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9B3650B6-4BBC-45E8-977C-9B117DDEB608}" xr6:coauthVersionLast="47" xr6:coauthVersionMax="47" xr10:uidLastSave="{00000000-0000-0000-0000-000000000000}"/>
  <bookViews>
    <workbookView xWindow="7005" yWindow="2520" windowWidth="16755" windowHeight="11385" xr2:uid="{00000000-000D-0000-FFFF-FFFF00000000}"/>
  </bookViews>
  <sheets>
    <sheet name="Total Fund 15 - Res. Sum " sheetId="1" r:id="rId1"/>
    <sheet name="Lincoln Res Sum " sheetId="2" r:id="rId2"/>
    <sheet name="Washington Res Sum " sheetId="3" r:id="rId3"/>
  </sheets>
  <externalReferences>
    <externalReference r:id="rId4"/>
  </externalReferences>
  <definedNames>
    <definedName name="_xlnm.Print_Area" localSheetId="1">'Lincoln Res Sum '!$A$1:$I$49</definedName>
    <definedName name="_xlnm.Print_Area" localSheetId="0">'Total Fund 15 - Res. Sum '!$A$3:$I$48</definedName>
    <definedName name="_xlnm.Print_Area" localSheetId="2">'Washington Res Sum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1" i="2"/>
  <c r="C15" i="2"/>
  <c r="C19" i="2"/>
  <c r="C21" i="2" s="1"/>
  <c r="C15" i="3"/>
  <c r="C19" i="3"/>
  <c r="C12" i="3"/>
  <c r="G12" i="3" s="1"/>
  <c r="C31" i="1"/>
  <c r="I31" i="1" s="1"/>
  <c r="C42" i="1"/>
  <c r="C44" i="1" s="1"/>
  <c r="C39" i="1"/>
  <c r="C34" i="1"/>
  <c r="C26" i="1"/>
  <c r="C28" i="1" s="1"/>
  <c r="C27" i="1"/>
  <c r="C26" i="3"/>
  <c r="C34" i="3"/>
  <c r="C38" i="3"/>
  <c r="C42" i="3"/>
  <c r="C26" i="2"/>
  <c r="G12" i="2"/>
  <c r="I12" i="2"/>
  <c r="G29" i="3"/>
  <c r="I29" i="3"/>
  <c r="G29" i="2"/>
  <c r="G31" i="1"/>
  <c r="G41" i="3"/>
  <c r="I41" i="3" s="1"/>
  <c r="G37" i="3"/>
  <c r="I37" i="3"/>
  <c r="G37" i="2"/>
  <c r="I37" i="2"/>
  <c r="G33" i="3"/>
  <c r="G25" i="3"/>
  <c r="G27" i="1" s="1"/>
  <c r="I25" i="3"/>
  <c r="G25" i="2"/>
  <c r="I25" i="2" s="1"/>
  <c r="C28" i="2"/>
  <c r="C30" i="2"/>
  <c r="C41" i="2"/>
  <c r="G41" i="2" s="1"/>
  <c r="C43" i="1"/>
  <c r="I21" i="1"/>
  <c r="C28" i="3"/>
  <c r="C36" i="2"/>
  <c r="C38" i="1"/>
  <c r="C33" i="2"/>
  <c r="G33" i="2" s="1"/>
  <c r="C35" i="1"/>
  <c r="I33" i="3"/>
  <c r="I29" i="2"/>
  <c r="A4" i="3"/>
  <c r="G47" i="1"/>
  <c r="C38" i="2"/>
  <c r="G19" i="3"/>
  <c r="C40" i="1"/>
  <c r="C30" i="1"/>
  <c r="C32" i="1" s="1"/>
  <c r="I19" i="3"/>
  <c r="C17" i="1"/>
  <c r="C21" i="1"/>
  <c r="G39" i="1"/>
  <c r="I39" i="1" s="1"/>
  <c r="C42" i="2"/>
  <c r="C44" i="2" s="1"/>
  <c r="C45" i="2" s="1"/>
  <c r="C34" i="2"/>
  <c r="I45" i="2" l="1"/>
  <c r="E38" i="2"/>
  <c r="G38" i="2" s="1"/>
  <c r="G36" i="2" s="1"/>
  <c r="E26" i="2"/>
  <c r="G26" i="2" s="1"/>
  <c r="G43" i="1"/>
  <c r="I41" i="2"/>
  <c r="I27" i="1"/>
  <c r="G35" i="1"/>
  <c r="I33" i="2"/>
  <c r="E34" i="2"/>
  <c r="G34" i="2" s="1"/>
  <c r="G32" i="2" s="1"/>
  <c r="E21" i="2"/>
  <c r="G21" i="2" s="1"/>
  <c r="G11" i="2" s="1"/>
  <c r="I11" i="2" s="1"/>
  <c r="G19" i="2"/>
  <c r="G21" i="1" s="1"/>
  <c r="C13" i="1"/>
  <c r="I19" i="2"/>
  <c r="C36" i="1"/>
  <c r="C21" i="3"/>
  <c r="E42" i="2"/>
  <c r="G42" i="2" s="1"/>
  <c r="G40" i="2" s="1"/>
  <c r="E30" i="2"/>
  <c r="C14" i="1"/>
  <c r="I12" i="3"/>
  <c r="C30" i="3"/>
  <c r="I32" i="2" l="1"/>
  <c r="I26" i="2"/>
  <c r="G24" i="2"/>
  <c r="I42" i="2"/>
  <c r="G30" i="2"/>
  <c r="E44" i="2"/>
  <c r="E45" i="2" s="1"/>
  <c r="C23" i="1"/>
  <c r="C44" i="3"/>
  <c r="C45" i="3" s="1"/>
  <c r="E30" i="3" s="1"/>
  <c r="I34" i="2"/>
  <c r="G14" i="1"/>
  <c r="I14" i="1"/>
  <c r="I43" i="1"/>
  <c r="C46" i="1"/>
  <c r="I35" i="1"/>
  <c r="I36" i="2"/>
  <c r="I40" i="2"/>
  <c r="I21" i="2"/>
  <c r="I38" i="2"/>
  <c r="G30" i="3" l="1"/>
  <c r="G28" i="2"/>
  <c r="G44" i="2"/>
  <c r="I30" i="2"/>
  <c r="I44" i="2" s="1"/>
  <c r="C47" i="1"/>
  <c r="E21" i="3"/>
  <c r="G21" i="3" s="1"/>
  <c r="E42" i="3"/>
  <c r="G42" i="3" s="1"/>
  <c r="E38" i="3"/>
  <c r="G38" i="3" s="1"/>
  <c r="E34" i="3"/>
  <c r="G34" i="3" s="1"/>
  <c r="E26" i="3"/>
  <c r="G26" i="3" s="1"/>
  <c r="I24" i="2"/>
  <c r="I26" i="3" l="1"/>
  <c r="G24" i="3"/>
  <c r="G32" i="3"/>
  <c r="I34" i="3"/>
  <c r="G36" i="3"/>
  <c r="I38" i="3"/>
  <c r="I47" i="1"/>
  <c r="E32" i="1"/>
  <c r="E44" i="1"/>
  <c r="E40" i="1"/>
  <c r="E28" i="1"/>
  <c r="E36" i="1"/>
  <c r="E46" i="1"/>
  <c r="G44" i="3"/>
  <c r="G28" i="3"/>
  <c r="I28" i="3" s="1"/>
  <c r="I30" i="3"/>
  <c r="G11" i="3"/>
  <c r="I21" i="3"/>
  <c r="G40" i="3"/>
  <c r="I42" i="3"/>
  <c r="E23" i="1"/>
  <c r="G30" i="1"/>
  <c r="I28" i="2"/>
  <c r="E44" i="3"/>
  <c r="E45" i="3" s="1"/>
  <c r="I40" i="3" l="1"/>
  <c r="G42" i="1"/>
  <c r="I44" i="3"/>
  <c r="I45" i="3"/>
  <c r="I11" i="3"/>
  <c r="G13" i="1"/>
  <c r="I32" i="3"/>
  <c r="G34" i="1"/>
  <c r="I36" i="3"/>
  <c r="G38" i="1"/>
  <c r="I24" i="3"/>
  <c r="G26" i="1"/>
  <c r="I30" i="1"/>
  <c r="G32" i="1"/>
  <c r="E47" i="1"/>
  <c r="I34" i="1" l="1"/>
  <c r="G36" i="1"/>
  <c r="I36" i="1" s="1"/>
  <c r="I26" i="1"/>
  <c r="G28" i="1"/>
  <c r="I28" i="1" s="1"/>
  <c r="G40" i="1"/>
  <c r="I40" i="1" s="1"/>
  <c r="I38" i="1"/>
  <c r="G23" i="1"/>
  <c r="I13" i="1"/>
  <c r="I23" i="1" s="1"/>
  <c r="I42" i="1"/>
  <c r="G44" i="1"/>
  <c r="I44" i="1" s="1"/>
  <c r="I32" i="1"/>
  <c r="G46" i="1" l="1"/>
  <c r="I46" i="1"/>
</calcChain>
</file>

<file path=xl/sharedStrings.xml><?xml version="1.0" encoding="utf-8"?>
<sst xmlns="http://schemas.openxmlformats.org/spreadsheetml/2006/main" count="88" uniqueCount="46">
  <si>
    <t>ANYTOWN SCHOOL DISTRICT</t>
  </si>
  <si>
    <t>Blended Resource Fund 15</t>
  </si>
  <si>
    <t xml:space="preserve"> Schedule of Expenditures Allocated by Resource Type - Actual</t>
  </si>
  <si>
    <t>Resources</t>
  </si>
  <si>
    <t>District-wide Blended % of Total Resources</t>
  </si>
  <si>
    <t>Total Expenditures Allocated as a % of Total Resources</t>
  </si>
  <si>
    <t xml:space="preserve">Total Surplus/ Carryover </t>
  </si>
  <si>
    <t>Other State Resources</t>
  </si>
  <si>
    <t>Combined General Fund Contribution &amp; State Resources</t>
  </si>
  <si>
    <t xml:space="preserve">Restricted Federal Resources  </t>
  </si>
  <si>
    <t>Totals</t>
  </si>
  <si>
    <t>Schedule of Expenditures Allocated by Resource Type - Actual</t>
  </si>
  <si>
    <t>School:  Lincoln</t>
  </si>
  <si>
    <t>% of Total Resources</t>
  </si>
  <si>
    <t>School:  Washington</t>
  </si>
  <si>
    <t>Resource Amount (Final Budget)</t>
  </si>
  <si>
    <t>Resource Amount  (Final Budget)</t>
  </si>
  <si>
    <t xml:space="preserve">Total Restricted Federal Resources </t>
  </si>
  <si>
    <t xml:space="preserve">Total Restricted Federal Resources  </t>
  </si>
  <si>
    <t>District-wide</t>
  </si>
  <si>
    <r>
      <t xml:space="preserve">Title I, Part A of NCLB:  </t>
    </r>
    <r>
      <rPr>
        <b/>
        <i/>
        <sz val="10"/>
        <rFont val="Times New Roman"/>
        <family val="1"/>
      </rPr>
      <t>Improving Basic Programs</t>
    </r>
  </si>
  <si>
    <r>
      <t xml:space="preserve">Title II, Part A: </t>
    </r>
    <r>
      <rPr>
        <b/>
        <i/>
        <sz val="10"/>
        <rFont val="Times New Roman"/>
        <family val="1"/>
      </rPr>
      <t>Teacher and Principal Training and Recruiting</t>
    </r>
  </si>
  <si>
    <r>
      <t xml:space="preserve">Title II, Part D: </t>
    </r>
    <r>
      <rPr>
        <b/>
        <i/>
        <sz val="10"/>
        <rFont val="Times New Roman"/>
        <family val="1"/>
      </rPr>
      <t>Enhancing Education through Technology</t>
    </r>
  </si>
  <si>
    <r>
      <t xml:space="preserve">Title IV, Part A: </t>
    </r>
    <r>
      <rPr>
        <b/>
        <i/>
        <sz val="10"/>
        <rFont val="Times New Roman"/>
        <family val="1"/>
      </rPr>
      <t xml:space="preserve"> Safe and Drug-Free Schools and Communities</t>
    </r>
  </si>
  <si>
    <r>
      <t xml:space="preserve">Title V, Part A: </t>
    </r>
    <r>
      <rPr>
        <b/>
        <i/>
        <sz val="10"/>
        <rFont val="Times New Roman"/>
        <family val="1"/>
      </rPr>
      <t xml:space="preserve"> Innovative Programs</t>
    </r>
  </si>
  <si>
    <r>
      <t xml:space="preserve">Title I, Part A :  </t>
    </r>
    <r>
      <rPr>
        <b/>
        <i/>
        <sz val="10"/>
        <rFont val="Times New Roman"/>
        <family val="1"/>
      </rPr>
      <t>Improving Basic Programs</t>
    </r>
  </si>
  <si>
    <t>for the Fiscal Year Ended June 30, 20XX</t>
  </si>
  <si>
    <t xml:space="preserve">   Title II, Part A  - June 30, 20PY Deferred Revenue</t>
  </si>
  <si>
    <t xml:space="preserve">   Title II, Part D  - June 30, 20PY Deferred Revenue</t>
  </si>
  <si>
    <t xml:space="preserve">   Title IV, Part A  - June 30, 20PY Deferred Revenue</t>
  </si>
  <si>
    <t xml:space="preserve">   Title V , Part A - June 30, 20PY Deferred Revenue</t>
  </si>
  <si>
    <t xml:space="preserve">   Title I, Part A - June 30, 20PY  Deferred Revenue</t>
  </si>
  <si>
    <t>General Fund Reserve for Encumbrances at June 30, 20PY</t>
  </si>
  <si>
    <t>Title I, Part A  - June 30, 20PY Deferred Revenue</t>
  </si>
  <si>
    <t>Title II, Part A  - June 30, 20PY Deferred Revenue</t>
  </si>
  <si>
    <t>Title II, Part D  - June 30, 20PY Deferred Revenue</t>
  </si>
  <si>
    <t>Title IV, Part A  - June 30, 20PY Deferred Revenue</t>
  </si>
  <si>
    <t>Title V , Part A - June 30, 20PY Deferred Revenue</t>
  </si>
  <si>
    <t>General Fund Contribution to SBB</t>
  </si>
  <si>
    <t xml:space="preserve">Contribution to SBB- Restricted Source(s) </t>
  </si>
  <si>
    <t>Total Other State Resources</t>
  </si>
  <si>
    <t>Contibution to SBB-Restricted Source(s)</t>
  </si>
  <si>
    <t>Contribution to SBB- Restricted Source(s)</t>
  </si>
  <si>
    <t>D-2</t>
  </si>
  <si>
    <t xml:space="preserve"> Year Ended June 30, 20XX</t>
  </si>
  <si>
    <t xml:space="preserve"> 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</si>
</sst>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sz val="10"/>
      <color indexed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3" fontId="3" fillId="0" borderId="0" xfId="1" applyNumberFormat="1" applyFont="1" applyBorder="1"/>
    <xf numFmtId="3" fontId="3" fillId="0" borderId="0" xfId="0" applyNumberFormat="1" applyFont="1"/>
    <xf numFmtId="0" fontId="3" fillId="0" borderId="0" xfId="0" applyFont="1"/>
    <xf numFmtId="0" fontId="2" fillId="0" borderId="0" xfId="0" applyFont="1"/>
    <xf numFmtId="42" fontId="3" fillId="0" borderId="0" xfId="1" applyNumberFormat="1" applyFont="1" applyBorder="1"/>
    <xf numFmtId="42" fontId="3" fillId="0" borderId="0" xfId="1" applyNumberFormat="1" applyFont="1"/>
    <xf numFmtId="3" fontId="3" fillId="0" borderId="0" xfId="1" applyNumberFormat="1" applyFont="1"/>
    <xf numFmtId="0" fontId="4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3" fillId="0" borderId="0" xfId="1" applyNumberFormat="1" applyFont="1" applyBorder="1"/>
    <xf numFmtId="0" fontId="2" fillId="0" borderId="0" xfId="0" applyFont="1" applyAlignment="1">
      <alignment horizontal="center" wrapText="1"/>
    </xf>
    <xf numFmtId="165" fontId="3" fillId="0" borderId="2" xfId="2" applyNumberFormat="1" applyFont="1" applyBorder="1"/>
    <xf numFmtId="165" fontId="3" fillId="0" borderId="0" xfId="2" applyNumberFormat="1" applyFont="1" applyBorder="1"/>
    <xf numFmtId="10" fontId="3" fillId="0" borderId="0" xfId="3" applyNumberFormat="1" applyFont="1" applyBorder="1"/>
    <xf numFmtId="164" fontId="3" fillId="0" borderId="0" xfId="2" applyNumberFormat="1" applyFont="1" applyBorder="1"/>
    <xf numFmtId="164" fontId="3" fillId="0" borderId="0" xfId="0" applyNumberFormat="1" applyFont="1"/>
    <xf numFmtId="44" fontId="3" fillId="0" borderId="0" xfId="2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/>
    <xf numFmtId="164" fontId="3" fillId="0" borderId="1" xfId="1" applyNumberFormat="1" applyFont="1" applyBorder="1"/>
    <xf numFmtId="10" fontId="3" fillId="0" borderId="1" xfId="3" applyNumberFormat="1" applyFont="1" applyBorder="1"/>
    <xf numFmtId="10" fontId="3" fillId="0" borderId="3" xfId="3" applyNumberFormat="1" applyFont="1" applyBorder="1"/>
    <xf numFmtId="10" fontId="3" fillId="0" borderId="0" xfId="1" applyNumberFormat="1" applyFont="1"/>
    <xf numFmtId="10" fontId="3" fillId="0" borderId="3" xfId="1" applyNumberFormat="1" applyFont="1" applyBorder="1"/>
    <xf numFmtId="10" fontId="3" fillId="0" borderId="0" xfId="1" applyNumberFormat="1" applyFont="1" applyBorder="1"/>
    <xf numFmtId="165" fontId="3" fillId="0" borderId="4" xfId="2" applyNumberFormat="1" applyFont="1" applyBorder="1"/>
    <xf numFmtId="10" fontId="3" fillId="0" borderId="4" xfId="2" applyNumberFormat="1" applyFont="1" applyBorder="1"/>
    <xf numFmtId="10" fontId="3" fillId="0" borderId="0" xfId="2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2" applyNumberFormat="1" applyFont="1"/>
    <xf numFmtId="0" fontId="3" fillId="0" borderId="0" xfId="0" quotePrefix="1" applyFont="1"/>
    <xf numFmtId="43" fontId="3" fillId="0" borderId="0" xfId="1" applyFont="1"/>
    <xf numFmtId="42" fontId="2" fillId="0" borderId="0" xfId="1" applyNumberFormat="1" applyFont="1" applyBorder="1" applyAlignment="1">
      <alignment horizontal="center" wrapText="1"/>
    </xf>
    <xf numFmtId="165" fontId="3" fillId="0" borderId="2" xfId="0" applyNumberFormat="1" applyFont="1" applyBorder="1"/>
    <xf numFmtId="164" fontId="3" fillId="0" borderId="0" xfId="1" applyNumberFormat="1" applyFont="1" applyBorder="1" applyAlignment="1">
      <alignment horizontal="left"/>
    </xf>
    <xf numFmtId="165" fontId="3" fillId="0" borderId="0" xfId="0" applyNumberFormat="1" applyFont="1"/>
    <xf numFmtId="164" fontId="3" fillId="0" borderId="1" xfId="0" applyNumberFormat="1" applyFont="1" applyBorder="1"/>
    <xf numFmtId="0" fontId="6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42" fontId="3" fillId="0" borderId="0" xfId="2" applyNumberFormat="1" applyFont="1" applyBorder="1"/>
    <xf numFmtId="37" fontId="3" fillId="0" borderId="0" xfId="2" applyNumberFormat="1" applyFont="1" applyBorder="1"/>
    <xf numFmtId="41" fontId="3" fillId="0" borderId="0" xfId="1" applyNumberFormat="1" applyFont="1" applyBorder="1"/>
    <xf numFmtId="42" fontId="2" fillId="0" borderId="0" xfId="1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164" fontId="0" fillId="0" borderId="0" xfId="0" applyNumberFormat="1"/>
    <xf numFmtId="0" fontId="2" fillId="0" borderId="0" xfId="0" applyFont="1" applyAlignment="1">
      <alignment horizontal="left" indent="2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165" fontId="3" fillId="0" borderId="3" xfId="2" applyNumberFormat="1" applyFont="1" applyBorder="1"/>
    <xf numFmtId="41" fontId="0" fillId="0" borderId="0" xfId="0" applyNumberFormat="1"/>
    <xf numFmtId="164" fontId="3" fillId="0" borderId="3" xfId="2" applyNumberFormat="1" applyFont="1" applyBorder="1"/>
    <xf numFmtId="3" fontId="3" fillId="0" borderId="0" xfId="1" applyNumberFormat="1" applyFont="1" applyFill="1" applyBorder="1"/>
    <xf numFmtId="42" fontId="3" fillId="0" borderId="0" xfId="1" applyNumberFormat="1" applyFont="1" applyFill="1" applyBorder="1"/>
    <xf numFmtId="42" fontId="3" fillId="0" borderId="0" xfId="1" applyNumberFormat="1" applyFont="1" applyFill="1"/>
    <xf numFmtId="3" fontId="3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164" fontId="2" fillId="0" borderId="1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/>
    <xf numFmtId="165" fontId="3" fillId="0" borderId="3" xfId="2" applyNumberFormat="1" applyFont="1" applyFill="1" applyBorder="1"/>
    <xf numFmtId="10" fontId="3" fillId="0" borderId="2" xfId="3" applyNumberFormat="1" applyFont="1" applyFill="1" applyBorder="1"/>
    <xf numFmtId="165" fontId="3" fillId="0" borderId="2" xfId="2" applyNumberFormat="1" applyFont="1" applyFill="1" applyBorder="1"/>
    <xf numFmtId="165" fontId="3" fillId="0" borderId="0" xfId="2" applyNumberFormat="1" applyFont="1" applyFill="1" applyBorder="1"/>
    <xf numFmtId="44" fontId="3" fillId="0" borderId="0" xfId="2" applyFont="1" applyFill="1" applyBorder="1" applyAlignment="1">
      <alignment horizontal="center"/>
    </xf>
    <xf numFmtId="164" fontId="3" fillId="0" borderId="3" xfId="2" applyNumberFormat="1" applyFont="1" applyFill="1" applyBorder="1"/>
    <xf numFmtId="10" fontId="3" fillId="0" borderId="0" xfId="3" applyNumberFormat="1" applyFont="1" applyFill="1" applyBorder="1"/>
    <xf numFmtId="164" fontId="3" fillId="0" borderId="0" xfId="2" applyNumberFormat="1" applyFont="1" applyFill="1" applyBorder="1"/>
    <xf numFmtId="44" fontId="3" fillId="0" borderId="0" xfId="2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/>
    <xf numFmtId="10" fontId="3" fillId="0" borderId="1" xfId="3" applyNumberFormat="1" applyFont="1" applyFill="1" applyBorder="1"/>
    <xf numFmtId="164" fontId="3" fillId="0" borderId="3" xfId="1" applyNumberFormat="1" applyFont="1" applyFill="1" applyBorder="1"/>
    <xf numFmtId="10" fontId="3" fillId="0" borderId="3" xfId="3" applyNumberFormat="1" applyFont="1" applyFill="1" applyBorder="1"/>
    <xf numFmtId="10" fontId="3" fillId="0" borderId="0" xfId="1" applyNumberFormat="1" applyFont="1" applyFill="1"/>
    <xf numFmtId="10" fontId="3" fillId="0" borderId="0" xfId="1" applyNumberFormat="1" applyFont="1" applyFill="1" applyBorder="1"/>
    <xf numFmtId="165" fontId="3" fillId="0" borderId="4" xfId="2" applyNumberFormat="1" applyFont="1" applyFill="1" applyBorder="1"/>
    <xf numFmtId="10" fontId="3" fillId="0" borderId="4" xfId="2" applyNumberFormat="1" applyFont="1" applyFill="1" applyBorder="1"/>
    <xf numFmtId="10" fontId="3" fillId="0" borderId="0" xfId="2" applyNumberFormat="1" applyFont="1" applyFill="1" applyBorder="1"/>
    <xf numFmtId="165" fontId="7" fillId="0" borderId="0" xfId="2" applyNumberFormat="1" applyFont="1" applyFill="1" applyBorder="1"/>
    <xf numFmtId="164" fontId="3" fillId="0" borderId="0" xfId="1" applyNumberFormat="1" applyFont="1" applyFill="1" applyAlignment="1">
      <alignment horizontal="right"/>
    </xf>
    <xf numFmtId="165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Fill="1"/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3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/>
    <xf numFmtId="164" fontId="3" fillId="0" borderId="0" xfId="0" applyNumberFormat="1" applyFont="1" applyFill="1"/>
    <xf numFmtId="0" fontId="2" fillId="0" borderId="0" xfId="0" applyFont="1" applyFill="1" applyAlignment="1">
      <alignment horizontal="left" indent="1"/>
    </xf>
    <xf numFmtId="41" fontId="3" fillId="0" borderId="0" xfId="0" applyNumberFormat="1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43" fontId="3" fillId="0" borderId="0" xfId="0" applyNumberFormat="1" applyFont="1" applyFill="1"/>
    <xf numFmtId="165" fontId="3" fillId="0" borderId="0" xfId="0" applyNumberFormat="1" applyFont="1" applyFill="1" applyAlignment="1">
      <alignment wrapText="1"/>
    </xf>
    <xf numFmtId="0" fontId="3" fillId="0" borderId="0" xfId="0" quotePrefix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bott%20AddendumWebsite\04-05%20Addendum\For%20Website\Encumbrance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 for Encum 2003"/>
    </sheetNames>
    <sheetDataSet>
      <sheetData sheetId="0">
        <row r="28">
          <cell r="P28">
            <v>53734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zoomScaleNormal="100" workbookViewId="0">
      <selection activeCell="G11" sqref="G11"/>
    </sheetView>
  </sheetViews>
  <sheetFormatPr defaultColWidth="9.140625" defaultRowHeight="12.75" x14ac:dyDescent="0.2"/>
  <cols>
    <col min="1" max="1" width="50.28515625" style="98" customWidth="1"/>
    <col min="2" max="2" width="11.7109375" style="98" customWidth="1"/>
    <col min="3" max="3" width="12.7109375" style="98" customWidth="1"/>
    <col min="4" max="4" width="3" style="98" customWidth="1"/>
    <col min="5" max="5" width="10.5703125" style="98" customWidth="1"/>
    <col min="6" max="6" width="2.7109375" style="98" customWidth="1"/>
    <col min="7" max="7" width="14.5703125" style="98" customWidth="1"/>
    <col min="8" max="8" width="2.7109375" style="98" customWidth="1"/>
    <col min="9" max="9" width="12.140625" style="98" customWidth="1"/>
    <col min="10" max="10" width="2.85546875" style="98" customWidth="1"/>
    <col min="11" max="11" width="12.140625" style="98" customWidth="1"/>
    <col min="12" max="12" width="3.7109375" style="98" customWidth="1"/>
    <col min="13" max="13" width="10.5703125" style="98" customWidth="1"/>
    <col min="14" max="14" width="10.140625" style="98" customWidth="1"/>
    <col min="15" max="15" width="2.5703125" style="98" customWidth="1"/>
    <col min="16" max="16" width="12.42578125" style="98" customWidth="1"/>
    <col min="17" max="17" width="2.28515625" style="98" customWidth="1"/>
    <col min="18" max="18" width="11.42578125" style="98" customWidth="1"/>
    <col min="19" max="19" width="2.5703125" style="98" customWidth="1"/>
    <col min="20" max="20" width="11.42578125" style="98" customWidth="1"/>
    <col min="21" max="21" width="2.28515625" style="98" customWidth="1"/>
    <col min="22" max="22" width="12.5703125" style="98" customWidth="1"/>
    <col min="23" max="16384" width="9.140625" style="98"/>
  </cols>
  <sheetData>
    <row r="1" spans="1:22" ht="14.25" x14ac:dyDescent="0.2">
      <c r="I1" s="99" t="s">
        <v>43</v>
      </c>
    </row>
    <row r="2" spans="1:22" x14ac:dyDescent="0.2">
      <c r="I2" s="100" t="s">
        <v>45</v>
      </c>
    </row>
    <row r="3" spans="1:22" x14ac:dyDescent="0.2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2"/>
      <c r="K3" s="102"/>
      <c r="L3" s="102"/>
      <c r="M3" s="102"/>
      <c r="N3" s="63"/>
      <c r="O3" s="103"/>
      <c r="P3" s="63"/>
      <c r="Q3" s="103"/>
      <c r="R3" s="63"/>
      <c r="S3" s="103"/>
      <c r="T3" s="63"/>
      <c r="U3" s="103"/>
      <c r="V3" s="63"/>
    </row>
    <row r="4" spans="1:22" x14ac:dyDescent="0.2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 s="102"/>
      <c r="K4" s="102"/>
      <c r="L4" s="102"/>
      <c r="M4" s="102"/>
      <c r="N4" s="63"/>
      <c r="O4" s="103"/>
      <c r="P4" s="63"/>
      <c r="Q4" s="103"/>
      <c r="R4" s="63"/>
      <c r="S4" s="103"/>
      <c r="T4" s="63"/>
      <c r="U4" s="103"/>
      <c r="V4" s="63"/>
    </row>
    <row r="5" spans="1:22" x14ac:dyDescent="0.2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2"/>
      <c r="K5" s="102"/>
      <c r="L5" s="102"/>
      <c r="M5" s="102"/>
      <c r="N5" s="63"/>
      <c r="O5" s="103"/>
      <c r="P5" s="63"/>
      <c r="Q5" s="103"/>
      <c r="R5" s="63"/>
      <c r="S5" s="103"/>
      <c r="T5" s="63"/>
      <c r="U5" s="103"/>
      <c r="V5" s="63"/>
    </row>
    <row r="6" spans="1:22" x14ac:dyDescent="0.2">
      <c r="A6" s="101" t="s">
        <v>44</v>
      </c>
      <c r="B6" s="101"/>
      <c r="C6" s="101"/>
      <c r="D6" s="101"/>
      <c r="E6" s="101"/>
      <c r="F6" s="101"/>
      <c r="G6" s="101"/>
      <c r="H6" s="101"/>
      <c r="I6" s="101"/>
      <c r="J6" s="102"/>
      <c r="K6" s="102"/>
      <c r="L6" s="102"/>
      <c r="M6" s="102"/>
      <c r="N6" s="63"/>
      <c r="O6" s="103"/>
      <c r="P6" s="63"/>
      <c r="Q6" s="103"/>
      <c r="R6" s="63"/>
      <c r="S6" s="103"/>
      <c r="T6" s="63"/>
      <c r="U6" s="103"/>
      <c r="V6" s="63"/>
    </row>
    <row r="7" spans="1:22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2"/>
      <c r="K7" s="102"/>
      <c r="L7" s="102"/>
      <c r="M7" s="102"/>
      <c r="N7" s="63"/>
      <c r="O7" s="103"/>
      <c r="P7" s="63"/>
      <c r="Q7" s="103"/>
      <c r="R7" s="63"/>
      <c r="S7" s="103"/>
      <c r="T7" s="63"/>
      <c r="U7" s="103"/>
      <c r="V7" s="63"/>
    </row>
    <row r="8" spans="1:22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2"/>
      <c r="K8" s="102"/>
      <c r="L8" s="102"/>
      <c r="M8" s="102"/>
      <c r="N8" s="63"/>
      <c r="O8" s="103"/>
      <c r="P8" s="63"/>
      <c r="Q8" s="103"/>
      <c r="R8" s="63"/>
      <c r="S8" s="103"/>
      <c r="T8" s="63"/>
      <c r="U8" s="103"/>
      <c r="V8" s="63"/>
    </row>
    <row r="9" spans="1:22" x14ac:dyDescent="0.2">
      <c r="J9" s="102"/>
      <c r="K9" s="102"/>
      <c r="L9" s="102"/>
      <c r="M9" s="102"/>
      <c r="N9" s="63"/>
      <c r="O9" s="103"/>
      <c r="P9" s="63"/>
      <c r="Q9" s="103"/>
      <c r="R9" s="63"/>
      <c r="S9" s="103"/>
      <c r="T9" s="63"/>
      <c r="U9" s="103"/>
      <c r="V9" s="63"/>
    </row>
    <row r="10" spans="1:22" x14ac:dyDescent="0.2">
      <c r="A10" s="105"/>
      <c r="C10" s="64"/>
      <c r="D10" s="65"/>
      <c r="E10" s="63"/>
      <c r="F10" s="66"/>
      <c r="G10" s="63"/>
      <c r="H10" s="66"/>
      <c r="I10" s="63"/>
      <c r="J10" s="66"/>
      <c r="K10" s="63"/>
      <c r="L10" s="66"/>
      <c r="M10" s="63"/>
      <c r="N10" s="63"/>
      <c r="O10" s="103"/>
      <c r="P10" s="63"/>
      <c r="Q10" s="103"/>
      <c r="R10" s="63"/>
      <c r="S10" s="103"/>
      <c r="T10" s="63"/>
      <c r="U10" s="103"/>
      <c r="V10" s="63"/>
    </row>
    <row r="11" spans="1:22" x14ac:dyDescent="0.2">
      <c r="A11" s="106" t="s">
        <v>19</v>
      </c>
      <c r="C11" s="67"/>
      <c r="D11" s="68"/>
      <c r="E11" s="67"/>
      <c r="F11" s="68"/>
      <c r="G11" s="67"/>
      <c r="H11" s="68"/>
      <c r="I11" s="67"/>
      <c r="J11" s="68"/>
      <c r="K11" s="95"/>
      <c r="L11" s="95"/>
      <c r="M11" s="95"/>
    </row>
    <row r="12" spans="1:22" ht="63.75" x14ac:dyDescent="0.2">
      <c r="A12" s="104" t="s">
        <v>3</v>
      </c>
      <c r="C12" s="69" t="s">
        <v>15</v>
      </c>
      <c r="D12" s="68"/>
      <c r="E12" s="69" t="s">
        <v>4</v>
      </c>
      <c r="F12" s="68"/>
      <c r="G12" s="69" t="s">
        <v>5</v>
      </c>
      <c r="H12" s="67"/>
      <c r="I12" s="69" t="s">
        <v>6</v>
      </c>
      <c r="J12" s="68"/>
      <c r="K12" s="70"/>
      <c r="L12" s="71"/>
      <c r="M12" s="107"/>
    </row>
    <row r="13" spans="1:22" x14ac:dyDescent="0.2">
      <c r="A13" s="105" t="s">
        <v>38</v>
      </c>
      <c r="C13" s="72">
        <f>+'Lincoln Res Sum '!C11+'Washington Res Sum '!C11</f>
        <v>2110077</v>
      </c>
      <c r="D13" s="68"/>
      <c r="E13" s="73"/>
      <c r="F13" s="108"/>
      <c r="G13" s="74">
        <f>+'Lincoln Res Sum '!G11+'Washington Res Sum '!G11</f>
        <v>1919400</v>
      </c>
      <c r="I13" s="74">
        <f>+C13-G13</f>
        <v>190677</v>
      </c>
      <c r="J13" s="68"/>
      <c r="K13" s="75"/>
      <c r="L13" s="71"/>
      <c r="M13" s="76"/>
    </row>
    <row r="14" spans="1:22" x14ac:dyDescent="0.2">
      <c r="A14" s="105" t="s">
        <v>32</v>
      </c>
      <c r="C14" s="77">
        <f>+'Lincoln Res Sum '!C12+'Washington Res Sum '!C12</f>
        <v>53734</v>
      </c>
      <c r="D14" s="68"/>
      <c r="E14" s="78"/>
      <c r="G14" s="79">
        <f>+C14</f>
        <v>53734</v>
      </c>
      <c r="I14" s="109">
        <f>+C14-G14</f>
        <v>0</v>
      </c>
      <c r="J14" s="68"/>
      <c r="K14" s="75"/>
      <c r="L14" s="71"/>
      <c r="M14" s="80"/>
    </row>
    <row r="15" spans="1:22" x14ac:dyDescent="0.2">
      <c r="A15" s="105"/>
      <c r="C15" s="75"/>
      <c r="D15" s="68"/>
      <c r="E15" s="78"/>
      <c r="F15" s="108"/>
      <c r="G15" s="75"/>
      <c r="I15" s="75"/>
      <c r="J15" s="68"/>
      <c r="K15" s="75"/>
      <c r="L15" s="71"/>
      <c r="M15" s="76"/>
    </row>
    <row r="16" spans="1:22" x14ac:dyDescent="0.2">
      <c r="A16" s="105" t="s">
        <v>7</v>
      </c>
      <c r="C16" s="68"/>
      <c r="D16" s="68"/>
      <c r="E16" s="108"/>
      <c r="F16" s="108"/>
      <c r="G16" s="108"/>
      <c r="H16" s="108"/>
      <c r="I16" s="108"/>
      <c r="J16" s="68"/>
      <c r="K16" s="71"/>
      <c r="L16" s="71"/>
    </row>
    <row r="17" spans="1:13" x14ac:dyDescent="0.2">
      <c r="A17" s="110" t="s">
        <v>39</v>
      </c>
      <c r="C17" s="79">
        <f>+'Lincoln Res Sum '!C15+'Washington Res Sum '!C15</f>
        <v>1998000</v>
      </c>
      <c r="D17" s="68"/>
      <c r="E17" s="108"/>
      <c r="F17" s="108"/>
      <c r="G17" s="108"/>
      <c r="H17" s="108"/>
      <c r="I17" s="108"/>
      <c r="J17" s="68"/>
      <c r="K17" s="81"/>
      <c r="L17" s="71"/>
      <c r="M17" s="109"/>
    </row>
    <row r="18" spans="1:13" x14ac:dyDescent="0.2">
      <c r="A18" s="105"/>
      <c r="C18" s="79"/>
      <c r="D18" s="68"/>
      <c r="E18" s="108"/>
      <c r="F18" s="108"/>
      <c r="G18" s="108"/>
      <c r="H18" s="108"/>
      <c r="I18" s="108"/>
      <c r="J18" s="68"/>
      <c r="K18" s="81"/>
      <c r="L18" s="71"/>
      <c r="M18" s="109"/>
    </row>
    <row r="19" spans="1:13" x14ac:dyDescent="0.2">
      <c r="A19" s="110"/>
      <c r="C19" s="79"/>
      <c r="D19" s="68"/>
      <c r="E19" s="108"/>
      <c r="F19" s="108"/>
      <c r="G19" s="108"/>
      <c r="H19" s="108"/>
      <c r="I19" s="108"/>
      <c r="J19" s="68"/>
      <c r="K19" s="81"/>
      <c r="L19" s="71"/>
      <c r="M19" s="109"/>
    </row>
    <row r="20" spans="1:13" x14ac:dyDescent="0.2">
      <c r="A20" s="105"/>
      <c r="C20" s="82"/>
      <c r="D20" s="68"/>
      <c r="E20" s="108"/>
      <c r="F20" s="108"/>
      <c r="G20" s="108"/>
      <c r="H20" s="108"/>
      <c r="I20" s="108"/>
      <c r="J20" s="68"/>
      <c r="K20" s="81"/>
      <c r="L20" s="71"/>
      <c r="M20" s="109"/>
    </row>
    <row r="21" spans="1:13" x14ac:dyDescent="0.2">
      <c r="A21" s="110" t="s">
        <v>40</v>
      </c>
      <c r="C21" s="82">
        <f>SUM(C16:C19)</f>
        <v>1998000</v>
      </c>
      <c r="D21" s="68"/>
      <c r="E21" s="108"/>
      <c r="F21" s="108"/>
      <c r="G21" s="71">
        <f>+'Lincoln Res Sum '!G19+'Washington Res Sum '!G19</f>
        <v>1998000</v>
      </c>
      <c r="H21" s="108"/>
      <c r="I21" s="71">
        <f>+I11+I20</f>
        <v>0</v>
      </c>
      <c r="J21" s="68"/>
      <c r="K21" s="81"/>
      <c r="L21" s="71"/>
      <c r="M21" s="109"/>
    </row>
    <row r="22" spans="1:13" x14ac:dyDescent="0.2">
      <c r="A22" s="110"/>
      <c r="C22" s="82"/>
      <c r="D22" s="68"/>
      <c r="E22" s="83"/>
      <c r="F22" s="108"/>
      <c r="G22" s="82"/>
      <c r="I22" s="82">
        <v>0</v>
      </c>
      <c r="J22" s="68"/>
      <c r="K22" s="81"/>
      <c r="L22" s="71"/>
      <c r="M22" s="109"/>
    </row>
    <row r="23" spans="1:13" x14ac:dyDescent="0.2">
      <c r="A23" s="105" t="s">
        <v>8</v>
      </c>
      <c r="C23" s="84">
        <f>+C21+C13+C14</f>
        <v>4161811</v>
      </c>
      <c r="D23" s="68"/>
      <c r="E23" s="85">
        <f>(ROUND(+C23/C$47,4))</f>
        <v>0.7198</v>
      </c>
      <c r="F23" s="68"/>
      <c r="G23" s="84">
        <f>+G21+G13+G14</f>
        <v>3971134</v>
      </c>
      <c r="H23" s="68"/>
      <c r="I23" s="84">
        <f>+I13+I22</f>
        <v>190677</v>
      </c>
      <c r="J23" s="68"/>
      <c r="K23" s="81"/>
      <c r="L23" s="71"/>
      <c r="M23" s="109"/>
    </row>
    <row r="24" spans="1:13" x14ac:dyDescent="0.2">
      <c r="A24" s="105"/>
      <c r="C24" s="71"/>
      <c r="D24" s="68"/>
      <c r="E24" s="86"/>
      <c r="F24" s="68"/>
      <c r="G24" s="71"/>
      <c r="H24" s="71"/>
      <c r="I24" s="71"/>
      <c r="J24" s="68"/>
      <c r="K24" s="81"/>
      <c r="L24" s="71"/>
      <c r="M24" s="109"/>
    </row>
    <row r="25" spans="1:13" x14ac:dyDescent="0.2">
      <c r="A25" s="105" t="s">
        <v>9</v>
      </c>
      <c r="C25" s="68"/>
      <c r="D25" s="68"/>
      <c r="E25" s="86"/>
      <c r="F25" s="68"/>
      <c r="G25" s="68"/>
      <c r="H25" s="68"/>
      <c r="I25" s="68"/>
      <c r="J25" s="68"/>
      <c r="K25" s="71"/>
      <c r="L25" s="71"/>
    </row>
    <row r="26" spans="1:13" ht="13.5" x14ac:dyDescent="0.25">
      <c r="A26" s="105" t="s">
        <v>20</v>
      </c>
      <c r="C26" s="68">
        <f>+'Lincoln Res Sum '!C24+'Washington Res Sum '!C24</f>
        <v>635000</v>
      </c>
      <c r="D26" s="68"/>
      <c r="E26" s="86"/>
      <c r="F26" s="68"/>
      <c r="G26" s="68">
        <f>+'Lincoln Res Sum '!G24+'Washington Res Sum '!G24</f>
        <v>602394</v>
      </c>
      <c r="H26" s="68"/>
      <c r="I26" s="68">
        <f>+C26-G26</f>
        <v>32606</v>
      </c>
      <c r="J26" s="68"/>
      <c r="K26" s="81"/>
      <c r="L26" s="71"/>
      <c r="M26" s="109"/>
    </row>
    <row r="27" spans="1:13" x14ac:dyDescent="0.2">
      <c r="A27" s="105" t="s">
        <v>31</v>
      </c>
      <c r="C27" s="71">
        <f>+'Lincoln Res Sum '!C25+'Washington Res Sum '!C25</f>
        <v>13370</v>
      </c>
      <c r="D27" s="68"/>
      <c r="E27" s="86"/>
      <c r="F27" s="68"/>
      <c r="G27" s="71">
        <f>+'Lincoln Res Sum '!G25+'Washington Res Sum '!G25</f>
        <v>13370</v>
      </c>
      <c r="H27" s="71"/>
      <c r="I27" s="71">
        <f>+C27-G27</f>
        <v>0</v>
      </c>
      <c r="J27" s="68"/>
      <c r="K27" s="81"/>
      <c r="L27" s="71"/>
      <c r="M27" s="109"/>
    </row>
    <row r="28" spans="1:13" x14ac:dyDescent="0.2">
      <c r="A28" s="105"/>
      <c r="C28" s="84">
        <f>SUM(C26:C27)</f>
        <v>648370</v>
      </c>
      <c r="D28" s="68"/>
      <c r="E28" s="85">
        <f>(ROUND(+C28/C$47,4))</f>
        <v>0.11210000000000001</v>
      </c>
      <c r="F28" s="68"/>
      <c r="G28" s="84">
        <f>ROUND(+G27+G26,0)</f>
        <v>615764</v>
      </c>
      <c r="H28" s="68"/>
      <c r="I28" s="84">
        <f>+C28-G28</f>
        <v>32606</v>
      </c>
      <c r="J28" s="68"/>
      <c r="K28" s="81"/>
      <c r="L28" s="71"/>
      <c r="M28" s="109"/>
    </row>
    <row r="29" spans="1:13" x14ac:dyDescent="0.2">
      <c r="A29" s="105"/>
      <c r="C29" s="71"/>
      <c r="D29" s="68"/>
      <c r="E29" s="87"/>
      <c r="F29" s="68"/>
      <c r="G29" s="71"/>
      <c r="H29" s="68"/>
      <c r="I29" s="71"/>
      <c r="J29" s="68"/>
      <c r="K29" s="81"/>
      <c r="L29" s="71"/>
      <c r="M29" s="109"/>
    </row>
    <row r="30" spans="1:13" ht="13.5" x14ac:dyDescent="0.25">
      <c r="A30" s="105" t="s">
        <v>21</v>
      </c>
      <c r="C30" s="68">
        <f>+'Lincoln Res Sum '!C28+'Washington Res Sum '!C28</f>
        <v>515503</v>
      </c>
      <c r="D30" s="68"/>
      <c r="E30" s="86"/>
      <c r="F30" s="68"/>
      <c r="G30" s="68">
        <f>+'Lincoln Res Sum '!G28+'Washington Res Sum '!G28</f>
        <v>495400</v>
      </c>
      <c r="H30" s="68"/>
      <c r="I30" s="68">
        <f>+C30-G30</f>
        <v>20103</v>
      </c>
      <c r="J30" s="68"/>
      <c r="K30" s="81"/>
      <c r="L30" s="71"/>
      <c r="M30" s="109"/>
    </row>
    <row r="31" spans="1:13" x14ac:dyDescent="0.2">
      <c r="A31" s="105" t="s">
        <v>27</v>
      </c>
      <c r="C31" s="71">
        <f>'Lincoln Res Sum '!C29+'Washington Res Sum '!C29</f>
        <v>2282</v>
      </c>
      <c r="D31" s="68"/>
      <c r="E31" s="86"/>
      <c r="F31" s="68"/>
      <c r="G31" s="71">
        <f>+'Lincoln Res Sum '!G29+'Washington Res Sum '!G29</f>
        <v>2282</v>
      </c>
      <c r="H31" s="71"/>
      <c r="I31" s="71">
        <f>+C31-G31</f>
        <v>0</v>
      </c>
      <c r="J31" s="68"/>
      <c r="K31" s="81"/>
      <c r="L31" s="71"/>
      <c r="M31" s="109"/>
    </row>
    <row r="32" spans="1:13" x14ac:dyDescent="0.2">
      <c r="A32" s="105"/>
      <c r="C32" s="84">
        <f>SUM(C30:C31)</f>
        <v>517785</v>
      </c>
      <c r="D32" s="68"/>
      <c r="E32" s="85">
        <f>(ROUND(+C32/C$47,4))</f>
        <v>8.9599999999999999E-2</v>
      </c>
      <c r="F32" s="68"/>
      <c r="G32" s="84">
        <f>ROUND(+G31+G30,0)</f>
        <v>497682</v>
      </c>
      <c r="H32" s="68"/>
      <c r="I32" s="84">
        <f>+C32-G32</f>
        <v>20103</v>
      </c>
      <c r="J32" s="68"/>
      <c r="K32" s="81"/>
      <c r="L32" s="71"/>
      <c r="M32" s="109"/>
    </row>
    <row r="33" spans="1:13" x14ac:dyDescent="0.2">
      <c r="A33" s="105"/>
      <c r="C33" s="71"/>
      <c r="D33" s="68"/>
      <c r="E33" s="87"/>
      <c r="F33" s="68"/>
      <c r="G33" s="71"/>
      <c r="H33" s="68"/>
      <c r="I33" s="71"/>
      <c r="J33" s="68"/>
      <c r="K33" s="81"/>
      <c r="L33" s="71"/>
      <c r="M33" s="109"/>
    </row>
    <row r="34" spans="1:13" ht="13.5" x14ac:dyDescent="0.25">
      <c r="A34" s="105" t="s">
        <v>22</v>
      </c>
      <c r="C34" s="68">
        <f>'Lincoln Res Sum '!C32+'Washington Res Sum '!C32</f>
        <v>110000</v>
      </c>
      <c r="D34" s="68"/>
      <c r="E34" s="86"/>
      <c r="F34" s="68"/>
      <c r="G34" s="68">
        <f>+'Lincoln Res Sum '!G32+'Washington Res Sum '!G32</f>
        <v>106136</v>
      </c>
      <c r="H34" s="68"/>
      <c r="I34" s="68">
        <f>+C34-G34</f>
        <v>3864</v>
      </c>
      <c r="J34" s="68"/>
      <c r="K34" s="81"/>
      <c r="L34" s="71"/>
      <c r="M34" s="109"/>
    </row>
    <row r="35" spans="1:13" x14ac:dyDescent="0.2">
      <c r="A35" s="105" t="s">
        <v>28</v>
      </c>
      <c r="C35" s="71">
        <f>'Lincoln Res Sum '!C33+'Washington Res Sum '!C33</f>
        <v>5935</v>
      </c>
      <c r="D35" s="68"/>
      <c r="E35" s="86"/>
      <c r="F35" s="68"/>
      <c r="G35" s="71">
        <f>+'Lincoln Res Sum '!G33+'Washington Res Sum '!G33</f>
        <v>5935</v>
      </c>
      <c r="H35" s="71"/>
      <c r="I35" s="71">
        <f>+C35-G35</f>
        <v>0</v>
      </c>
      <c r="J35" s="68"/>
      <c r="K35" s="81"/>
      <c r="L35" s="71"/>
      <c r="M35" s="109"/>
    </row>
    <row r="36" spans="1:13" x14ac:dyDescent="0.2">
      <c r="A36" s="105"/>
      <c r="C36" s="84">
        <f>SUM(C34:C35)</f>
        <v>115935</v>
      </c>
      <c r="D36" s="68"/>
      <c r="E36" s="85">
        <f>(ROUND(+C36/C$47,4))</f>
        <v>2.01E-2</v>
      </c>
      <c r="F36" s="68"/>
      <c r="G36" s="84">
        <f>ROUND(+G35+G34,0)</f>
        <v>112071</v>
      </c>
      <c r="H36" s="71"/>
      <c r="I36" s="84">
        <f>+C36-G36</f>
        <v>3864</v>
      </c>
      <c r="J36" s="68"/>
      <c r="K36" s="81"/>
      <c r="L36" s="71"/>
      <c r="M36" s="109"/>
    </row>
    <row r="37" spans="1:13" x14ac:dyDescent="0.2">
      <c r="A37" s="105"/>
      <c r="C37" s="71"/>
      <c r="D37" s="68"/>
      <c r="E37" s="87"/>
      <c r="F37" s="68"/>
      <c r="G37" s="71"/>
      <c r="H37" s="71"/>
      <c r="I37" s="71"/>
      <c r="J37" s="68"/>
      <c r="K37" s="81"/>
      <c r="L37" s="71"/>
      <c r="M37" s="109"/>
    </row>
    <row r="38" spans="1:13" ht="13.5" x14ac:dyDescent="0.25">
      <c r="A38" s="105" t="s">
        <v>23</v>
      </c>
      <c r="C38" s="68">
        <f>+'Lincoln Res Sum '!C36+'Washington Res Sum '!C36</f>
        <v>155000</v>
      </c>
      <c r="D38" s="68"/>
      <c r="E38" s="86"/>
      <c r="F38" s="68"/>
      <c r="G38" s="68">
        <f>+'Lincoln Res Sum '!G36+'Washington Res Sum '!G36</f>
        <v>146253</v>
      </c>
      <c r="H38" s="68"/>
      <c r="I38" s="68">
        <f>+C38-G38</f>
        <v>8747</v>
      </c>
      <c r="J38" s="68"/>
      <c r="K38" s="81"/>
      <c r="L38" s="71"/>
      <c r="M38" s="109"/>
    </row>
    <row r="39" spans="1:13" x14ac:dyDescent="0.2">
      <c r="A39" s="105" t="s">
        <v>29</v>
      </c>
      <c r="C39" s="71">
        <f>+'Lincoln Res Sum '!C37+'Washington Res Sum '!C37</f>
        <v>4066</v>
      </c>
      <c r="D39" s="68"/>
      <c r="E39" s="86"/>
      <c r="F39" s="68"/>
      <c r="G39" s="71">
        <f>+'Lincoln Res Sum '!G37+'Washington Res Sum '!G37</f>
        <v>4066</v>
      </c>
      <c r="H39" s="71"/>
      <c r="I39" s="71">
        <f>+C39-G39</f>
        <v>0</v>
      </c>
      <c r="J39" s="68"/>
      <c r="K39" s="81"/>
      <c r="L39" s="71"/>
      <c r="M39" s="109"/>
    </row>
    <row r="40" spans="1:13" x14ac:dyDescent="0.2">
      <c r="A40" s="105"/>
      <c r="C40" s="84">
        <f>SUM(C38:C39)</f>
        <v>159066</v>
      </c>
      <c r="D40" s="68"/>
      <c r="E40" s="85">
        <f>(ROUND(+C40/C$47,4))</f>
        <v>2.75E-2</v>
      </c>
      <c r="F40" s="68"/>
      <c r="G40" s="84">
        <f>ROUND(+G39+G38,0)</f>
        <v>150319</v>
      </c>
      <c r="H40" s="71"/>
      <c r="I40" s="84">
        <f>+C40-G40</f>
        <v>8747</v>
      </c>
      <c r="J40" s="68"/>
      <c r="K40" s="81"/>
      <c r="L40" s="71"/>
      <c r="M40" s="109"/>
    </row>
    <row r="41" spans="1:13" x14ac:dyDescent="0.2">
      <c r="A41" s="105"/>
      <c r="C41" s="71"/>
      <c r="D41" s="68"/>
      <c r="E41" s="87"/>
      <c r="F41" s="68"/>
      <c r="G41" s="71"/>
      <c r="H41" s="71"/>
      <c r="I41" s="71"/>
      <c r="J41" s="68"/>
      <c r="K41" s="81"/>
      <c r="L41" s="71"/>
      <c r="M41" s="109"/>
    </row>
    <row r="42" spans="1:13" ht="13.5" x14ac:dyDescent="0.25">
      <c r="A42" s="105" t="s">
        <v>24</v>
      </c>
      <c r="C42" s="68">
        <f>+'Lincoln Res Sum '!C40+'Washington Res Sum '!C40</f>
        <v>173000</v>
      </c>
      <c r="D42" s="68"/>
      <c r="E42" s="86"/>
      <c r="F42" s="68"/>
      <c r="G42" s="68">
        <f>+'Lincoln Res Sum '!G40+'Washington Res Sum '!G40</f>
        <v>165220</v>
      </c>
      <c r="H42" s="68"/>
      <c r="I42" s="68">
        <f>+C42-G42</f>
        <v>7780</v>
      </c>
      <c r="J42" s="68"/>
      <c r="K42" s="81"/>
      <c r="L42" s="71"/>
      <c r="M42" s="109"/>
    </row>
    <row r="43" spans="1:13" x14ac:dyDescent="0.2">
      <c r="A43" s="105" t="s">
        <v>30</v>
      </c>
      <c r="C43" s="71">
        <f>+'Lincoln Res Sum '!C41+'Washington Res Sum '!C41</f>
        <v>5767</v>
      </c>
      <c r="D43" s="68"/>
      <c r="E43" s="86"/>
      <c r="F43" s="68"/>
      <c r="G43" s="71">
        <f>+'Lincoln Res Sum '!G41+'Washington Res Sum '!G41</f>
        <v>5767</v>
      </c>
      <c r="H43" s="71"/>
      <c r="I43" s="71">
        <f>+C43-G43</f>
        <v>0</v>
      </c>
      <c r="J43" s="68"/>
      <c r="K43" s="81"/>
      <c r="L43" s="71"/>
      <c r="M43" s="109"/>
    </row>
    <row r="44" spans="1:13" x14ac:dyDescent="0.2">
      <c r="A44" s="105"/>
      <c r="C44" s="84">
        <f>SUM(C42:C43)</f>
        <v>178767</v>
      </c>
      <c r="D44" s="68"/>
      <c r="E44" s="85">
        <f>(ROUND(+C44/C$47,4))</f>
        <v>3.09E-2</v>
      </c>
      <c r="F44" s="68"/>
      <c r="G44" s="84">
        <f>ROUND(+G43+G42,0)</f>
        <v>170987</v>
      </c>
      <c r="H44" s="71"/>
      <c r="I44" s="84">
        <f>+C44-G44</f>
        <v>7780</v>
      </c>
      <c r="J44" s="68"/>
      <c r="K44" s="81"/>
      <c r="L44" s="71"/>
      <c r="M44" s="109"/>
    </row>
    <row r="45" spans="1:13" x14ac:dyDescent="0.2">
      <c r="A45" s="105"/>
      <c r="C45" s="71"/>
      <c r="D45" s="68"/>
      <c r="E45" s="87"/>
      <c r="F45" s="68"/>
      <c r="G45" s="71"/>
      <c r="H45" s="71"/>
      <c r="I45" s="71"/>
      <c r="J45" s="68"/>
      <c r="K45" s="81"/>
      <c r="L45" s="71"/>
      <c r="M45" s="109"/>
    </row>
    <row r="46" spans="1:13" x14ac:dyDescent="0.2">
      <c r="A46" s="105" t="s">
        <v>18</v>
      </c>
      <c r="C46" s="84">
        <f>+C32+C44+C40+C36+C28</f>
        <v>1619923</v>
      </c>
      <c r="D46" s="68"/>
      <c r="E46" s="85">
        <f>(ROUND(+C46/C$47,4))</f>
        <v>0.2802</v>
      </c>
      <c r="F46" s="71"/>
      <c r="G46" s="84">
        <f>+G32+G44+G40+G36+G28</f>
        <v>1546823</v>
      </c>
      <c r="H46" s="71"/>
      <c r="I46" s="84">
        <f>+I32+I44+I40+I36+I28</f>
        <v>73100</v>
      </c>
      <c r="J46" s="68"/>
      <c r="K46" s="81"/>
      <c r="L46" s="71"/>
      <c r="M46" s="109"/>
    </row>
    <row r="47" spans="1:13" ht="13.5" thickBot="1" x14ac:dyDescent="0.25">
      <c r="A47" s="105" t="s">
        <v>10</v>
      </c>
      <c r="C47" s="88">
        <f>+C46+C23</f>
        <v>5781734</v>
      </c>
      <c r="D47" s="68"/>
      <c r="E47" s="89">
        <f>+E46+E23</f>
        <v>1</v>
      </c>
      <c r="F47" s="68"/>
      <c r="G47" s="88">
        <f>'Lincoln Res Sum '!G45+'Washington Res Sum '!G45</f>
        <v>5517957</v>
      </c>
      <c r="H47" s="68"/>
      <c r="I47" s="88">
        <f>+C47-G47</f>
        <v>263777</v>
      </c>
      <c r="J47" s="68"/>
      <c r="K47" s="71"/>
      <c r="L47" s="71"/>
    </row>
    <row r="48" spans="1:13" ht="13.5" thickTop="1" x14ac:dyDescent="0.2">
      <c r="A48" s="105"/>
      <c r="C48" s="75"/>
      <c r="D48" s="68"/>
      <c r="E48" s="90"/>
      <c r="F48" s="71"/>
      <c r="G48" s="75"/>
      <c r="H48" s="68"/>
      <c r="I48" s="75"/>
      <c r="J48" s="68"/>
      <c r="K48" s="71"/>
      <c r="L48" s="71"/>
    </row>
    <row r="49" spans="1:12" x14ac:dyDescent="0.2">
      <c r="A49" s="105"/>
      <c r="C49" s="111"/>
      <c r="D49" s="68"/>
      <c r="E49" s="90"/>
      <c r="F49" s="68"/>
      <c r="G49" s="91"/>
      <c r="H49" s="68"/>
      <c r="I49" s="75"/>
      <c r="J49" s="68"/>
      <c r="K49" s="68"/>
      <c r="L49" s="68"/>
    </row>
    <row r="50" spans="1:12" x14ac:dyDescent="0.2">
      <c r="A50" s="112"/>
      <c r="B50" s="113"/>
      <c r="C50" s="113"/>
      <c r="D50" s="113"/>
      <c r="E50" s="113"/>
      <c r="F50" s="113"/>
      <c r="G50" s="114"/>
      <c r="H50" s="113"/>
      <c r="I50" s="113"/>
      <c r="J50" s="68"/>
      <c r="K50" s="68"/>
      <c r="L50" s="68"/>
    </row>
    <row r="51" spans="1:12" x14ac:dyDescent="0.2">
      <c r="A51" s="113"/>
      <c r="B51" s="113"/>
      <c r="C51" s="115"/>
      <c r="D51" s="113"/>
      <c r="E51" s="113"/>
      <c r="F51" s="113"/>
      <c r="G51" s="116"/>
      <c r="H51" s="113"/>
      <c r="I51" s="116"/>
      <c r="J51" s="68"/>
      <c r="K51" s="68"/>
      <c r="L51" s="68"/>
    </row>
    <row r="52" spans="1:12" x14ac:dyDescent="0.2">
      <c r="A52" s="105"/>
      <c r="C52" s="75"/>
      <c r="D52" s="68"/>
      <c r="E52" s="90"/>
      <c r="F52" s="68"/>
      <c r="G52" s="75"/>
      <c r="H52" s="68"/>
      <c r="I52" s="75"/>
      <c r="J52" s="68"/>
      <c r="K52" s="68"/>
      <c r="L52" s="68"/>
    </row>
    <row r="53" spans="1:12" x14ac:dyDescent="0.2">
      <c r="A53" s="105"/>
      <c r="C53" s="75"/>
      <c r="D53" s="68"/>
      <c r="E53" s="90"/>
      <c r="F53" s="68"/>
      <c r="G53" s="75"/>
      <c r="H53" s="68"/>
      <c r="I53" s="75"/>
      <c r="J53" s="68"/>
      <c r="K53" s="68"/>
      <c r="L53" s="68"/>
    </row>
    <row r="54" spans="1:12" x14ac:dyDescent="0.2">
      <c r="A54" s="105"/>
      <c r="C54" s="75"/>
      <c r="D54" s="68"/>
      <c r="E54" s="90"/>
      <c r="F54" s="68"/>
      <c r="G54" s="75"/>
      <c r="H54" s="68"/>
      <c r="I54" s="75"/>
      <c r="J54" s="68"/>
      <c r="K54" s="68"/>
      <c r="L54" s="68"/>
    </row>
    <row r="70" spans="4:12" x14ac:dyDescent="0.2">
      <c r="D70" s="68"/>
      <c r="E70" s="68"/>
      <c r="F70" s="68"/>
      <c r="G70" s="68"/>
      <c r="H70" s="68"/>
      <c r="I70" s="68"/>
      <c r="J70" s="92"/>
      <c r="K70" s="93"/>
      <c r="L70" s="117"/>
    </row>
    <row r="71" spans="4:12" x14ac:dyDescent="0.2">
      <c r="D71" s="68"/>
      <c r="E71" s="68"/>
      <c r="F71" s="68"/>
      <c r="G71" s="68"/>
      <c r="H71" s="68"/>
      <c r="I71" s="68"/>
    </row>
    <row r="72" spans="4:12" x14ac:dyDescent="0.2">
      <c r="K72" s="94"/>
      <c r="L72" s="94"/>
    </row>
  </sheetData>
  <mergeCells count="5">
    <mergeCell ref="K11:M11"/>
    <mergeCell ref="A3:I3"/>
    <mergeCell ref="A4:I4"/>
    <mergeCell ref="A5:I5"/>
    <mergeCell ref="A6:I6"/>
  </mergeCells>
  <phoneticPr fontId="0" type="noConversion"/>
  <pageMargins left="0.75" right="0.75" top="1" bottom="1" header="0.5" footer="0.5"/>
  <pageSetup scale="75" orientation="portrait" r:id="rId1"/>
  <headerFooter alignWithMargins="0">
    <oddHeader xml:space="preserve">&amp;R&amp;"Times New Roman,Bold" Exhibits D-2&amp;"Arial,Regular"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0"/>
  <sheetViews>
    <sheetView zoomScale="75" workbookViewId="0">
      <selection activeCell="E47" sqref="E47"/>
    </sheetView>
  </sheetViews>
  <sheetFormatPr defaultColWidth="9.140625" defaultRowHeight="12.75" x14ac:dyDescent="0.2"/>
  <cols>
    <col min="1" max="1" width="63.7109375" style="5" customWidth="1"/>
    <col min="2" max="2" width="3.140625" style="5" customWidth="1"/>
    <col min="3" max="3" width="12.7109375" style="5" customWidth="1"/>
    <col min="4" max="4" width="2.140625" style="5" customWidth="1"/>
    <col min="5" max="5" width="10.5703125" style="5" customWidth="1"/>
    <col min="6" max="6" width="2.140625" style="5" customWidth="1"/>
    <col min="7" max="7" width="15.42578125" style="5" customWidth="1"/>
    <col min="8" max="8" width="2.140625" style="5" customWidth="1"/>
    <col min="9" max="9" width="12.140625" style="5" customWidth="1"/>
    <col min="10" max="10" width="2.85546875" style="5" customWidth="1"/>
    <col min="11" max="11" width="12.5703125" style="5" customWidth="1"/>
    <col min="12" max="12" width="3.28515625" style="5" customWidth="1"/>
    <col min="13" max="13" width="10.5703125" style="5" customWidth="1"/>
    <col min="14" max="14" width="10.140625" style="5" customWidth="1"/>
    <col min="15" max="15" width="2.5703125" style="5" customWidth="1"/>
    <col min="16" max="16" width="12.42578125" style="5" customWidth="1"/>
    <col min="17" max="17" width="2.28515625" style="5" customWidth="1"/>
    <col min="18" max="18" width="11.42578125" style="5" customWidth="1"/>
    <col min="19" max="19" width="2.5703125" style="5" customWidth="1"/>
    <col min="20" max="20" width="11.42578125" style="5" customWidth="1"/>
    <col min="21" max="21" width="2.28515625" style="5" customWidth="1"/>
    <col min="22" max="22" width="12.5703125" style="5" customWidth="1"/>
    <col min="23" max="16384" width="9.140625" style="5"/>
  </cols>
  <sheetData>
    <row r="1" spans="1:22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1"/>
      <c r="K1" s="2"/>
      <c r="L1" s="2"/>
      <c r="M1" s="2"/>
      <c r="N1" s="3"/>
      <c r="O1" s="4"/>
      <c r="P1" s="3"/>
      <c r="Q1" s="4"/>
      <c r="R1" s="3"/>
      <c r="S1" s="4"/>
      <c r="T1" s="3"/>
      <c r="U1" s="4"/>
      <c r="V1" s="3"/>
    </row>
    <row r="2" spans="1:22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1"/>
      <c r="K2" s="2"/>
      <c r="L2" s="2"/>
      <c r="M2" s="2"/>
      <c r="N2" s="3"/>
      <c r="O2" s="4"/>
      <c r="P2" s="3"/>
      <c r="Q2" s="4"/>
      <c r="R2" s="3"/>
      <c r="S2" s="4"/>
      <c r="T2" s="3"/>
      <c r="U2" s="4"/>
      <c r="V2" s="3"/>
    </row>
    <row r="3" spans="1:22" x14ac:dyDescent="0.2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1"/>
      <c r="K3" s="2"/>
      <c r="L3" s="2"/>
      <c r="M3" s="2"/>
      <c r="N3" s="3"/>
      <c r="O3" s="4"/>
      <c r="P3" s="3"/>
      <c r="Q3" s="4"/>
      <c r="R3" s="3"/>
      <c r="S3" s="4"/>
      <c r="T3" s="3"/>
      <c r="U3" s="4"/>
      <c r="V3" s="3"/>
    </row>
    <row r="4" spans="1:22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1"/>
      <c r="K4" s="2"/>
      <c r="L4" s="2"/>
      <c r="M4" s="2"/>
      <c r="N4" s="3"/>
      <c r="O4" s="4"/>
      <c r="P4" s="3"/>
      <c r="Q4" s="4"/>
      <c r="R4" s="3"/>
      <c r="S4" s="4"/>
      <c r="T4" s="3"/>
      <c r="U4" s="4"/>
      <c r="V4" s="3"/>
    </row>
    <row r="5" spans="1:22" x14ac:dyDescent="0.2">
      <c r="J5" s="1"/>
      <c r="K5" s="2"/>
      <c r="L5" s="2"/>
      <c r="M5" s="2"/>
      <c r="N5" s="3"/>
      <c r="O5" s="4"/>
      <c r="P5" s="3"/>
      <c r="Q5" s="4"/>
      <c r="R5" s="3"/>
      <c r="S5" s="4"/>
      <c r="T5" s="3"/>
      <c r="U5" s="4"/>
      <c r="V5" s="3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3"/>
      <c r="O6" s="4"/>
      <c r="P6" s="3"/>
      <c r="Q6" s="4"/>
      <c r="R6" s="3"/>
      <c r="S6" s="4"/>
      <c r="T6" s="3"/>
      <c r="U6" s="4"/>
      <c r="V6" s="3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3"/>
      <c r="O7" s="4"/>
      <c r="P7" s="3"/>
      <c r="Q7" s="4"/>
      <c r="R7" s="3"/>
      <c r="S7" s="4"/>
      <c r="T7" s="3"/>
      <c r="U7" s="4"/>
      <c r="V7" s="3"/>
    </row>
    <row r="8" spans="1:22" x14ac:dyDescent="0.2">
      <c r="A8" s="6"/>
      <c r="C8" s="41"/>
      <c r="D8" s="8"/>
      <c r="E8" s="3"/>
      <c r="F8" s="9"/>
      <c r="G8" s="3"/>
      <c r="H8" s="9"/>
      <c r="I8" s="3"/>
      <c r="J8" s="9"/>
      <c r="K8" s="3"/>
      <c r="L8" s="9"/>
      <c r="M8" s="3"/>
      <c r="N8" s="3"/>
      <c r="O8" s="4"/>
      <c r="P8" s="3"/>
      <c r="Q8" s="4"/>
      <c r="R8" s="3"/>
      <c r="S8" s="4"/>
      <c r="T8" s="3"/>
      <c r="U8" s="4"/>
      <c r="V8" s="3"/>
    </row>
    <row r="9" spans="1:22" x14ac:dyDescent="0.2">
      <c r="A9" s="10" t="s">
        <v>12</v>
      </c>
      <c r="C9" s="11"/>
      <c r="D9" s="12"/>
      <c r="E9" s="11"/>
      <c r="F9" s="12"/>
      <c r="G9" s="11"/>
      <c r="H9" s="12"/>
      <c r="I9" s="11"/>
      <c r="J9" s="12"/>
      <c r="K9" s="13"/>
      <c r="L9" s="13"/>
      <c r="M9" s="13"/>
    </row>
    <row r="10" spans="1:22" ht="63.75" x14ac:dyDescent="0.2">
      <c r="A10" s="1" t="s">
        <v>3</v>
      </c>
      <c r="C10" s="14" t="s">
        <v>15</v>
      </c>
      <c r="D10" s="12"/>
      <c r="E10" s="14" t="s">
        <v>13</v>
      </c>
      <c r="F10" s="12"/>
      <c r="G10" s="14" t="s">
        <v>5</v>
      </c>
      <c r="H10" s="11"/>
      <c r="I10" s="14" t="s">
        <v>6</v>
      </c>
      <c r="J10" s="12"/>
      <c r="K10" s="15"/>
      <c r="L10" s="16"/>
      <c r="M10" s="17"/>
    </row>
    <row r="11" spans="1:22" x14ac:dyDescent="0.2">
      <c r="A11" s="6" t="s">
        <v>38</v>
      </c>
      <c r="C11" s="60">
        <f>1324855-142000+398000-497000+99000</f>
        <v>1182855</v>
      </c>
      <c r="D11" s="12"/>
      <c r="E11" s="20"/>
      <c r="G11" s="18">
        <f>+G21-G19-G12</f>
        <v>1148230</v>
      </c>
      <c r="I11" s="42">
        <f>+C11-G11</f>
        <v>34625</v>
      </c>
      <c r="J11" s="12"/>
      <c r="K11" s="19"/>
      <c r="L11" s="16"/>
      <c r="M11" s="43"/>
    </row>
    <row r="12" spans="1:22" x14ac:dyDescent="0.2">
      <c r="A12" s="6" t="s">
        <v>32</v>
      </c>
      <c r="C12" s="62">
        <v>13500</v>
      </c>
      <c r="D12" s="12"/>
      <c r="E12" s="20"/>
      <c r="G12" s="21">
        <f>+C12</f>
        <v>13500</v>
      </c>
      <c r="I12" s="22">
        <f>+C12-G12</f>
        <v>0</v>
      </c>
      <c r="J12" s="12"/>
      <c r="K12" s="19"/>
      <c r="L12" s="16"/>
      <c r="M12" s="23"/>
    </row>
    <row r="13" spans="1:22" x14ac:dyDescent="0.2">
      <c r="A13" s="6"/>
      <c r="C13" s="19"/>
      <c r="D13" s="12"/>
      <c r="E13" s="20"/>
      <c r="G13" s="19"/>
      <c r="I13" s="44"/>
      <c r="J13" s="12"/>
      <c r="K13" s="19"/>
      <c r="L13" s="16"/>
      <c r="M13" s="43"/>
    </row>
    <row r="14" spans="1:22" x14ac:dyDescent="0.2">
      <c r="A14" s="6" t="s">
        <v>7</v>
      </c>
      <c r="C14"/>
      <c r="D14" s="12"/>
      <c r="E14"/>
      <c r="F14"/>
      <c r="G14"/>
      <c r="H14"/>
      <c r="I14"/>
      <c r="J14" s="12"/>
      <c r="K14" s="16"/>
      <c r="L14" s="16"/>
    </row>
    <row r="15" spans="1:22" x14ac:dyDescent="0.2">
      <c r="A15" s="55" t="s">
        <v>41</v>
      </c>
      <c r="C15" s="61">
        <f>800000</f>
        <v>800000</v>
      </c>
      <c r="D15" s="12"/>
      <c r="E15"/>
      <c r="F15"/>
      <c r="G15"/>
      <c r="H15"/>
      <c r="I15"/>
      <c r="J15" s="12"/>
      <c r="K15" s="24"/>
      <c r="L15" s="16"/>
      <c r="M15" s="22"/>
    </row>
    <row r="16" spans="1:22" x14ac:dyDescent="0.2">
      <c r="A16" s="55"/>
      <c r="C16"/>
      <c r="D16" s="12"/>
      <c r="E16"/>
      <c r="F16"/>
      <c r="G16"/>
      <c r="H16"/>
      <c r="I16"/>
      <c r="J16" s="12"/>
      <c r="K16" s="24"/>
      <c r="L16" s="16"/>
      <c r="M16" s="22"/>
    </row>
    <row r="17" spans="1:13" x14ac:dyDescent="0.2">
      <c r="A17" s="55"/>
      <c r="C17"/>
      <c r="D17" s="12"/>
      <c r="E17"/>
      <c r="F17"/>
      <c r="G17"/>
      <c r="H17"/>
      <c r="I17"/>
      <c r="J17" s="12"/>
      <c r="K17" s="24"/>
      <c r="L17" s="16"/>
      <c r="M17" s="22"/>
    </row>
    <row r="18" spans="1:13" x14ac:dyDescent="0.2">
      <c r="A18" s="55"/>
      <c r="C18" s="26"/>
      <c r="D18" s="12"/>
      <c r="E18"/>
      <c r="F18"/>
      <c r="G18"/>
      <c r="H18"/>
      <c r="I18"/>
      <c r="J18" s="12"/>
      <c r="K18" s="24"/>
      <c r="L18" s="16"/>
      <c r="M18" s="22"/>
    </row>
    <row r="19" spans="1:13" x14ac:dyDescent="0.2">
      <c r="A19" s="55" t="s">
        <v>7</v>
      </c>
      <c r="C19" s="26">
        <f>SUM(C15:C18)</f>
        <v>800000</v>
      </c>
      <c r="D19" s="12"/>
      <c r="E19"/>
      <c r="F19"/>
      <c r="G19" s="16">
        <f>C19</f>
        <v>800000</v>
      </c>
      <c r="H19"/>
      <c r="I19" s="22">
        <f>+C19-G19</f>
        <v>0</v>
      </c>
      <c r="J19" s="12"/>
      <c r="K19" s="24"/>
      <c r="L19" s="16"/>
      <c r="M19" s="22"/>
    </row>
    <row r="20" spans="1:13" x14ac:dyDescent="0.2">
      <c r="D20" s="12"/>
      <c r="E20" s="27"/>
      <c r="G20" s="26"/>
      <c r="I20" s="45"/>
      <c r="J20" s="12"/>
      <c r="K20" s="24"/>
      <c r="L20" s="16"/>
      <c r="M20" s="22"/>
    </row>
    <row r="21" spans="1:13" x14ac:dyDescent="0.2">
      <c r="A21" s="6" t="s">
        <v>8</v>
      </c>
      <c r="C21" s="25">
        <f>+C19+C11+C12</f>
        <v>1996355</v>
      </c>
      <c r="D21" s="12"/>
      <c r="E21" s="30">
        <f>ROUND(+C21/C45,4)</f>
        <v>0.71440000000000003</v>
      </c>
      <c r="F21" s="12"/>
      <c r="G21" s="25">
        <f>ROUND(+E21*G45,0)</f>
        <v>1961730</v>
      </c>
      <c r="H21" s="12"/>
      <c r="I21" s="25">
        <f>+C21-G21</f>
        <v>34625</v>
      </c>
      <c r="J21" s="12"/>
      <c r="K21" s="24"/>
      <c r="L21" s="16"/>
      <c r="M21" s="22"/>
    </row>
    <row r="22" spans="1:13" x14ac:dyDescent="0.2">
      <c r="A22" s="6"/>
      <c r="C22" s="12"/>
      <c r="D22" s="12"/>
      <c r="E22" s="29"/>
      <c r="F22" s="12"/>
      <c r="G22" s="12"/>
      <c r="H22" s="12"/>
      <c r="I22" s="12"/>
      <c r="J22" s="12"/>
      <c r="K22" s="16"/>
      <c r="L22" s="16"/>
    </row>
    <row r="23" spans="1:13" x14ac:dyDescent="0.2">
      <c r="A23" s="6" t="s">
        <v>9</v>
      </c>
      <c r="C23" s="12"/>
      <c r="D23" s="12"/>
      <c r="E23" s="29"/>
      <c r="F23" s="12"/>
      <c r="G23" s="12"/>
      <c r="H23" s="12"/>
      <c r="I23" s="12"/>
      <c r="J23" s="12"/>
      <c r="K23" s="16"/>
      <c r="L23" s="16"/>
    </row>
    <row r="24" spans="1:13" ht="13.5" x14ac:dyDescent="0.25">
      <c r="A24" s="55" t="s">
        <v>25</v>
      </c>
      <c r="C24" s="12">
        <v>250000</v>
      </c>
      <c r="D24" s="12"/>
      <c r="E24" s="29"/>
      <c r="F24" s="12"/>
      <c r="G24" s="12">
        <f>+G26-G25</f>
        <v>245589</v>
      </c>
      <c r="H24" s="12"/>
      <c r="I24" s="12">
        <f>+C24-G24</f>
        <v>4411</v>
      </c>
      <c r="J24" s="12"/>
      <c r="K24" s="24"/>
      <c r="L24" s="16"/>
      <c r="M24" s="22"/>
    </row>
    <row r="25" spans="1:13" x14ac:dyDescent="0.2">
      <c r="A25" s="57" t="s">
        <v>33</v>
      </c>
      <c r="C25" s="16">
        <v>6492</v>
      </c>
      <c r="D25" s="12"/>
      <c r="E25" s="29"/>
      <c r="F25" s="12"/>
      <c r="G25" s="16">
        <f>+C25</f>
        <v>6492</v>
      </c>
      <c r="H25" s="16"/>
      <c r="I25" s="16">
        <f>+C25-G25</f>
        <v>0</v>
      </c>
      <c r="J25" s="12"/>
      <c r="K25" s="24"/>
      <c r="L25" s="16"/>
      <c r="M25" s="22"/>
    </row>
    <row r="26" spans="1:13" x14ac:dyDescent="0.2">
      <c r="A26" s="6"/>
      <c r="C26" s="25">
        <f>SUM(C24:C25)</f>
        <v>256492</v>
      </c>
      <c r="D26" s="12"/>
      <c r="E26" s="28">
        <f>ROUND(+C26/C45,4)</f>
        <v>9.1800000000000007E-2</v>
      </c>
      <c r="F26" s="12"/>
      <c r="G26" s="25">
        <f>ROUND(+G45*E26,0)</f>
        <v>252081</v>
      </c>
      <c r="H26" s="12"/>
      <c r="I26" s="25">
        <f>+C26-G26</f>
        <v>4411</v>
      </c>
      <c r="J26" s="12"/>
      <c r="K26" s="24"/>
      <c r="L26" s="16"/>
      <c r="M26" s="22"/>
    </row>
    <row r="27" spans="1:13" x14ac:dyDescent="0.2">
      <c r="A27" s="6"/>
      <c r="C27" s="16"/>
      <c r="D27" s="12"/>
      <c r="E27" s="31"/>
      <c r="F27" s="12"/>
      <c r="G27" s="16"/>
      <c r="H27" s="12"/>
      <c r="I27" s="16"/>
      <c r="J27" s="12"/>
      <c r="K27" s="24"/>
      <c r="L27" s="16"/>
      <c r="M27" s="22"/>
    </row>
    <row r="28" spans="1:13" ht="13.5" x14ac:dyDescent="0.25">
      <c r="A28" s="55" t="s">
        <v>21</v>
      </c>
      <c r="C28" s="12">
        <f>303981-1287+11829</f>
        <v>314523</v>
      </c>
      <c r="D28" s="12"/>
      <c r="F28" s="12"/>
      <c r="G28" s="12">
        <f>+G30-G29</f>
        <v>309009</v>
      </c>
      <c r="H28" s="12"/>
      <c r="I28" s="12">
        <f>+C28-G28</f>
        <v>5514</v>
      </c>
      <c r="J28" s="12"/>
      <c r="K28" s="24"/>
      <c r="L28" s="16"/>
      <c r="M28" s="22"/>
    </row>
    <row r="29" spans="1:13" x14ac:dyDescent="0.2">
      <c r="A29" s="57" t="s">
        <v>34</v>
      </c>
      <c r="C29" s="16">
        <v>1287</v>
      </c>
      <c r="D29" s="12"/>
      <c r="F29" s="12"/>
      <c r="G29" s="16">
        <f>C29</f>
        <v>1287</v>
      </c>
      <c r="H29" s="16"/>
      <c r="I29" s="16">
        <f>+C29-G29</f>
        <v>0</v>
      </c>
      <c r="J29" s="12"/>
      <c r="K29" s="24"/>
      <c r="L29" s="16"/>
      <c r="M29" s="22"/>
    </row>
    <row r="30" spans="1:13" x14ac:dyDescent="0.2">
      <c r="A30" s="55"/>
      <c r="C30" s="25">
        <f>SUM(C28:C29)</f>
        <v>315810</v>
      </c>
      <c r="D30" s="12"/>
      <c r="E30" s="28">
        <f>ROUND(+C30/C45,4)</f>
        <v>0.113</v>
      </c>
      <c r="F30" s="12"/>
      <c r="G30" s="25">
        <f>ROUND(G45*E30,0)</f>
        <v>310296</v>
      </c>
      <c r="H30" s="12"/>
      <c r="I30" s="25">
        <f>+C30-G30</f>
        <v>5514</v>
      </c>
      <c r="J30" s="12"/>
      <c r="K30" s="24"/>
      <c r="L30" s="16"/>
      <c r="M30" s="22"/>
    </row>
    <row r="31" spans="1:13" x14ac:dyDescent="0.2">
      <c r="A31" s="55"/>
      <c r="C31" s="16"/>
      <c r="D31" s="12"/>
      <c r="E31" s="20"/>
      <c r="F31" s="12"/>
      <c r="G31" s="16"/>
      <c r="H31" s="12"/>
      <c r="I31" s="16"/>
      <c r="J31" s="12"/>
      <c r="K31" s="24"/>
      <c r="L31" s="16"/>
      <c r="M31" s="22"/>
    </row>
    <row r="32" spans="1:13" ht="13.5" x14ac:dyDescent="0.25">
      <c r="A32" s="55" t="s">
        <v>22</v>
      </c>
      <c r="C32" s="12">
        <v>75000</v>
      </c>
      <c r="D32" s="12"/>
      <c r="E32" s="29"/>
      <c r="F32" s="12"/>
      <c r="G32" s="12">
        <f>+G34-G33</f>
        <v>73673</v>
      </c>
      <c r="H32" s="12"/>
      <c r="I32" s="12">
        <f>+C32-G32</f>
        <v>1327</v>
      </c>
      <c r="J32" s="12"/>
      <c r="K32" s="24"/>
      <c r="L32" s="16"/>
      <c r="M32" s="22"/>
    </row>
    <row r="33" spans="1:16" x14ac:dyDescent="0.2">
      <c r="A33" s="57" t="s">
        <v>35</v>
      </c>
      <c r="C33" s="16">
        <f>4911+500</f>
        <v>5411</v>
      </c>
      <c r="D33" s="12"/>
      <c r="E33" s="29"/>
      <c r="F33" s="12"/>
      <c r="G33" s="16">
        <f>C33</f>
        <v>5411</v>
      </c>
      <c r="H33" s="16"/>
      <c r="I33" s="16">
        <f>+C33-G33</f>
        <v>0</v>
      </c>
      <c r="J33" s="12"/>
      <c r="K33" s="24"/>
      <c r="L33" s="16"/>
      <c r="M33" s="22"/>
    </row>
    <row r="34" spans="1:16" x14ac:dyDescent="0.2">
      <c r="A34" s="55"/>
      <c r="C34" s="25">
        <f>SUM(C32:C33)</f>
        <v>80411</v>
      </c>
      <c r="D34" s="12"/>
      <c r="E34" s="28">
        <f>ROUND(+C34/C45,4)</f>
        <v>2.8799999999999999E-2</v>
      </c>
      <c r="F34" s="12"/>
      <c r="G34" s="25">
        <f>ROUND(+G45*E34,0)</f>
        <v>79084</v>
      </c>
      <c r="H34" s="16"/>
      <c r="I34" s="25">
        <f>+C34-G34</f>
        <v>1327</v>
      </c>
      <c r="J34" s="12"/>
      <c r="K34" s="24"/>
      <c r="L34" s="16"/>
      <c r="M34" s="22"/>
    </row>
    <row r="35" spans="1:16" x14ac:dyDescent="0.2">
      <c r="A35" s="55"/>
      <c r="C35" s="16"/>
      <c r="D35" s="12"/>
      <c r="E35" s="31"/>
      <c r="F35" s="12"/>
      <c r="G35" s="16"/>
      <c r="H35" s="16"/>
      <c r="I35" s="16"/>
      <c r="J35" s="12"/>
      <c r="K35" s="24"/>
      <c r="L35" s="16"/>
      <c r="M35" s="22"/>
    </row>
    <row r="36" spans="1:16" ht="13.5" x14ac:dyDescent="0.25">
      <c r="A36" s="55" t="s">
        <v>23</v>
      </c>
      <c r="C36" s="12">
        <f>50000-1000</f>
        <v>49000</v>
      </c>
      <c r="D36" s="12"/>
      <c r="E36" s="29"/>
      <c r="F36" s="12"/>
      <c r="G36" s="12">
        <f>+G38-G37</f>
        <v>48118</v>
      </c>
      <c r="H36" s="12"/>
      <c r="I36" s="12">
        <f>+C36-G36</f>
        <v>882</v>
      </c>
      <c r="J36" s="12"/>
      <c r="K36" s="24"/>
      <c r="L36" s="16"/>
      <c r="M36" s="22"/>
    </row>
    <row r="37" spans="1:16" x14ac:dyDescent="0.2">
      <c r="A37" s="57" t="s">
        <v>36</v>
      </c>
      <c r="C37" s="16">
        <v>2133</v>
      </c>
      <c r="D37" s="12"/>
      <c r="E37" s="29"/>
      <c r="F37" s="12"/>
      <c r="G37" s="16">
        <f>+C37</f>
        <v>2133</v>
      </c>
      <c r="H37" s="16"/>
      <c r="I37" s="16">
        <f>+C37-G37</f>
        <v>0</v>
      </c>
      <c r="J37" s="12"/>
      <c r="K37" s="24"/>
      <c r="L37" s="16"/>
      <c r="M37" s="22"/>
    </row>
    <row r="38" spans="1:16" x14ac:dyDescent="0.2">
      <c r="A38" s="55"/>
      <c r="C38" s="25">
        <f>SUM(C36:C37)</f>
        <v>51133</v>
      </c>
      <c r="D38" s="12"/>
      <c r="E38" s="28">
        <f>ROUND(+C38/C45,4)</f>
        <v>1.83E-2</v>
      </c>
      <c r="F38" s="12"/>
      <c r="G38" s="25">
        <f>ROUND(+G45*E38,0)</f>
        <v>50251</v>
      </c>
      <c r="H38" s="16"/>
      <c r="I38" s="25">
        <f>+C38-G38</f>
        <v>882</v>
      </c>
      <c r="J38" s="12"/>
      <c r="K38" s="24"/>
      <c r="L38" s="16"/>
      <c r="M38" s="22"/>
    </row>
    <row r="39" spans="1:16" x14ac:dyDescent="0.2">
      <c r="A39" s="55"/>
      <c r="C39" s="16"/>
      <c r="D39" s="12"/>
      <c r="E39" s="31"/>
      <c r="F39" s="12"/>
      <c r="G39" s="16"/>
      <c r="H39" s="16"/>
      <c r="I39" s="16"/>
      <c r="J39" s="12"/>
      <c r="K39" s="24"/>
      <c r="L39" s="16"/>
      <c r="M39" s="22"/>
    </row>
    <row r="40" spans="1:16" ht="13.5" x14ac:dyDescent="0.25">
      <c r="A40" s="55" t="s">
        <v>24</v>
      </c>
      <c r="C40" s="12">
        <v>90000</v>
      </c>
      <c r="D40" s="12"/>
      <c r="E40" s="29"/>
      <c r="F40" s="12"/>
      <c r="G40" s="12">
        <f>+G42-G41</f>
        <v>88412</v>
      </c>
      <c r="H40" s="12"/>
      <c r="I40" s="12">
        <f>+C40-G40</f>
        <v>1588</v>
      </c>
      <c r="J40" s="12"/>
      <c r="K40" s="24"/>
      <c r="L40" s="16"/>
      <c r="M40" s="22"/>
    </row>
    <row r="41" spans="1:16" x14ac:dyDescent="0.2">
      <c r="A41" s="57" t="s">
        <v>37</v>
      </c>
      <c r="C41" s="16">
        <f>3628+500</f>
        <v>4128</v>
      </c>
      <c r="D41" s="12"/>
      <c r="E41" s="29"/>
      <c r="F41" s="12"/>
      <c r="G41" s="16">
        <f>+C41</f>
        <v>4128</v>
      </c>
      <c r="H41" s="16"/>
      <c r="I41" s="16">
        <f>+C41-G41</f>
        <v>0</v>
      </c>
      <c r="J41" s="12"/>
      <c r="K41" s="24"/>
      <c r="L41" s="16"/>
      <c r="M41" s="22"/>
    </row>
    <row r="42" spans="1:16" x14ac:dyDescent="0.2">
      <c r="A42" s="6"/>
      <c r="C42" s="25">
        <f>SUM(C40:C41)</f>
        <v>94128</v>
      </c>
      <c r="D42" s="12"/>
      <c r="E42" s="28">
        <f>ROUND(+C42/C45,4)</f>
        <v>3.3700000000000001E-2</v>
      </c>
      <c r="F42" s="12"/>
      <c r="G42" s="25">
        <f>ROUND(+G45*E42,0)</f>
        <v>92540</v>
      </c>
      <c r="H42" s="16"/>
      <c r="I42" s="25">
        <f>+C42-G42</f>
        <v>1588</v>
      </c>
      <c r="J42" s="12"/>
      <c r="K42" s="24"/>
      <c r="L42" s="16"/>
      <c r="M42" s="22"/>
    </row>
    <row r="43" spans="1:16" x14ac:dyDescent="0.2">
      <c r="A43" s="6"/>
      <c r="C43" s="16"/>
      <c r="D43" s="12"/>
      <c r="E43" s="31"/>
      <c r="F43" s="12"/>
      <c r="G43" s="16"/>
      <c r="H43" s="16"/>
      <c r="I43" s="16"/>
      <c r="J43" s="12"/>
      <c r="K43" s="24"/>
      <c r="L43" s="16"/>
      <c r="M43" s="22"/>
    </row>
    <row r="44" spans="1:16" x14ac:dyDescent="0.2">
      <c r="A44" s="6" t="s">
        <v>17</v>
      </c>
      <c r="C44" s="25">
        <f>+C30+C42+C38+C34+C26</f>
        <v>797974</v>
      </c>
      <c r="D44" s="12"/>
      <c r="E44" s="28">
        <f>+E30+E42+E38+E34+E26</f>
        <v>0.28560000000000002</v>
      </c>
      <c r="F44" s="12"/>
      <c r="G44" s="25">
        <f>+G30+G42+G38+G34+G26</f>
        <v>784252</v>
      </c>
      <c r="H44" s="12"/>
      <c r="I44" s="25">
        <f>+I30+I42+I38+I34+I26</f>
        <v>13722</v>
      </c>
      <c r="J44" s="12"/>
      <c r="K44" s="24"/>
      <c r="L44" s="16"/>
      <c r="M44" s="22"/>
    </row>
    <row r="45" spans="1:16" ht="13.5" thickBot="1" x14ac:dyDescent="0.25">
      <c r="A45" s="6" t="s">
        <v>10</v>
      </c>
      <c r="C45" s="32">
        <f>+C44+C21</f>
        <v>2794329</v>
      </c>
      <c r="D45" s="12"/>
      <c r="E45" s="33">
        <f>(ROUND(+E44+E21,4))</f>
        <v>1</v>
      </c>
      <c r="F45" s="12"/>
      <c r="G45" s="32">
        <v>2745982</v>
      </c>
      <c r="H45" s="12"/>
      <c r="I45" s="32">
        <f>+C45-G45</f>
        <v>48347</v>
      </c>
      <c r="J45" s="12"/>
      <c r="K45" s="19"/>
      <c r="L45" s="16"/>
      <c r="M45" s="19"/>
      <c r="N45" s="44"/>
      <c r="O45" s="44"/>
      <c r="P45" s="44"/>
    </row>
    <row r="46" spans="1:16" ht="13.5" thickTop="1" x14ac:dyDescent="0.2">
      <c r="A46" s="6"/>
      <c r="C46" s="19"/>
      <c r="D46" s="12"/>
      <c r="E46" s="34"/>
      <c r="F46" s="12"/>
      <c r="G46" s="19"/>
      <c r="H46" s="12"/>
      <c r="I46" s="19"/>
      <c r="J46" s="12"/>
      <c r="K46" s="12"/>
      <c r="L46" s="12"/>
    </row>
    <row r="47" spans="1:16" x14ac:dyDescent="0.2">
      <c r="A47" s="6"/>
      <c r="C47" s="19"/>
      <c r="D47" s="12"/>
      <c r="E47" s="34"/>
      <c r="F47" s="12"/>
      <c r="G47" s="58"/>
      <c r="H47" s="36"/>
      <c r="I47" s="19"/>
      <c r="J47" s="12"/>
      <c r="K47" s="12"/>
      <c r="L47" s="12"/>
    </row>
    <row r="48" spans="1:16" x14ac:dyDescent="0.2">
      <c r="A48" s="35"/>
      <c r="B48" s="36"/>
      <c r="C48" s="36"/>
      <c r="D48" s="36"/>
      <c r="E48" s="36"/>
      <c r="F48" s="36"/>
      <c r="J48" s="12"/>
      <c r="K48" s="12"/>
      <c r="L48" s="12"/>
    </row>
    <row r="49" spans="1:12" x14ac:dyDescent="0.2">
      <c r="A49" s="35"/>
      <c r="B49" s="36"/>
      <c r="C49" s="36"/>
      <c r="D49" s="36"/>
      <c r="E49" s="36"/>
      <c r="F49" s="36"/>
      <c r="G49" s="37"/>
      <c r="H49" s="36"/>
      <c r="I49" s="36"/>
      <c r="J49" s="12"/>
      <c r="K49" s="12"/>
      <c r="L49" s="12"/>
    </row>
    <row r="50" spans="1:12" x14ac:dyDescent="0.2">
      <c r="A50" s="6"/>
      <c r="C50" s="19"/>
      <c r="D50" s="12"/>
      <c r="E50" s="34"/>
      <c r="F50" s="12"/>
      <c r="G50" s="19"/>
      <c r="H50" s="12"/>
      <c r="I50" s="19"/>
      <c r="J50" s="12"/>
      <c r="K50" s="12"/>
      <c r="L50" s="12"/>
    </row>
    <row r="51" spans="1:12" x14ac:dyDescent="0.2">
      <c r="A51" s="6"/>
      <c r="C51" s="19"/>
      <c r="D51" s="12"/>
      <c r="E51" s="34"/>
      <c r="F51" s="12"/>
      <c r="G51" s="19"/>
      <c r="H51" s="12"/>
      <c r="I51" s="19"/>
      <c r="J51" s="12"/>
      <c r="K51" s="12"/>
      <c r="L51" s="12"/>
    </row>
    <row r="52" spans="1:12" x14ac:dyDescent="0.2">
      <c r="A52" s="6"/>
      <c r="C52" s="19"/>
      <c r="D52" s="12"/>
      <c r="E52" s="34"/>
      <c r="F52" s="12"/>
      <c r="G52" s="19"/>
      <c r="H52" s="12"/>
      <c r="I52" s="19"/>
      <c r="J52" s="12"/>
      <c r="K52" s="12"/>
      <c r="L52" s="12"/>
    </row>
    <row r="53" spans="1:12" x14ac:dyDescent="0.2">
      <c r="A53" s="6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C54" s="12"/>
      <c r="D54" s="12"/>
      <c r="E54" s="16"/>
      <c r="F54" s="13"/>
      <c r="G54" s="13"/>
      <c r="H54" s="13"/>
      <c r="I54" s="13"/>
      <c r="J54" s="13"/>
      <c r="K54" s="13"/>
      <c r="L54" s="13"/>
    </row>
    <row r="55" spans="1:12" ht="13.5" x14ac:dyDescent="0.25">
      <c r="A55" s="46"/>
      <c r="C55" s="12"/>
      <c r="D55" s="12"/>
      <c r="E55" s="16"/>
      <c r="F55" s="13"/>
      <c r="G55" s="13"/>
      <c r="H55" s="13"/>
      <c r="I55" s="13"/>
      <c r="J55" s="13"/>
      <c r="K55" s="13"/>
    </row>
    <row r="56" spans="1:12" x14ac:dyDescent="0.2">
      <c r="C56" s="16"/>
      <c r="D56" s="12"/>
      <c r="E56" s="16"/>
      <c r="F56" s="16"/>
      <c r="G56" s="16"/>
      <c r="H56" s="16"/>
      <c r="I56" s="16"/>
      <c r="J56" s="47"/>
      <c r="K56" s="48"/>
      <c r="L56" s="39"/>
    </row>
    <row r="57" spans="1:12" x14ac:dyDescent="0.2">
      <c r="C57" s="12"/>
      <c r="D57" s="12"/>
      <c r="E57" s="16"/>
      <c r="F57" s="16"/>
      <c r="G57" s="16"/>
      <c r="H57" s="16"/>
      <c r="I57" s="16"/>
      <c r="J57" s="47"/>
      <c r="K57" s="16"/>
      <c r="L57" s="39"/>
    </row>
    <row r="58" spans="1:12" x14ac:dyDescent="0.2">
      <c r="C58" s="12"/>
      <c r="D58" s="12"/>
      <c r="E58" s="16"/>
      <c r="F58" s="16"/>
      <c r="G58" s="16"/>
      <c r="H58" s="16"/>
      <c r="I58" s="16"/>
      <c r="J58" s="47"/>
      <c r="K58" s="49"/>
      <c r="L58" s="39"/>
    </row>
    <row r="59" spans="1:12" x14ac:dyDescent="0.2">
      <c r="C59" s="12"/>
      <c r="D59" s="12"/>
      <c r="E59" s="16"/>
      <c r="F59" s="16"/>
      <c r="G59" s="16"/>
      <c r="H59" s="16"/>
      <c r="I59" s="16"/>
      <c r="J59" s="47"/>
      <c r="K59" s="16"/>
    </row>
    <row r="60" spans="1:12" x14ac:dyDescent="0.2">
      <c r="C60" s="12"/>
      <c r="D60" s="12"/>
      <c r="E60" s="16"/>
      <c r="F60" s="16"/>
      <c r="G60" s="16"/>
      <c r="H60" s="16"/>
      <c r="I60" s="16"/>
      <c r="J60" s="47"/>
      <c r="K60" s="16"/>
      <c r="L60" s="39"/>
    </row>
    <row r="61" spans="1:12" x14ac:dyDescent="0.2">
      <c r="C61" s="12"/>
      <c r="D61" s="12"/>
      <c r="E61" s="16"/>
      <c r="F61" s="16"/>
      <c r="G61" s="16"/>
      <c r="H61" s="16"/>
      <c r="I61" s="16"/>
      <c r="J61" s="47"/>
      <c r="K61" s="50"/>
      <c r="L61" s="39"/>
    </row>
    <row r="62" spans="1:12" x14ac:dyDescent="0.2">
      <c r="C62" s="12"/>
      <c r="D62" s="12"/>
      <c r="E62" s="16"/>
      <c r="F62" s="16"/>
      <c r="G62" s="16"/>
      <c r="H62" s="16"/>
      <c r="I62" s="16"/>
      <c r="J62" s="47"/>
      <c r="K62" s="16"/>
    </row>
    <row r="63" spans="1:12" x14ac:dyDescent="0.2">
      <c r="C63" s="12"/>
      <c r="D63" s="12"/>
      <c r="E63" s="16"/>
      <c r="F63" s="16"/>
      <c r="G63" s="16"/>
      <c r="H63" s="16"/>
      <c r="I63" s="16"/>
      <c r="J63" s="47"/>
      <c r="K63" s="50"/>
      <c r="L63" s="39"/>
    </row>
    <row r="64" spans="1:12" x14ac:dyDescent="0.2">
      <c r="C64" s="12"/>
      <c r="D64" s="12"/>
      <c r="E64" s="16"/>
      <c r="F64" s="16"/>
      <c r="G64" s="16"/>
      <c r="H64" s="16"/>
      <c r="I64" s="16"/>
      <c r="J64" s="47"/>
      <c r="K64" s="48"/>
      <c r="L64" s="39"/>
    </row>
    <row r="65" spans="3:12" x14ac:dyDescent="0.2">
      <c r="C65" s="12"/>
      <c r="D65" s="12"/>
      <c r="E65" s="16"/>
      <c r="F65" s="16"/>
      <c r="G65" s="16"/>
      <c r="H65" s="16"/>
      <c r="I65" s="16"/>
      <c r="L65"/>
    </row>
    <row r="66" spans="3:12" x14ac:dyDescent="0.2">
      <c r="C66" s="12"/>
      <c r="D66" s="12"/>
      <c r="E66" s="16"/>
      <c r="F66" s="16"/>
      <c r="G66" s="16"/>
      <c r="H66" s="16"/>
      <c r="I66" s="16"/>
      <c r="J66" s="47"/>
      <c r="K66" s="7"/>
      <c r="L66" s="39"/>
    </row>
    <row r="67" spans="3:12" x14ac:dyDescent="0.2">
      <c r="C67" s="12"/>
      <c r="D67" s="12"/>
      <c r="E67" s="16"/>
      <c r="F67" s="16"/>
      <c r="G67" s="16"/>
      <c r="H67" s="16"/>
      <c r="I67" s="16"/>
      <c r="J67" s="47"/>
      <c r="K67" s="16"/>
      <c r="L67" s="39"/>
    </row>
    <row r="68" spans="3:12" x14ac:dyDescent="0.2">
      <c r="D68" s="12"/>
      <c r="E68" s="16"/>
      <c r="F68" s="16"/>
      <c r="G68" s="16"/>
      <c r="H68" s="16"/>
      <c r="I68" s="16"/>
    </row>
    <row r="69" spans="3:12" x14ac:dyDescent="0.2">
      <c r="D69" s="12"/>
      <c r="E69" s="16"/>
      <c r="F69" s="16"/>
      <c r="G69" s="16"/>
      <c r="H69" s="16"/>
      <c r="I69" s="16"/>
    </row>
    <row r="70" spans="3:12" x14ac:dyDescent="0.2">
      <c r="K70" s="40"/>
      <c r="L70" s="40"/>
    </row>
  </sheetData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  <pageSetup scale="73" orientation="portrait" r:id="rId1"/>
  <headerFooter alignWithMargins="0">
    <oddHeader xml:space="preserve">&amp;R&amp;"Times New Roman,Bold"Exhibit D-2a&amp;"Arial,Regular"
</oddHeader>
    <oddFooter>&amp;R&amp;"Times New Roman,Italic"[Updated 7/09]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0"/>
  <sheetViews>
    <sheetView zoomScale="75" workbookViewId="0">
      <selection activeCell="E48" sqref="E48"/>
    </sheetView>
  </sheetViews>
  <sheetFormatPr defaultColWidth="9.140625" defaultRowHeight="12.75" x14ac:dyDescent="0.2"/>
  <cols>
    <col min="1" max="1" width="54.28515625" style="5" bestFit="1" customWidth="1"/>
    <col min="2" max="2" width="4.28515625" style="5" customWidth="1"/>
    <col min="3" max="3" width="12.7109375" style="5" customWidth="1"/>
    <col min="4" max="4" width="3" style="5" customWidth="1"/>
    <col min="5" max="5" width="11.85546875" style="5" customWidth="1"/>
    <col min="6" max="6" width="2.7109375" style="5" customWidth="1"/>
    <col min="7" max="7" width="14.28515625" style="5" customWidth="1"/>
    <col min="8" max="8" width="2.7109375" style="5" customWidth="1"/>
    <col min="9" max="9" width="12.140625" style="5" customWidth="1"/>
    <col min="10" max="10" width="2.85546875" style="5" customWidth="1"/>
    <col min="11" max="11" width="12.85546875" style="5" customWidth="1"/>
    <col min="12" max="12" width="4.5703125" style="5" customWidth="1"/>
    <col min="13" max="13" width="10.5703125" style="5" customWidth="1"/>
    <col min="14" max="14" width="10.140625" style="5" customWidth="1"/>
    <col min="15" max="15" width="2.5703125" style="5" customWidth="1"/>
    <col min="16" max="16" width="12.42578125" style="5" customWidth="1"/>
    <col min="17" max="17" width="2.28515625" style="5" customWidth="1"/>
    <col min="18" max="18" width="11.42578125" style="5" customWidth="1"/>
    <col min="19" max="19" width="2.5703125" style="5" customWidth="1"/>
    <col min="20" max="20" width="11.42578125" style="5" customWidth="1"/>
    <col min="21" max="21" width="2.28515625" style="5" customWidth="1"/>
    <col min="22" max="22" width="12.5703125" style="5" customWidth="1"/>
    <col min="23" max="16384" width="9.140625" style="5"/>
  </cols>
  <sheetData>
    <row r="1" spans="1:22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1"/>
      <c r="K1" s="2"/>
      <c r="L1" s="2"/>
      <c r="M1" s="2"/>
      <c r="N1" s="3"/>
      <c r="O1" s="4"/>
      <c r="P1" s="3"/>
      <c r="Q1" s="4"/>
      <c r="R1" s="3"/>
      <c r="S1" s="4"/>
      <c r="T1" s="3"/>
      <c r="U1" s="4"/>
      <c r="V1" s="3"/>
    </row>
    <row r="2" spans="1:22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1"/>
      <c r="K2" s="2"/>
      <c r="L2" s="2"/>
      <c r="M2" s="2"/>
      <c r="N2" s="3"/>
      <c r="O2" s="4"/>
      <c r="P2" s="3"/>
      <c r="Q2" s="4"/>
      <c r="R2" s="3"/>
      <c r="S2" s="4"/>
      <c r="T2" s="3"/>
      <c r="U2" s="4"/>
      <c r="V2" s="3"/>
    </row>
    <row r="3" spans="1:22" x14ac:dyDescent="0.2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1"/>
      <c r="K3" s="2"/>
      <c r="L3" s="2"/>
      <c r="M3" s="2"/>
      <c r="N3" s="3"/>
      <c r="O3" s="4"/>
      <c r="P3" s="3"/>
      <c r="Q3" s="4"/>
      <c r="R3" s="3"/>
      <c r="S3" s="4"/>
      <c r="T3" s="3"/>
      <c r="U3" s="4"/>
      <c r="V3" s="3"/>
    </row>
    <row r="4" spans="1:22" x14ac:dyDescent="0.2">
      <c r="A4" s="96" t="str">
        <f>'Total Fund 15 - Res. Sum '!A6:I6</f>
        <v xml:space="preserve"> Year Ended June 30, 20XX</v>
      </c>
      <c r="B4" s="96"/>
      <c r="C4" s="96"/>
      <c r="D4" s="96"/>
      <c r="E4" s="96"/>
      <c r="F4" s="96"/>
      <c r="G4" s="96"/>
      <c r="H4" s="96"/>
      <c r="I4" s="96"/>
      <c r="J4" s="1"/>
      <c r="K4" s="2"/>
      <c r="L4" s="2"/>
      <c r="M4" s="2"/>
      <c r="N4" s="3"/>
      <c r="O4" s="4"/>
      <c r="P4" s="3"/>
      <c r="Q4" s="4"/>
      <c r="R4" s="3"/>
      <c r="S4" s="4"/>
      <c r="T4" s="3"/>
      <c r="U4" s="4"/>
      <c r="V4" s="3"/>
    </row>
    <row r="5" spans="1:22" x14ac:dyDescent="0.2">
      <c r="J5" s="1"/>
      <c r="K5" s="2"/>
      <c r="L5" s="2"/>
      <c r="M5" s="2"/>
      <c r="N5" s="3"/>
      <c r="O5" s="4"/>
      <c r="P5" s="3"/>
      <c r="Q5" s="4"/>
      <c r="R5" s="3"/>
      <c r="S5" s="4"/>
      <c r="T5" s="3"/>
      <c r="U5" s="4"/>
      <c r="V5" s="3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3"/>
      <c r="O6" s="4"/>
      <c r="P6" s="3"/>
      <c r="Q6" s="4"/>
      <c r="R6" s="3"/>
      <c r="S6" s="4"/>
      <c r="T6" s="3"/>
      <c r="U6" s="4"/>
      <c r="V6" s="3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3"/>
      <c r="O7" s="4"/>
      <c r="P7" s="3"/>
      <c r="Q7" s="4"/>
      <c r="R7" s="3"/>
      <c r="S7" s="4"/>
      <c r="T7" s="3"/>
      <c r="U7" s="4"/>
      <c r="V7" s="3"/>
    </row>
    <row r="8" spans="1:22" x14ac:dyDescent="0.2">
      <c r="A8" s="6"/>
      <c r="C8" s="51"/>
      <c r="D8" s="8"/>
      <c r="E8" s="3"/>
      <c r="F8" s="9"/>
      <c r="G8" s="3"/>
      <c r="H8" s="9"/>
      <c r="I8" s="3"/>
      <c r="J8" s="9"/>
      <c r="K8" s="3"/>
      <c r="L8" s="9"/>
      <c r="M8" s="3"/>
      <c r="N8" s="3"/>
      <c r="O8" s="4"/>
      <c r="P8" s="3"/>
      <c r="Q8" s="4"/>
      <c r="R8" s="3"/>
      <c r="S8" s="4"/>
      <c r="T8" s="3"/>
      <c r="U8" s="4"/>
      <c r="V8" s="3"/>
    </row>
    <row r="9" spans="1:22" x14ac:dyDescent="0.2">
      <c r="A9" s="10" t="s">
        <v>14</v>
      </c>
      <c r="C9" s="11"/>
      <c r="D9" s="12"/>
      <c r="E9" s="11"/>
      <c r="F9" s="12"/>
      <c r="G9" s="11"/>
      <c r="H9" s="12"/>
      <c r="I9" s="11"/>
      <c r="J9" s="12"/>
      <c r="K9" s="97"/>
      <c r="L9" s="97"/>
      <c r="M9" s="97"/>
    </row>
    <row r="10" spans="1:22" ht="63.75" x14ac:dyDescent="0.2">
      <c r="A10" s="1" t="s">
        <v>3</v>
      </c>
      <c r="C10" s="14" t="s">
        <v>16</v>
      </c>
      <c r="D10" s="12"/>
      <c r="E10" s="14" t="s">
        <v>13</v>
      </c>
      <c r="F10" s="12"/>
      <c r="G10" s="14" t="s">
        <v>5</v>
      </c>
      <c r="H10" s="11"/>
      <c r="I10" s="14" t="s">
        <v>6</v>
      </c>
      <c r="J10" s="12"/>
      <c r="K10" s="15"/>
      <c r="L10" s="16"/>
      <c r="M10" s="17"/>
    </row>
    <row r="11" spans="1:22" x14ac:dyDescent="0.2">
      <c r="A11" s="6" t="s">
        <v>38</v>
      </c>
      <c r="C11" s="60">
        <f>1026222-99000</f>
        <v>927222</v>
      </c>
      <c r="D11" s="12"/>
      <c r="E11" s="20"/>
      <c r="G11" s="18">
        <f>+G21-G19-G12</f>
        <v>771170</v>
      </c>
      <c r="I11" s="38">
        <f>+C11-G11</f>
        <v>156052</v>
      </c>
      <c r="J11" s="12"/>
      <c r="K11" s="19"/>
      <c r="L11" s="16"/>
      <c r="M11" s="52"/>
    </row>
    <row r="12" spans="1:22" x14ac:dyDescent="0.2">
      <c r="A12" s="6" t="s">
        <v>32</v>
      </c>
      <c r="C12" s="62">
        <f>'[1]Res for Encum 2003'!$P$28-'Lincoln Res Sum '!C12</f>
        <v>40234</v>
      </c>
      <c r="D12" s="12"/>
      <c r="E12" s="20"/>
      <c r="G12" s="21">
        <f>+C12</f>
        <v>40234</v>
      </c>
      <c r="I12" s="22">
        <f>+C12-G12</f>
        <v>0</v>
      </c>
      <c r="J12" s="12"/>
      <c r="K12" s="19"/>
      <c r="L12" s="16"/>
      <c r="M12" s="23"/>
    </row>
    <row r="13" spans="1:22" x14ac:dyDescent="0.2">
      <c r="A13" s="6"/>
      <c r="C13" s="21"/>
      <c r="D13" s="12"/>
      <c r="E13" s="20"/>
      <c r="G13" s="19"/>
      <c r="I13" s="38"/>
      <c r="J13" s="12"/>
      <c r="K13" s="19"/>
      <c r="L13" s="16"/>
      <c r="M13" s="52"/>
    </row>
    <row r="14" spans="1:22" x14ac:dyDescent="0.2">
      <c r="A14" s="6" t="s">
        <v>7</v>
      </c>
      <c r="C14" s="21"/>
      <c r="D14" s="12"/>
      <c r="E14"/>
      <c r="F14"/>
      <c r="G14"/>
      <c r="H14"/>
      <c r="I14"/>
      <c r="J14" s="12"/>
      <c r="K14" s="16"/>
      <c r="L14" s="16"/>
    </row>
    <row r="15" spans="1:22" x14ac:dyDescent="0.2">
      <c r="A15" s="55" t="s">
        <v>42</v>
      </c>
      <c r="C15" s="21">
        <f>535000+663000</f>
        <v>1198000</v>
      </c>
      <c r="D15" s="12"/>
      <c r="E15"/>
      <c r="F15"/>
      <c r="G15"/>
      <c r="H15"/>
      <c r="I15"/>
      <c r="J15" s="12"/>
      <c r="K15" s="53"/>
      <c r="L15" s="16"/>
      <c r="M15" s="22"/>
    </row>
    <row r="16" spans="1:22" x14ac:dyDescent="0.2">
      <c r="A16" s="55"/>
      <c r="C16" s="21"/>
      <c r="D16" s="12"/>
      <c r="E16"/>
      <c r="F16"/>
      <c r="G16"/>
      <c r="H16"/>
      <c r="I16"/>
      <c r="J16" s="12"/>
      <c r="K16" s="53"/>
      <c r="L16" s="16"/>
      <c r="M16" s="22"/>
    </row>
    <row r="17" spans="1:13" x14ac:dyDescent="0.2">
      <c r="A17" s="55"/>
      <c r="C17" s="21"/>
      <c r="D17" s="12"/>
      <c r="E17"/>
      <c r="F17"/>
      <c r="G17"/>
      <c r="H17"/>
      <c r="I17"/>
      <c r="J17" s="12"/>
      <c r="K17" s="53"/>
      <c r="L17" s="16"/>
      <c r="M17" s="22"/>
    </row>
    <row r="18" spans="1:13" x14ac:dyDescent="0.2">
      <c r="A18" s="55"/>
      <c r="C18" s="12"/>
      <c r="D18" s="12"/>
      <c r="E18"/>
      <c r="F18"/>
      <c r="G18"/>
      <c r="H18"/>
      <c r="I18"/>
      <c r="J18" s="12"/>
      <c r="K18" s="53"/>
      <c r="L18" s="16"/>
      <c r="M18" s="22"/>
    </row>
    <row r="19" spans="1:13" x14ac:dyDescent="0.2">
      <c r="A19" s="55" t="s">
        <v>7</v>
      </c>
      <c r="C19" s="25">
        <f>SUM(C14:C18)</f>
        <v>1198000</v>
      </c>
      <c r="D19" s="12"/>
      <c r="E19"/>
      <c r="F19"/>
      <c r="G19" s="56">
        <f>C19</f>
        <v>1198000</v>
      </c>
      <c r="H19"/>
      <c r="I19" s="56">
        <f>C19-G19</f>
        <v>0</v>
      </c>
      <c r="J19" s="12"/>
      <c r="K19" s="53"/>
      <c r="L19" s="16"/>
      <c r="M19" s="22"/>
    </row>
    <row r="20" spans="1:13" x14ac:dyDescent="0.2">
      <c r="A20" s="6"/>
      <c r="C20" s="16"/>
      <c r="D20" s="12"/>
      <c r="E20"/>
      <c r="F20"/>
      <c r="G20"/>
      <c r="H20"/>
      <c r="I20"/>
      <c r="J20" s="12"/>
      <c r="K20" s="53"/>
      <c r="L20" s="16"/>
      <c r="M20" s="22"/>
    </row>
    <row r="21" spans="1:13" x14ac:dyDescent="0.2">
      <c r="A21" s="6" t="s">
        <v>8</v>
      </c>
      <c r="C21" s="25">
        <f>+C19+C11+C12</f>
        <v>2165456</v>
      </c>
      <c r="D21" s="12"/>
      <c r="E21" s="30">
        <f>ROUND(+C21/C45,4)</f>
        <v>0.72489999999999999</v>
      </c>
      <c r="F21" s="12"/>
      <c r="G21" s="25">
        <f>ROUND((+E21)*G45,0)-1</f>
        <v>2009404</v>
      </c>
      <c r="H21" s="12"/>
      <c r="I21" s="25">
        <f>+C21-G21</f>
        <v>156052</v>
      </c>
      <c r="J21" s="12"/>
      <c r="K21" s="54"/>
      <c r="L21" s="16"/>
      <c r="M21" s="22"/>
    </row>
    <row r="22" spans="1:13" x14ac:dyDescent="0.2">
      <c r="A22" s="6"/>
      <c r="C22" s="12"/>
      <c r="D22" s="12"/>
      <c r="E22" s="29"/>
      <c r="F22" s="12"/>
      <c r="G22" s="12"/>
      <c r="H22" s="12"/>
      <c r="I22" s="12"/>
      <c r="J22" s="12"/>
      <c r="K22" s="16"/>
      <c r="L22" s="16"/>
    </row>
    <row r="23" spans="1:13" x14ac:dyDescent="0.2">
      <c r="A23" s="6" t="s">
        <v>9</v>
      </c>
      <c r="C23" s="12"/>
      <c r="D23" s="12"/>
      <c r="E23" s="29"/>
      <c r="F23" s="12"/>
      <c r="G23" s="12"/>
      <c r="H23" s="12"/>
      <c r="I23" s="12"/>
      <c r="J23" s="12"/>
      <c r="K23" s="16"/>
      <c r="L23" s="16"/>
    </row>
    <row r="24" spans="1:13" ht="13.5" x14ac:dyDescent="0.25">
      <c r="A24" s="55" t="s">
        <v>25</v>
      </c>
      <c r="C24" s="12">
        <v>385000</v>
      </c>
      <c r="D24" s="12"/>
      <c r="E24" s="29"/>
      <c r="F24" s="12"/>
      <c r="G24" s="12">
        <f>+G26-G25</f>
        <v>356805</v>
      </c>
      <c r="H24" s="12"/>
      <c r="I24" s="12">
        <f>+C24-G24</f>
        <v>28195</v>
      </c>
      <c r="J24" s="12"/>
      <c r="K24" s="53"/>
      <c r="L24" s="16"/>
      <c r="M24" s="22"/>
    </row>
    <row r="25" spans="1:13" x14ac:dyDescent="0.2">
      <c r="A25" s="57" t="s">
        <v>33</v>
      </c>
      <c r="C25" s="16">
        <v>6878</v>
      </c>
      <c r="D25" s="12"/>
      <c r="E25" s="29"/>
      <c r="F25" s="12"/>
      <c r="G25" s="16">
        <f>+C25</f>
        <v>6878</v>
      </c>
      <c r="H25" s="12"/>
      <c r="I25" s="12">
        <f>+C25-G25</f>
        <v>0</v>
      </c>
      <c r="J25" s="12"/>
      <c r="K25" s="53"/>
      <c r="L25" s="16"/>
      <c r="M25" s="22"/>
    </row>
    <row r="26" spans="1:13" x14ac:dyDescent="0.2">
      <c r="A26" s="6"/>
      <c r="C26" s="25">
        <f>SUM(C24:C25)</f>
        <v>391878</v>
      </c>
      <c r="D26" s="12"/>
      <c r="E26" s="28">
        <f>ROUND(+C26/C45,4)</f>
        <v>0.13120000000000001</v>
      </c>
      <c r="F26" s="12"/>
      <c r="G26" s="25">
        <f>ROUND(+G45*E26,0)</f>
        <v>363683</v>
      </c>
      <c r="H26" s="12"/>
      <c r="I26" s="25">
        <f>+C26-G26</f>
        <v>28195</v>
      </c>
      <c r="J26" s="12"/>
      <c r="K26" s="53"/>
      <c r="L26" s="16"/>
      <c r="M26" s="22"/>
    </row>
    <row r="27" spans="1:13" x14ac:dyDescent="0.2">
      <c r="A27" s="6"/>
      <c r="C27" s="12"/>
      <c r="D27" s="12"/>
      <c r="E27" s="31"/>
      <c r="F27" s="12"/>
      <c r="G27" s="16"/>
      <c r="H27" s="12"/>
      <c r="I27" s="12"/>
      <c r="J27" s="12"/>
      <c r="K27" s="53"/>
      <c r="L27" s="16"/>
      <c r="M27" s="22"/>
    </row>
    <row r="28" spans="1:13" ht="13.5" x14ac:dyDescent="0.25">
      <c r="A28" s="55" t="s">
        <v>21</v>
      </c>
      <c r="C28" s="12">
        <f>213804-995-11829</f>
        <v>200980</v>
      </c>
      <c r="D28" s="12"/>
      <c r="F28" s="12"/>
      <c r="G28" s="12">
        <f>+G30-G29</f>
        <v>186391</v>
      </c>
      <c r="H28" s="12"/>
      <c r="I28" s="12">
        <f>+C28-G28</f>
        <v>14589</v>
      </c>
      <c r="J28" s="12"/>
      <c r="K28" s="53"/>
      <c r="L28" s="16"/>
      <c r="M28" s="22"/>
    </row>
    <row r="29" spans="1:13" x14ac:dyDescent="0.2">
      <c r="A29" s="57" t="s">
        <v>34</v>
      </c>
      <c r="C29" s="16">
        <v>995</v>
      </c>
      <c r="D29" s="12"/>
      <c r="F29" s="12"/>
      <c r="G29" s="16">
        <f>+C29</f>
        <v>995</v>
      </c>
      <c r="H29" s="12"/>
      <c r="I29" s="12">
        <f>+C29-G29</f>
        <v>0</v>
      </c>
      <c r="J29" s="12"/>
      <c r="K29" s="53"/>
      <c r="L29" s="16"/>
      <c r="M29" s="22"/>
    </row>
    <row r="30" spans="1:13" x14ac:dyDescent="0.2">
      <c r="A30" s="6"/>
      <c r="C30" s="25">
        <f>SUM(C28:C29)</f>
        <v>201975</v>
      </c>
      <c r="D30" s="12"/>
      <c r="E30" s="28">
        <f>ROUND(+C30/C45,4)</f>
        <v>6.7599999999999993E-2</v>
      </c>
      <c r="F30" s="12"/>
      <c r="G30" s="25">
        <f>ROUND(G45*E30,0)</f>
        <v>187386</v>
      </c>
      <c r="H30" s="12"/>
      <c r="I30" s="25">
        <f>+C30-G30</f>
        <v>14589</v>
      </c>
      <c r="J30" s="12"/>
      <c r="K30" s="53"/>
      <c r="L30" s="16"/>
      <c r="M30" s="22"/>
    </row>
    <row r="31" spans="1:13" x14ac:dyDescent="0.2">
      <c r="A31" s="6"/>
      <c r="C31" s="16"/>
      <c r="D31" s="12"/>
      <c r="E31" s="20"/>
      <c r="F31" s="12"/>
      <c r="G31" s="16"/>
      <c r="H31" s="12"/>
      <c r="I31" s="16"/>
      <c r="J31" s="12"/>
      <c r="K31" s="53"/>
      <c r="L31" s="16"/>
      <c r="M31" s="22"/>
    </row>
    <row r="32" spans="1:13" ht="13.5" x14ac:dyDescent="0.25">
      <c r="A32" s="55" t="s">
        <v>22</v>
      </c>
      <c r="C32" s="12">
        <v>35000</v>
      </c>
      <c r="D32" s="12"/>
      <c r="E32" s="29"/>
      <c r="F32" s="12"/>
      <c r="G32" s="12">
        <f>+G34-G33</f>
        <v>32463</v>
      </c>
      <c r="H32" s="12"/>
      <c r="I32" s="12">
        <f>+C32-G32</f>
        <v>2537</v>
      </c>
      <c r="J32" s="12"/>
      <c r="K32" s="53"/>
      <c r="L32" s="16"/>
      <c r="M32" s="22"/>
    </row>
    <row r="33" spans="1:16" x14ac:dyDescent="0.2">
      <c r="A33" s="57" t="s">
        <v>35</v>
      </c>
      <c r="C33" s="16">
        <v>524</v>
      </c>
      <c r="D33" s="12"/>
      <c r="E33" s="29"/>
      <c r="F33" s="12"/>
      <c r="G33" s="16">
        <f>+C33</f>
        <v>524</v>
      </c>
      <c r="H33" s="12"/>
      <c r="I33" s="12">
        <f>+C33-G33</f>
        <v>0</v>
      </c>
      <c r="J33" s="12"/>
      <c r="K33" s="53"/>
      <c r="L33" s="16"/>
      <c r="M33" s="22"/>
    </row>
    <row r="34" spans="1:16" x14ac:dyDescent="0.2">
      <c r="C34" s="25">
        <f>SUM(C32:C33)</f>
        <v>35524</v>
      </c>
      <c r="D34" s="12"/>
      <c r="E34" s="28">
        <f>ROUND(+C34/C45,4)</f>
        <v>1.1900000000000001E-2</v>
      </c>
      <c r="F34" s="12"/>
      <c r="G34" s="25">
        <f>ROUND(+G45*E34,0)</f>
        <v>32987</v>
      </c>
      <c r="H34" s="12"/>
      <c r="I34" s="25">
        <f>+C34-G34</f>
        <v>2537</v>
      </c>
      <c r="J34" s="12"/>
      <c r="K34" s="53"/>
      <c r="L34" s="16"/>
      <c r="M34" s="22"/>
    </row>
    <row r="35" spans="1:16" x14ac:dyDescent="0.2">
      <c r="C35" s="12"/>
      <c r="D35" s="12"/>
      <c r="E35" s="31"/>
      <c r="F35" s="12"/>
      <c r="G35" s="16"/>
      <c r="H35" s="12"/>
      <c r="I35" s="12"/>
      <c r="J35" s="12"/>
      <c r="K35" s="53"/>
      <c r="L35" s="16"/>
      <c r="M35" s="22"/>
    </row>
    <row r="36" spans="1:16" ht="13.5" x14ac:dyDescent="0.25">
      <c r="A36" s="55" t="s">
        <v>23</v>
      </c>
      <c r="C36" s="12">
        <v>106000</v>
      </c>
      <c r="D36" s="12"/>
      <c r="E36" s="29"/>
      <c r="F36" s="12"/>
      <c r="G36" s="12">
        <f>+G38-G37</f>
        <v>98135</v>
      </c>
      <c r="H36" s="12"/>
      <c r="I36" s="12">
        <f>+C36-G36</f>
        <v>7865</v>
      </c>
      <c r="J36" s="12"/>
      <c r="K36" s="53"/>
      <c r="L36" s="16"/>
      <c r="M36" s="22"/>
    </row>
    <row r="37" spans="1:16" x14ac:dyDescent="0.2">
      <c r="A37" s="57" t="s">
        <v>36</v>
      </c>
      <c r="C37" s="16">
        <v>1933</v>
      </c>
      <c r="D37" s="12"/>
      <c r="E37" s="29"/>
      <c r="F37" s="12"/>
      <c r="G37" s="16">
        <f>+C37</f>
        <v>1933</v>
      </c>
      <c r="H37" s="12"/>
      <c r="I37" s="12">
        <f>+C37-G37</f>
        <v>0</v>
      </c>
      <c r="J37" s="12"/>
      <c r="K37" s="53"/>
      <c r="L37" s="16"/>
      <c r="M37" s="22"/>
    </row>
    <row r="38" spans="1:16" x14ac:dyDescent="0.2">
      <c r="A38" s="6"/>
      <c r="C38" s="25">
        <f>SUM(C36:C37)</f>
        <v>107933</v>
      </c>
      <c r="D38" s="12"/>
      <c r="E38" s="28">
        <f>ROUND(+C38/C45,4)</f>
        <v>3.61E-2</v>
      </c>
      <c r="F38" s="12"/>
      <c r="G38" s="25">
        <f>ROUND(+G45*E38,0)</f>
        <v>100068</v>
      </c>
      <c r="H38" s="12"/>
      <c r="I38" s="25">
        <f>+C38-G38</f>
        <v>7865</v>
      </c>
      <c r="J38" s="12"/>
      <c r="K38" s="53"/>
      <c r="L38" s="16"/>
      <c r="M38" s="22"/>
    </row>
    <row r="39" spans="1:16" x14ac:dyDescent="0.2">
      <c r="A39" s="6"/>
      <c r="C39" s="12"/>
      <c r="D39" s="12"/>
      <c r="E39" s="31"/>
      <c r="F39" s="12"/>
      <c r="G39" s="16"/>
      <c r="H39" s="12"/>
      <c r="I39" s="12"/>
      <c r="J39" s="12"/>
      <c r="K39" s="53"/>
      <c r="L39" s="16"/>
      <c r="M39" s="22"/>
    </row>
    <row r="40" spans="1:16" ht="13.5" x14ac:dyDescent="0.25">
      <c r="A40" s="55" t="s">
        <v>24</v>
      </c>
      <c r="C40" s="12">
        <v>83000</v>
      </c>
      <c r="D40" s="12"/>
      <c r="E40" s="29"/>
      <c r="F40" s="12"/>
      <c r="G40" s="12">
        <f>+G42-G41</f>
        <v>76808</v>
      </c>
      <c r="H40" s="12"/>
      <c r="I40" s="12">
        <f>+C40-G40</f>
        <v>6192</v>
      </c>
      <c r="J40" s="12"/>
      <c r="K40" s="53"/>
      <c r="L40" s="16"/>
      <c r="M40" s="22"/>
    </row>
    <row r="41" spans="1:16" x14ac:dyDescent="0.2">
      <c r="A41" s="57" t="s">
        <v>37</v>
      </c>
      <c r="C41" s="16">
        <v>1639</v>
      </c>
      <c r="D41" s="12"/>
      <c r="E41" s="29"/>
      <c r="F41" s="12"/>
      <c r="G41" s="16">
        <f>+C41</f>
        <v>1639</v>
      </c>
      <c r="H41" s="12"/>
      <c r="I41" s="12">
        <f>+C41-G41</f>
        <v>0</v>
      </c>
      <c r="J41" s="12"/>
      <c r="K41" s="53"/>
      <c r="L41" s="16"/>
      <c r="M41" s="22"/>
    </row>
    <row r="42" spans="1:16" x14ac:dyDescent="0.2">
      <c r="A42" s="6"/>
      <c r="C42" s="25">
        <f>SUM(C40:C41)</f>
        <v>84639</v>
      </c>
      <c r="D42" s="12"/>
      <c r="E42" s="28">
        <f>ROUND(+C42/C45,4)</f>
        <v>2.8299999999999999E-2</v>
      </c>
      <c r="F42" s="12"/>
      <c r="G42" s="25">
        <f>ROUND(+G45*E42,0)</f>
        <v>78447</v>
      </c>
      <c r="H42" s="12"/>
      <c r="I42" s="25">
        <f>+C42-G42</f>
        <v>6192</v>
      </c>
      <c r="J42" s="12"/>
      <c r="K42" s="53"/>
      <c r="L42" s="16"/>
      <c r="M42" s="22"/>
    </row>
    <row r="43" spans="1:16" x14ac:dyDescent="0.2">
      <c r="A43" s="6"/>
      <c r="C43" s="12"/>
      <c r="D43" s="12"/>
      <c r="E43" s="31"/>
      <c r="F43" s="12"/>
      <c r="G43" s="16"/>
      <c r="H43" s="12"/>
      <c r="I43" s="12"/>
      <c r="J43" s="12"/>
      <c r="K43" s="53"/>
      <c r="L43" s="16"/>
      <c r="M43" s="22"/>
    </row>
    <row r="44" spans="1:16" x14ac:dyDescent="0.2">
      <c r="A44" s="6" t="s">
        <v>17</v>
      </c>
      <c r="C44" s="25">
        <f>+C30+C42+C38+C34+C26</f>
        <v>821949</v>
      </c>
      <c r="D44" s="12"/>
      <c r="E44" s="28">
        <f>+E30+E42+E38+E34+E26</f>
        <v>0.27510000000000001</v>
      </c>
      <c r="F44" s="12"/>
      <c r="G44" s="25">
        <f>+G30+G42+G38+G34+G26</f>
        <v>762571</v>
      </c>
      <c r="H44" s="12"/>
      <c r="I44" s="25">
        <f>+I30+I42+I38+I34+I26</f>
        <v>59378</v>
      </c>
      <c r="J44" s="12"/>
      <c r="K44" s="53"/>
      <c r="L44" s="16"/>
      <c r="M44" s="22"/>
    </row>
    <row r="45" spans="1:16" ht="13.5" thickBot="1" x14ac:dyDescent="0.25">
      <c r="A45" s="6" t="s">
        <v>10</v>
      </c>
      <c r="C45" s="32">
        <f>+C44+C21</f>
        <v>2987405</v>
      </c>
      <c r="D45" s="12"/>
      <c r="E45" s="33">
        <f>(ROUND(+E44+E21,4))</f>
        <v>1</v>
      </c>
      <c r="F45" s="12"/>
      <c r="G45" s="32">
        <v>2771975</v>
      </c>
      <c r="H45" s="12"/>
      <c r="I45" s="32">
        <f>I21+I44</f>
        <v>215430</v>
      </c>
      <c r="J45" s="12"/>
      <c r="K45" s="19"/>
      <c r="L45" s="16"/>
      <c r="M45" s="19"/>
      <c r="N45" s="44"/>
      <c r="O45" s="44"/>
      <c r="P45" s="44"/>
    </row>
    <row r="46" spans="1:16" ht="13.5" thickTop="1" x14ac:dyDescent="0.2">
      <c r="A46" s="6"/>
      <c r="C46" s="19"/>
      <c r="D46" s="12"/>
      <c r="E46" s="34"/>
      <c r="F46" s="12"/>
      <c r="G46" s="19"/>
      <c r="H46" s="12"/>
      <c r="I46" s="19"/>
      <c r="J46" s="12"/>
      <c r="K46" s="16"/>
      <c r="L46" s="16"/>
    </row>
    <row r="47" spans="1:16" x14ac:dyDescent="0.2">
      <c r="A47" s="6"/>
      <c r="C47" s="19"/>
      <c r="D47" s="12"/>
      <c r="E47" s="34"/>
      <c r="F47" s="12"/>
      <c r="G47" s="59"/>
      <c r="H47" s="12"/>
      <c r="I47" s="19"/>
      <c r="J47" s="12"/>
      <c r="K47" s="12"/>
      <c r="L47" s="12"/>
    </row>
    <row r="48" spans="1:16" x14ac:dyDescent="0.2">
      <c r="A48" s="35"/>
      <c r="B48" s="36"/>
      <c r="C48" s="36"/>
      <c r="D48" s="36"/>
      <c r="E48" s="36"/>
      <c r="F48" s="36"/>
      <c r="G48" s="36"/>
      <c r="H48" s="36"/>
      <c r="I48" s="36"/>
      <c r="J48" s="12"/>
      <c r="K48" s="12"/>
      <c r="L48" s="12"/>
    </row>
    <row r="49" spans="1:12" x14ac:dyDescent="0.2">
      <c r="A49" s="36"/>
      <c r="B49" s="36"/>
      <c r="C49" s="37"/>
      <c r="D49" s="36"/>
      <c r="E49" s="36"/>
      <c r="F49" s="36"/>
      <c r="G49" s="37"/>
      <c r="H49" s="36"/>
      <c r="I49" s="36"/>
      <c r="J49" s="12"/>
      <c r="K49" s="12"/>
      <c r="L49" s="12"/>
    </row>
    <row r="50" spans="1:12" x14ac:dyDescent="0.2">
      <c r="A50" s="6"/>
      <c r="C50" s="19"/>
      <c r="D50" s="12"/>
      <c r="E50" s="34"/>
      <c r="F50" s="12"/>
      <c r="G50" s="19"/>
      <c r="H50" s="12"/>
      <c r="I50" s="19"/>
      <c r="J50" s="12"/>
      <c r="K50" s="12"/>
      <c r="L50" s="12"/>
    </row>
    <row r="51" spans="1:12" x14ac:dyDescent="0.2">
      <c r="A51" s="6"/>
      <c r="C51" s="19"/>
      <c r="D51" s="16"/>
      <c r="E51" s="34"/>
      <c r="F51" s="16"/>
      <c r="G51" s="19"/>
      <c r="H51" s="16"/>
      <c r="I51" s="19"/>
      <c r="J51" s="16"/>
      <c r="K51" s="16"/>
      <c r="L51" s="16"/>
    </row>
    <row r="52" spans="1:12" x14ac:dyDescent="0.2">
      <c r="A52" s="6"/>
      <c r="C52" s="19"/>
      <c r="D52" s="16"/>
      <c r="E52" s="34"/>
      <c r="F52" s="16"/>
      <c r="G52" s="19"/>
      <c r="H52" s="16"/>
      <c r="I52" s="19"/>
      <c r="J52" s="16"/>
      <c r="K52" s="16"/>
      <c r="L52" s="16"/>
    </row>
    <row r="53" spans="1:12" x14ac:dyDescent="0.2">
      <c r="A53" s="6"/>
      <c r="C53" s="16"/>
      <c r="D53" s="16"/>
      <c r="E53" s="12"/>
      <c r="F53" s="16"/>
      <c r="G53" s="16"/>
      <c r="H53" s="16"/>
      <c r="I53" s="16"/>
      <c r="J53" s="16"/>
      <c r="K53" s="16"/>
      <c r="L53" s="16"/>
    </row>
    <row r="54" spans="1:12" x14ac:dyDescent="0.2">
      <c r="C54" s="16"/>
      <c r="D54" s="16"/>
      <c r="E54" s="16"/>
      <c r="F54" s="97"/>
      <c r="G54" s="97"/>
      <c r="H54" s="97"/>
      <c r="I54" s="97"/>
      <c r="J54" s="97"/>
      <c r="K54" s="97"/>
      <c r="L54" s="13"/>
    </row>
    <row r="55" spans="1:12" ht="13.5" x14ac:dyDescent="0.25">
      <c r="A55" s="46"/>
      <c r="C55" s="16"/>
      <c r="D55" s="16"/>
      <c r="E55" s="16"/>
      <c r="F55" s="13"/>
      <c r="G55" s="13"/>
      <c r="H55" s="13"/>
      <c r="I55" s="13"/>
      <c r="J55" s="13"/>
      <c r="K55" s="13"/>
    </row>
    <row r="56" spans="1:12" x14ac:dyDescent="0.2">
      <c r="C56" s="16"/>
      <c r="D56" s="16"/>
      <c r="E56" s="16"/>
      <c r="F56" s="16"/>
      <c r="G56" s="16"/>
      <c r="H56" s="16"/>
      <c r="I56" s="16"/>
      <c r="J56" s="47"/>
      <c r="K56" s="48"/>
      <c r="L56" s="39"/>
    </row>
    <row r="57" spans="1:12" x14ac:dyDescent="0.2">
      <c r="C57" s="16"/>
      <c r="D57" s="16"/>
      <c r="E57" s="16"/>
      <c r="F57" s="16"/>
      <c r="G57" s="16"/>
      <c r="H57" s="16"/>
      <c r="I57" s="16"/>
      <c r="J57" s="47"/>
      <c r="K57" s="16"/>
      <c r="L57" s="39"/>
    </row>
    <row r="58" spans="1:12" x14ac:dyDescent="0.2">
      <c r="C58" s="16"/>
      <c r="D58" s="16"/>
      <c r="E58" s="16"/>
      <c r="F58" s="16"/>
      <c r="G58" s="16"/>
      <c r="H58" s="16"/>
      <c r="I58" s="16"/>
      <c r="J58" s="47"/>
      <c r="K58" s="49"/>
      <c r="L58" s="39"/>
    </row>
    <row r="59" spans="1:12" x14ac:dyDescent="0.2">
      <c r="C59" s="16"/>
      <c r="D59" s="16"/>
      <c r="E59" s="16"/>
      <c r="F59" s="16"/>
      <c r="G59" s="16"/>
      <c r="H59" s="16"/>
      <c r="I59" s="16"/>
      <c r="J59" s="47"/>
      <c r="K59" s="16"/>
    </row>
    <row r="60" spans="1:12" x14ac:dyDescent="0.2">
      <c r="B60" s="52"/>
      <c r="C60" s="16"/>
      <c r="D60" s="16"/>
      <c r="E60" s="16"/>
      <c r="F60" s="16"/>
      <c r="G60" s="16"/>
      <c r="H60" s="16"/>
      <c r="I60" s="16"/>
      <c r="J60" s="47"/>
      <c r="K60" s="16"/>
      <c r="L60" s="39"/>
    </row>
    <row r="61" spans="1:12" x14ac:dyDescent="0.2">
      <c r="B61" s="52"/>
      <c r="C61" s="16"/>
      <c r="D61" s="16"/>
      <c r="E61" s="16"/>
      <c r="F61" s="16"/>
      <c r="G61" s="16"/>
      <c r="H61" s="16"/>
      <c r="I61" s="16"/>
      <c r="J61" s="47"/>
      <c r="K61" s="50"/>
      <c r="L61" s="39"/>
    </row>
    <row r="62" spans="1:12" x14ac:dyDescent="0.2">
      <c r="B62" s="52"/>
      <c r="C62" s="16"/>
      <c r="D62" s="16"/>
      <c r="E62" s="16"/>
      <c r="F62" s="16"/>
      <c r="G62" s="16"/>
      <c r="H62" s="16"/>
      <c r="I62" s="16"/>
      <c r="J62" s="47"/>
      <c r="K62" s="16"/>
    </row>
    <row r="63" spans="1:12" x14ac:dyDescent="0.2">
      <c r="C63" s="16"/>
      <c r="D63" s="16"/>
      <c r="E63" s="16"/>
      <c r="F63" s="16"/>
      <c r="G63" s="16"/>
      <c r="H63" s="16"/>
      <c r="I63" s="16"/>
      <c r="J63" s="47"/>
      <c r="K63" s="50"/>
      <c r="L63" s="39"/>
    </row>
    <row r="64" spans="1:12" x14ac:dyDescent="0.2">
      <c r="C64" s="16"/>
      <c r="D64" s="16"/>
      <c r="E64" s="16"/>
      <c r="F64" s="16"/>
      <c r="G64" s="16"/>
      <c r="H64" s="16"/>
      <c r="I64" s="16"/>
      <c r="J64" s="47"/>
      <c r="K64" s="48"/>
      <c r="L64" s="39"/>
    </row>
    <row r="65" spans="3:12" x14ac:dyDescent="0.2">
      <c r="C65" s="16"/>
      <c r="D65" s="16"/>
      <c r="E65" s="16"/>
      <c r="F65" s="16"/>
      <c r="G65" s="16"/>
      <c r="H65" s="16"/>
      <c r="I65" s="16"/>
      <c r="L65"/>
    </row>
    <row r="66" spans="3:12" x14ac:dyDescent="0.2">
      <c r="C66" s="16"/>
      <c r="D66" s="16"/>
      <c r="E66" s="16"/>
      <c r="F66" s="16"/>
      <c r="G66" s="16"/>
      <c r="H66" s="16"/>
      <c r="I66" s="16"/>
      <c r="J66" s="47"/>
      <c r="K66" s="7"/>
      <c r="L66" s="39"/>
    </row>
    <row r="67" spans="3:12" x14ac:dyDescent="0.2">
      <c r="C67" s="16"/>
      <c r="D67" s="16"/>
      <c r="E67" s="16"/>
      <c r="F67" s="16"/>
      <c r="G67" s="16"/>
      <c r="H67" s="16"/>
      <c r="I67" s="16"/>
    </row>
    <row r="68" spans="3:12" x14ac:dyDescent="0.2">
      <c r="D68" s="16"/>
      <c r="E68" s="16"/>
      <c r="F68" s="16"/>
      <c r="G68" s="16"/>
      <c r="H68" s="16"/>
      <c r="I68" s="16"/>
      <c r="J68" s="47"/>
      <c r="K68" s="16"/>
      <c r="L68" s="39"/>
    </row>
    <row r="69" spans="3:12" x14ac:dyDescent="0.2">
      <c r="D69" s="16"/>
      <c r="E69" s="16"/>
      <c r="F69" s="16"/>
      <c r="G69" s="16"/>
      <c r="H69" s="16"/>
      <c r="I69" s="16"/>
      <c r="L69" s="39"/>
    </row>
    <row r="70" spans="3:12" x14ac:dyDescent="0.2">
      <c r="K70" s="40"/>
      <c r="L70" s="40"/>
    </row>
  </sheetData>
  <mergeCells count="6">
    <mergeCell ref="K9:M9"/>
    <mergeCell ref="F54:K54"/>
    <mergeCell ref="A1:I1"/>
    <mergeCell ref="A2:I2"/>
    <mergeCell ref="A3:I3"/>
    <mergeCell ref="A4:I4"/>
  </mergeCells>
  <phoneticPr fontId="0" type="noConversion"/>
  <pageMargins left="0.75" right="0.75" top="1" bottom="1" header="0.5" footer="0.5"/>
  <pageSetup scale="77" orientation="portrait" r:id="rId1"/>
  <headerFooter alignWithMargins="0">
    <oddHeader xml:space="preserve">&amp;R&amp;"Times New Roman,Bold"Exhibit D-2b&amp;"Arial,Regular"
</oddHeader>
    <oddFooter>&amp;R&amp;"Times New Roman,Italic"[Updated 7/09]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Fund 15 - Res. Sum </vt:lpstr>
      <vt:lpstr>Lincoln Res Sum </vt:lpstr>
      <vt:lpstr>Washington Res Sum </vt:lpstr>
      <vt:lpstr>'Lincoln Res Sum '!Print_Area</vt:lpstr>
      <vt:lpstr>'Total Fund 15 - Res. Sum '!Print_Area</vt:lpstr>
      <vt:lpstr>'Washington Res Sum 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Grama, Jacqueline</cp:lastModifiedBy>
  <cp:lastPrinted>2016-07-05T17:52:02Z</cp:lastPrinted>
  <dcterms:created xsi:type="dcterms:W3CDTF">2002-07-24T13:44:41Z</dcterms:created>
  <dcterms:modified xsi:type="dcterms:W3CDTF">2023-08-18T15:06:54Z</dcterms:modified>
</cp:coreProperties>
</file>