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11211B44-778E-4E68-AC3E-CCC2A0CDC3B9}" xr6:coauthVersionLast="47" xr6:coauthVersionMax="47" xr10:uidLastSave="{00000000-0000-0000-0000-000000000000}"/>
  <bookViews>
    <workbookView xWindow="7005" yWindow="2520" windowWidth="16755" windowHeight="11385" xr2:uid="{00000000-000D-0000-FFFF-FFFF00000000}"/>
  </bookViews>
  <sheets>
    <sheet name="Ex E-2Reg" sheetId="22" r:id="rId1"/>
    <sheet name="Ex E-2SBB" sheetId="10" r:id="rId2"/>
    <sheet name="Ex E-2aSBB" sheetId="14" r:id="rId3"/>
    <sheet name="Ex E-2bSBB" sheetId="13" r:id="rId4"/>
    <sheet name="Ex E-2cSBB" sheetId="15" r:id="rId5"/>
    <sheet name="Ex E-2dSBB" sheetId="16" r:id="rId6"/>
  </sheets>
  <definedNames>
    <definedName name="_xlnm.Print_Area" localSheetId="2">'Ex E-2aSBB'!$A$1:$H$73</definedName>
    <definedName name="_xlnm.Print_Area" localSheetId="3">'Ex E-2bSBB'!$A$1:$H$57</definedName>
    <definedName name="_xlnm.Print_Area" localSheetId="4">'Ex E-2cSBB'!$A$1:$H$57</definedName>
    <definedName name="_xlnm.Print_Area" localSheetId="5">'Ex E-2dSBB'!$A$1:$H$57</definedName>
    <definedName name="_xlnm.Print_Area" localSheetId="0">'Ex E-2Reg'!$A$1:$H$75</definedName>
    <definedName name="_xlnm.Print_Area" localSheetId="1">'Ex E-2SBB'!$A$1:$H$75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6" l="1"/>
  <c r="G39" i="16" s="1"/>
  <c r="E39" i="15"/>
  <c r="G39" i="15" s="1"/>
  <c r="E39" i="13"/>
  <c r="G39" i="13"/>
  <c r="C18" i="13"/>
  <c r="C25" i="13" s="1"/>
  <c r="C18" i="14"/>
  <c r="C18" i="10" s="1"/>
  <c r="C23" i="13"/>
  <c r="E23" i="13"/>
  <c r="G23" i="13" s="1"/>
  <c r="C23" i="15"/>
  <c r="E23" i="15" s="1"/>
  <c r="G23" i="15" s="1"/>
  <c r="C23" i="14"/>
  <c r="E23" i="14" s="1"/>
  <c r="C21" i="15"/>
  <c r="C23" i="16"/>
  <c r="E23" i="16"/>
  <c r="G23" i="16" s="1"/>
  <c r="C21" i="14"/>
  <c r="C21" i="10" s="1"/>
  <c r="E21" i="14"/>
  <c r="G21" i="14" s="1"/>
  <c r="C21" i="13"/>
  <c r="E21" i="13" s="1"/>
  <c r="C19" i="15"/>
  <c r="E19" i="15" s="1"/>
  <c r="G19" i="15" s="1"/>
  <c r="C19" i="14"/>
  <c r="E19" i="14" s="1"/>
  <c r="C18" i="15"/>
  <c r="E18" i="15" s="1"/>
  <c r="E53" i="14"/>
  <c r="E53" i="13"/>
  <c r="E53" i="15"/>
  <c r="G53" i="15" s="1"/>
  <c r="E53" i="16"/>
  <c r="F53" i="10"/>
  <c r="F52" i="13"/>
  <c r="F54" i="13" s="1"/>
  <c r="F52" i="10"/>
  <c r="F54" i="10" s="1"/>
  <c r="E38" i="14"/>
  <c r="G38" i="14" s="1"/>
  <c r="E56" i="10"/>
  <c r="C18" i="16"/>
  <c r="C25" i="16" s="1"/>
  <c r="C56" i="16" s="1"/>
  <c r="C19" i="13"/>
  <c r="E19" i="13"/>
  <c r="G19" i="13"/>
  <c r="E19" i="16"/>
  <c r="G19" i="16" s="1"/>
  <c r="E21" i="16"/>
  <c r="G21" i="16" s="1"/>
  <c r="E21" i="15"/>
  <c r="G21" i="15"/>
  <c r="E20" i="14"/>
  <c r="E20" i="10" s="1"/>
  <c r="G20" i="10" s="1"/>
  <c r="E20" i="13"/>
  <c r="G20" i="13" s="1"/>
  <c r="E20" i="15"/>
  <c r="E20" i="16"/>
  <c r="G20" i="16" s="1"/>
  <c r="E22" i="14"/>
  <c r="E22" i="13"/>
  <c r="E22" i="15"/>
  <c r="G22" i="15" s="1"/>
  <c r="E22" i="16"/>
  <c r="E24" i="14"/>
  <c r="E24" i="10" s="1"/>
  <c r="G24" i="10" s="1"/>
  <c r="E24" i="13"/>
  <c r="G24" i="13"/>
  <c r="E24" i="15"/>
  <c r="E24" i="16"/>
  <c r="G24" i="16" s="1"/>
  <c r="F39" i="10"/>
  <c r="E46" i="14"/>
  <c r="C35" i="13"/>
  <c r="E35" i="13" s="1"/>
  <c r="C36" i="13"/>
  <c r="E36" i="13" s="1"/>
  <c r="C36" i="10"/>
  <c r="F35" i="14"/>
  <c r="F35" i="10" s="1"/>
  <c r="F35" i="13"/>
  <c r="F49" i="13" s="1"/>
  <c r="F23" i="13"/>
  <c r="F23" i="10" s="1"/>
  <c r="F21" i="13"/>
  <c r="F19" i="13"/>
  <c r="F19" i="10" s="1"/>
  <c r="F18" i="13"/>
  <c r="E40" i="13"/>
  <c r="E40" i="14"/>
  <c r="E41" i="14"/>
  <c r="E42" i="14"/>
  <c r="E42" i="10" s="1"/>
  <c r="G42" i="10" s="1"/>
  <c r="E43" i="14"/>
  <c r="G43" i="14" s="1"/>
  <c r="E44" i="14"/>
  <c r="G44" i="14" s="1"/>
  <c r="E33" i="14"/>
  <c r="G33" i="14" s="1"/>
  <c r="E34" i="14"/>
  <c r="D48" i="22"/>
  <c r="D58" i="22" s="1"/>
  <c r="H68" i="22" s="1"/>
  <c r="H69" i="22" s="1"/>
  <c r="D53" i="22"/>
  <c r="F24" i="22"/>
  <c r="D24" i="22"/>
  <c r="H51" i="22"/>
  <c r="H52" i="22"/>
  <c r="H53" i="22"/>
  <c r="F53" i="22"/>
  <c r="F48" i="22"/>
  <c r="F58" i="22"/>
  <c r="G65" i="10"/>
  <c r="G67" i="10" s="1"/>
  <c r="F18" i="14"/>
  <c r="F18" i="10" s="1"/>
  <c r="F20" i="10"/>
  <c r="F22" i="10"/>
  <c r="F24" i="10"/>
  <c r="E28" i="14"/>
  <c r="E28" i="10" s="1"/>
  <c r="E28" i="13"/>
  <c r="E28" i="15"/>
  <c r="G28" i="15" s="1"/>
  <c r="E28" i="16"/>
  <c r="F28" i="10"/>
  <c r="E29" i="14"/>
  <c r="G29" i="14"/>
  <c r="E29" i="13"/>
  <c r="E29" i="15"/>
  <c r="G29" i="15" s="1"/>
  <c r="E29" i="16"/>
  <c r="G29" i="16" s="1"/>
  <c r="F29" i="10"/>
  <c r="E30" i="14"/>
  <c r="E30" i="10" s="1"/>
  <c r="G30" i="10" s="1"/>
  <c r="E30" i="13"/>
  <c r="G30" i="13" s="1"/>
  <c r="E30" i="15"/>
  <c r="G30" i="15" s="1"/>
  <c r="E30" i="16"/>
  <c r="F30" i="10"/>
  <c r="E31" i="14"/>
  <c r="G31" i="14" s="1"/>
  <c r="E31" i="13"/>
  <c r="E31" i="15"/>
  <c r="E31" i="16"/>
  <c r="G31" i="16" s="1"/>
  <c r="F31" i="10"/>
  <c r="E32" i="14"/>
  <c r="E32" i="13"/>
  <c r="G32" i="13"/>
  <c r="E32" i="15"/>
  <c r="G32" i="15"/>
  <c r="E32" i="16"/>
  <c r="F32" i="10"/>
  <c r="E33" i="13"/>
  <c r="E33" i="15"/>
  <c r="G33" i="15" s="1"/>
  <c r="E33" i="16"/>
  <c r="G33" i="16"/>
  <c r="F33" i="10"/>
  <c r="E34" i="13"/>
  <c r="G34" i="13" s="1"/>
  <c r="E34" i="15"/>
  <c r="E34" i="16"/>
  <c r="G34" i="16"/>
  <c r="F34" i="10"/>
  <c r="E35" i="14"/>
  <c r="G35" i="14" s="1"/>
  <c r="E35" i="16"/>
  <c r="G35" i="16"/>
  <c r="E35" i="15"/>
  <c r="G35" i="15" s="1"/>
  <c r="E36" i="14"/>
  <c r="G36" i="14" s="1"/>
  <c r="E36" i="15"/>
  <c r="G36" i="15" s="1"/>
  <c r="E36" i="16"/>
  <c r="G36" i="16" s="1"/>
  <c r="F36" i="10"/>
  <c r="E37" i="14"/>
  <c r="G37" i="14" s="1"/>
  <c r="E37" i="13"/>
  <c r="E37" i="15"/>
  <c r="E37" i="10" s="1"/>
  <c r="G37" i="10" s="1"/>
  <c r="E37" i="16"/>
  <c r="G37" i="16"/>
  <c r="F37" i="10"/>
  <c r="E38" i="13"/>
  <c r="E38" i="15"/>
  <c r="G38" i="15" s="1"/>
  <c r="E38" i="16"/>
  <c r="G38" i="16"/>
  <c r="F38" i="10"/>
  <c r="E39" i="14"/>
  <c r="E39" i="10"/>
  <c r="G39" i="10"/>
  <c r="E40" i="15"/>
  <c r="G40" i="15" s="1"/>
  <c r="E40" i="10"/>
  <c r="G40" i="10" s="1"/>
  <c r="E40" i="16"/>
  <c r="F40" i="10"/>
  <c r="E41" i="13"/>
  <c r="E41" i="15"/>
  <c r="E41" i="16"/>
  <c r="G41" i="16" s="1"/>
  <c r="F41" i="10"/>
  <c r="E42" i="13"/>
  <c r="G42" i="13"/>
  <c r="E42" i="15"/>
  <c r="G42" i="15" s="1"/>
  <c r="E42" i="16"/>
  <c r="G42" i="16" s="1"/>
  <c r="F42" i="10"/>
  <c r="E43" i="13"/>
  <c r="G43" i="13" s="1"/>
  <c r="E43" i="15"/>
  <c r="E43" i="16"/>
  <c r="G43" i="16" s="1"/>
  <c r="F43" i="10"/>
  <c r="E44" i="13"/>
  <c r="G44" i="13" s="1"/>
  <c r="E44" i="15"/>
  <c r="G44" i="15" s="1"/>
  <c r="E44" i="16"/>
  <c r="F44" i="10"/>
  <c r="E45" i="14"/>
  <c r="G45" i="14" s="1"/>
  <c r="E45" i="13"/>
  <c r="E45" i="10" s="1"/>
  <c r="G45" i="10" s="1"/>
  <c r="G45" i="13"/>
  <c r="E45" i="15"/>
  <c r="G45" i="15" s="1"/>
  <c r="E45" i="16"/>
  <c r="G45" i="16"/>
  <c r="F45" i="10"/>
  <c r="E46" i="13"/>
  <c r="G46" i="13"/>
  <c r="E46" i="15"/>
  <c r="E46" i="16"/>
  <c r="G46" i="16"/>
  <c r="F46" i="10"/>
  <c r="E47" i="13"/>
  <c r="E47" i="10" s="1"/>
  <c r="G47" i="10" s="1"/>
  <c r="G47" i="13"/>
  <c r="E47" i="14"/>
  <c r="G47" i="14" s="1"/>
  <c r="E47" i="16"/>
  <c r="E47" i="15"/>
  <c r="G47" i="15" s="1"/>
  <c r="F47" i="10"/>
  <c r="E48" i="14"/>
  <c r="E48" i="13"/>
  <c r="G48" i="13" s="1"/>
  <c r="E48" i="15"/>
  <c r="G48" i="15" s="1"/>
  <c r="E48" i="16"/>
  <c r="G48" i="16"/>
  <c r="F48" i="10"/>
  <c r="E52" i="13"/>
  <c r="G52" i="13" s="1"/>
  <c r="G54" i="13" s="1"/>
  <c r="E52" i="15"/>
  <c r="E52" i="16"/>
  <c r="E54" i="16" s="1"/>
  <c r="E52" i="14"/>
  <c r="G56" i="10"/>
  <c r="D18" i="10"/>
  <c r="D19" i="10"/>
  <c r="D25" i="10" s="1"/>
  <c r="D59" i="10" s="1"/>
  <c r="D20" i="10"/>
  <c r="D21" i="10"/>
  <c r="D22" i="10"/>
  <c r="D23" i="10"/>
  <c r="D24" i="10"/>
  <c r="D28" i="10"/>
  <c r="D29" i="10"/>
  <c r="D30" i="10"/>
  <c r="D31" i="10"/>
  <c r="D32" i="10"/>
  <c r="D49" i="10" s="1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52" i="10"/>
  <c r="D54" i="10"/>
  <c r="D53" i="10"/>
  <c r="C20" i="10"/>
  <c r="C22" i="10"/>
  <c r="C24" i="10"/>
  <c r="C28" i="10"/>
  <c r="C29" i="10"/>
  <c r="C30" i="10"/>
  <c r="C31" i="10"/>
  <c r="C32" i="10"/>
  <c r="C33" i="10"/>
  <c r="C34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52" i="10"/>
  <c r="C53" i="10"/>
  <c r="C54" i="10" s="1"/>
  <c r="H17" i="22"/>
  <c r="H18" i="22"/>
  <c r="H19" i="22"/>
  <c r="H24" i="22"/>
  <c r="H20" i="22"/>
  <c r="H21" i="22"/>
  <c r="H22" i="22"/>
  <c r="H23" i="22"/>
  <c r="H32" i="22"/>
  <c r="H33" i="22"/>
  <c r="H27" i="22"/>
  <c r="H48" i="22" s="1"/>
  <c r="H28" i="22"/>
  <c r="H29" i="22"/>
  <c r="H30" i="22"/>
  <c r="H31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55" i="22"/>
  <c r="H56" i="22"/>
  <c r="G22" i="16"/>
  <c r="G34" i="15"/>
  <c r="G40" i="13"/>
  <c r="G33" i="13"/>
  <c r="G22" i="13"/>
  <c r="G40" i="14"/>
  <c r="H66" i="22"/>
  <c r="C54" i="14"/>
  <c r="E54" i="14" s="1"/>
  <c r="D25" i="16"/>
  <c r="D56" i="16" s="1"/>
  <c r="D49" i="16"/>
  <c r="C49" i="15"/>
  <c r="E49" i="15"/>
  <c r="D25" i="14"/>
  <c r="D56" i="14" s="1"/>
  <c r="D49" i="14"/>
  <c r="C49" i="16"/>
  <c r="C54" i="16"/>
  <c r="C54" i="15"/>
  <c r="C54" i="13"/>
  <c r="C49" i="14"/>
  <c r="F25" i="16"/>
  <c r="G28" i="16"/>
  <c r="G30" i="16"/>
  <c r="G32" i="16"/>
  <c r="G40" i="16"/>
  <c r="G44" i="16"/>
  <c r="G47" i="16"/>
  <c r="F49" i="16"/>
  <c r="G53" i="16"/>
  <c r="F54" i="16"/>
  <c r="G20" i="15"/>
  <c r="G24" i="15"/>
  <c r="F25" i="15"/>
  <c r="G41" i="15"/>
  <c r="F49" i="15"/>
  <c r="F56" i="15" s="1"/>
  <c r="F54" i="15"/>
  <c r="G29" i="13"/>
  <c r="G31" i="13"/>
  <c r="G37" i="13"/>
  <c r="G38" i="13"/>
  <c r="G41" i="13"/>
  <c r="G53" i="13"/>
  <c r="G24" i="14"/>
  <c r="G28" i="14"/>
  <c r="G30" i="14"/>
  <c r="G32" i="14"/>
  <c r="G41" i="14"/>
  <c r="G42" i="14"/>
  <c r="G39" i="14"/>
  <c r="G52" i="14"/>
  <c r="F25" i="14"/>
  <c r="F54" i="14"/>
  <c r="F56" i="16"/>
  <c r="G31" i="15"/>
  <c r="G34" i="14"/>
  <c r="G46" i="14"/>
  <c r="G28" i="13"/>
  <c r="G48" i="14"/>
  <c r="E48" i="10"/>
  <c r="G48" i="10" s="1"/>
  <c r="E54" i="15"/>
  <c r="G52" i="15"/>
  <c r="G54" i="15" s="1"/>
  <c r="E32" i="10"/>
  <c r="G32" i="10"/>
  <c r="E29" i="10"/>
  <c r="G29" i="10" s="1"/>
  <c r="E34" i="10"/>
  <c r="G34" i="10" s="1"/>
  <c r="F21" i="10"/>
  <c r="F25" i="13"/>
  <c r="F56" i="13" s="1"/>
  <c r="G22" i="14"/>
  <c r="E22" i="10"/>
  <c r="G22" i="10"/>
  <c r="G43" i="15"/>
  <c r="G46" i="15"/>
  <c r="E46" i="10"/>
  <c r="G46" i="10" s="1"/>
  <c r="G53" i="14"/>
  <c r="G54" i="14"/>
  <c r="E53" i="10"/>
  <c r="G53" i="10" s="1"/>
  <c r="G23" i="14" l="1"/>
  <c r="E23" i="10"/>
  <c r="G23" i="10" s="1"/>
  <c r="F25" i="10"/>
  <c r="E25" i="15"/>
  <c r="E56" i="15" s="1"/>
  <c r="G18" i="15"/>
  <c r="G25" i="15" s="1"/>
  <c r="G49" i="14"/>
  <c r="E19" i="10"/>
  <c r="G19" i="10" s="1"/>
  <c r="G19" i="14"/>
  <c r="C25" i="10"/>
  <c r="G36" i="13"/>
  <c r="G49" i="13" s="1"/>
  <c r="E36" i="10"/>
  <c r="G36" i="10" s="1"/>
  <c r="F49" i="10"/>
  <c r="G35" i="13"/>
  <c r="E35" i="10"/>
  <c r="G35" i="10" s="1"/>
  <c r="G21" i="13"/>
  <c r="E21" i="10"/>
  <c r="G21" i="10" s="1"/>
  <c r="E49" i="10"/>
  <c r="G28" i="10"/>
  <c r="G49" i="10" s="1"/>
  <c r="G49" i="15"/>
  <c r="G49" i="16"/>
  <c r="H58" i="22"/>
  <c r="H71" i="22" s="1"/>
  <c r="H72" i="22" s="1"/>
  <c r="E49" i="13"/>
  <c r="E43" i="10"/>
  <c r="G43" i="10" s="1"/>
  <c r="E33" i="10"/>
  <c r="G33" i="10" s="1"/>
  <c r="E31" i="10"/>
  <c r="G31" i="10" s="1"/>
  <c r="E38" i="10"/>
  <c r="G38" i="10" s="1"/>
  <c r="C25" i="15"/>
  <c r="C56" i="15" s="1"/>
  <c r="C23" i="10"/>
  <c r="C35" i="10"/>
  <c r="C49" i="10" s="1"/>
  <c r="E18" i="13"/>
  <c r="F49" i="14"/>
  <c r="F56" i="14" s="1"/>
  <c r="E52" i="10"/>
  <c r="G37" i="15"/>
  <c r="E54" i="13"/>
  <c r="E44" i="10"/>
  <c r="G44" i="10" s="1"/>
  <c r="E18" i="16"/>
  <c r="E41" i="10"/>
  <c r="G41" i="10" s="1"/>
  <c r="E49" i="16"/>
  <c r="C19" i="10"/>
  <c r="E49" i="14"/>
  <c r="E18" i="14"/>
  <c r="C25" i="14"/>
  <c r="C56" i="14" s="1"/>
  <c r="G52" i="16"/>
  <c r="G54" i="16" s="1"/>
  <c r="G20" i="14"/>
  <c r="C49" i="13"/>
  <c r="C56" i="13" s="1"/>
  <c r="C59" i="10" l="1"/>
  <c r="G18" i="13"/>
  <c r="G25" i="13" s="1"/>
  <c r="G56" i="13" s="1"/>
  <c r="E25" i="13"/>
  <c r="E56" i="13" s="1"/>
  <c r="E25" i="14"/>
  <c r="E56" i="14" s="1"/>
  <c r="E18" i="10"/>
  <c r="G18" i="14"/>
  <c r="G25" i="14" s="1"/>
  <c r="G56" i="14" s="1"/>
  <c r="G56" i="15"/>
  <c r="F59" i="10"/>
  <c r="E25" i="16"/>
  <c r="E56" i="16" s="1"/>
  <c r="G18" i="16"/>
  <c r="G25" i="16" s="1"/>
  <c r="G56" i="16" s="1"/>
  <c r="G52" i="10"/>
  <c r="G54" i="10" s="1"/>
  <c r="E54" i="10"/>
  <c r="G18" i="10" l="1"/>
  <c r="G25" i="10" s="1"/>
  <c r="G59" i="10" s="1"/>
  <c r="G72" i="10" s="1"/>
  <c r="E25" i="10"/>
  <c r="E59" i="10" s="1"/>
  <c r="G69" i="10" s="1"/>
  <c r="G70" i="10" s="1"/>
  <c r="G73" i="10" s="1"/>
</calcChain>
</file>

<file path=xl/sharedStrings.xml><?xml version="1.0" encoding="utf-8"?>
<sst xmlns="http://schemas.openxmlformats.org/spreadsheetml/2006/main" count="339" uniqueCount="79">
  <si>
    <t>EXPENDITURES:</t>
  </si>
  <si>
    <t>Instruction:</t>
  </si>
  <si>
    <t>Total instruction</t>
  </si>
  <si>
    <t>Support services:</t>
  </si>
  <si>
    <t>Total support services</t>
  </si>
  <si>
    <t>Actual</t>
  </si>
  <si>
    <t>CALCULATION OF BUDGET &amp; CARRYOVER</t>
  </si>
  <si>
    <t>Variance</t>
  </si>
  <si>
    <t>Anytown School District</t>
  </si>
  <si>
    <t>Special Revenue Fund</t>
  </si>
  <si>
    <t>Budgetary Basis</t>
  </si>
  <si>
    <t>Contribution to Charter Schools</t>
  </si>
  <si>
    <t>Facilities acquisition and cont. serv:</t>
  </si>
  <si>
    <t>Preschool - Other</t>
  </si>
  <si>
    <t>Preschool - Special Education Self Contained &amp; Other Special Education Costs</t>
  </si>
  <si>
    <t xml:space="preserve">Purchased Professional &amp; Technical Services </t>
  </si>
  <si>
    <t>Other Salaries for Instruction</t>
  </si>
  <si>
    <t>Salaries of Teachers</t>
  </si>
  <si>
    <t>General Supplies</t>
  </si>
  <si>
    <t>Other Objects</t>
  </si>
  <si>
    <t>Purchased Professional &amp; Technical Services</t>
  </si>
  <si>
    <t>Salaries of Program Directors</t>
  </si>
  <si>
    <t>Salaries of Supervisors of Instruction</t>
  </si>
  <si>
    <t>Salaries of Other Professional Staff</t>
  </si>
  <si>
    <t>Salaries of Secr. And Clerical Assistants</t>
  </si>
  <si>
    <t xml:space="preserve">Other Salaries </t>
  </si>
  <si>
    <t>Personal Services - Employee Benefits</t>
  </si>
  <si>
    <t>Purchased Educational Services - Contracted Pre-K</t>
  </si>
  <si>
    <t>Purchased Professional - Educational Services</t>
  </si>
  <si>
    <t>Other Purchased Professional Services</t>
  </si>
  <si>
    <t>Purchased Technical Services</t>
  </si>
  <si>
    <t>Rentals</t>
  </si>
  <si>
    <t>Contr. Serv.-Trans. (Bet. Home &amp; Sch.)</t>
  </si>
  <si>
    <t>Contr. Serv.-Trans. (Wrap Around Services)</t>
  </si>
  <si>
    <t>Contr. Serv.-Trans. (Field Trips)</t>
  </si>
  <si>
    <t>Travel</t>
  </si>
  <si>
    <t>Other Purchased Services (400-500 series)</t>
  </si>
  <si>
    <t>Supplies &amp; Materials</t>
  </si>
  <si>
    <t>Instructional equipment</t>
  </si>
  <si>
    <t>Noninstructional Equipment</t>
  </si>
  <si>
    <t>Preschool - All Programs</t>
  </si>
  <si>
    <t>Preschool - Special Education Inclusion Classroom Costs</t>
  </si>
  <si>
    <t>Total Program Expenditures</t>
  </si>
  <si>
    <t xml:space="preserve">Total Expenditures </t>
  </si>
  <si>
    <t xml:space="preserve">Original </t>
  </si>
  <si>
    <t>Budget</t>
  </si>
  <si>
    <t>Transfers</t>
  </si>
  <si>
    <t xml:space="preserve">Final </t>
  </si>
  <si>
    <t>Final</t>
  </si>
  <si>
    <t xml:space="preserve">Add: Budgeted Transfer From General Fund </t>
  </si>
  <si>
    <t xml:space="preserve">      prior year budgeted carryover)</t>
  </si>
  <si>
    <t>For the Fiscal Year Ended June 30, 20XX</t>
  </si>
  <si>
    <t>Total Funds Available for 20XX-XX Budget</t>
  </si>
  <si>
    <t>Available &amp; Unbudgeted Funds as of June 30, 20XX</t>
  </si>
  <si>
    <t>Total Facilities acquisition and cont. serv.</t>
  </si>
  <si>
    <t>Total 20XX-XX PreK/ECPA Aid Allocation</t>
  </si>
  <si>
    <t>Add: Actual PreK/ECPA Aid Carryover June 30, 20XX</t>
  </si>
  <si>
    <t>Less: 20XX-XX Budgeted PreK/ECPA (Including</t>
  </si>
  <si>
    <t>Add: June 30, 20XX Unexpended PreK Aid</t>
  </si>
  <si>
    <t>20XX- Actual Carryover - PreK Aid</t>
  </si>
  <si>
    <t>20XX-XX PreK Aid Carryover Budgeted in 20XX-FY</t>
  </si>
  <si>
    <t xml:space="preserve">Preschool - Full Day 3yr &amp; 4 yr - Regular </t>
  </si>
  <si>
    <t>Tuition to Other LEAs Within the State - Regular</t>
  </si>
  <si>
    <t>Salaries of Community Parent Involvement Spec.</t>
  </si>
  <si>
    <t>Salaries of Master Teachers</t>
  </si>
  <si>
    <t>Cleaning, Repair, and Maintenance Services</t>
  </si>
  <si>
    <t>Transfer to General Fund</t>
  </si>
  <si>
    <t>Total 20XX-XX PreK Aid Allocation</t>
  </si>
  <si>
    <t>20XX-XX PreK Aid Carryover Budgeted in 20XX-XXX</t>
  </si>
  <si>
    <t xml:space="preserve"> E-2</t>
  </si>
  <si>
    <t xml:space="preserve"> Year Ended June 30, 20XX</t>
  </si>
  <si>
    <t>Year Ended June 30, 20XX</t>
  </si>
  <si>
    <t xml:space="preserve"> Preschool Education Aid Schedule of Expenditures </t>
  </si>
  <si>
    <t>E-2a</t>
  </si>
  <si>
    <t>E-2b</t>
  </si>
  <si>
    <t xml:space="preserve"> E-2c</t>
  </si>
  <si>
    <t xml:space="preserve"> E-2d</t>
  </si>
  <si>
    <t xml:space="preserve">Combining Schedule of Preschool Education Aid Revenue and  Expenditures </t>
  </si>
  <si>
    <t xml:space="preserve"> 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</si>
</sst>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_);\(0\)"/>
  </numFmts>
  <fonts count="14" x14ac:knownFonts="1">
    <font>
      <sz val="11"/>
      <name val="Times New Roman"/>
      <family val="1"/>
    </font>
    <font>
      <sz val="10"/>
      <name val="Arial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0" xfId="3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165" fontId="4" fillId="0" borderId="0" xfId="1" applyNumberFormat="1" applyFont="1"/>
    <xf numFmtId="165" fontId="4" fillId="0" borderId="1" xfId="1" applyNumberFormat="1" applyFont="1" applyBorder="1"/>
    <xf numFmtId="165" fontId="4" fillId="0" borderId="0" xfId="1" applyNumberFormat="1" applyFont="1" applyBorder="1"/>
    <xf numFmtId="41" fontId="4" fillId="0" borderId="0" xfId="2" applyNumberFormat="1" applyFont="1" applyBorder="1"/>
    <xf numFmtId="166" fontId="4" fillId="0" borderId="0" xfId="2" applyNumberFormat="1" applyFont="1"/>
    <xf numFmtId="42" fontId="4" fillId="0" borderId="2" xfId="1" applyNumberFormat="1" applyFont="1" applyBorder="1"/>
    <xf numFmtId="0" fontId="2" fillId="0" borderId="1" xfId="3" applyFont="1" applyBorder="1" applyAlignment="1">
      <alignment horizontal="center"/>
    </xf>
    <xf numFmtId="0" fontId="5" fillId="0" borderId="0" xfId="3" applyFont="1"/>
    <xf numFmtId="0" fontId="4" fillId="0" borderId="0" xfId="3" applyFont="1"/>
    <xf numFmtId="0" fontId="4" fillId="0" borderId="0" xfId="3" applyFont="1" applyAlignment="1">
      <alignment horizontal="centerContinuous"/>
    </xf>
    <xf numFmtId="0" fontId="6" fillId="0" borderId="0" xfId="3" applyFont="1"/>
    <xf numFmtId="0" fontId="2" fillId="0" borderId="0" xfId="3" applyFont="1"/>
    <xf numFmtId="0" fontId="2" fillId="0" borderId="0" xfId="3" applyFont="1" applyAlignment="1">
      <alignment horizontal="center"/>
    </xf>
    <xf numFmtId="165" fontId="3" fillId="0" borderId="0" xfId="1" applyNumberFormat="1" applyFont="1"/>
    <xf numFmtId="0" fontId="2" fillId="0" borderId="0" xfId="3" applyFont="1" applyAlignment="1">
      <alignment horizontal="right"/>
    </xf>
    <xf numFmtId="165" fontId="4" fillId="0" borderId="3" xfId="1" applyNumberFormat="1" applyFont="1" applyBorder="1"/>
    <xf numFmtId="165" fontId="3" fillId="0" borderId="0" xfId="3" applyNumberFormat="1" applyFont="1"/>
    <xf numFmtId="0" fontId="7" fillId="0" borderId="0" xfId="3" applyFont="1"/>
    <xf numFmtId="42" fontId="4" fillId="0" borderId="0" xfId="3" applyNumberFormat="1" applyFont="1"/>
    <xf numFmtId="42" fontId="3" fillId="0" borderId="0" xfId="3" applyNumberFormat="1" applyFont="1"/>
    <xf numFmtId="167" fontId="9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9" fillId="0" borderId="0" xfId="3" applyFont="1"/>
    <xf numFmtId="166" fontId="4" fillId="0" borderId="0" xfId="2" applyNumberFormat="1" applyFont="1" applyBorder="1"/>
    <xf numFmtId="166" fontId="3" fillId="0" borderId="0" xfId="3" applyNumberFormat="1" applyFont="1"/>
    <xf numFmtId="3" fontId="4" fillId="0" borderId="0" xfId="1" applyNumberFormat="1" applyFont="1" applyBorder="1"/>
    <xf numFmtId="42" fontId="4" fillId="0" borderId="0" xfId="1" applyNumberFormat="1" applyFont="1" applyBorder="1"/>
    <xf numFmtId="165" fontId="3" fillId="0" borderId="0" xfId="1" applyNumberFormat="1" applyFont="1" applyBorder="1"/>
    <xf numFmtId="0" fontId="4" fillId="0" borderId="0" xfId="3" applyFont="1" applyAlignment="1">
      <alignment horizontal="left" indent="1"/>
    </xf>
    <xf numFmtId="0" fontId="4" fillId="0" borderId="0" xfId="0" applyFont="1" applyAlignment="1">
      <alignment horizontal="left" indent="1"/>
    </xf>
    <xf numFmtId="165" fontId="4" fillId="0" borderId="0" xfId="3" applyNumberFormat="1" applyFont="1"/>
    <xf numFmtId="0" fontId="10" fillId="0" borderId="0" xfId="3" applyFont="1"/>
    <xf numFmtId="42" fontId="10" fillId="0" borderId="0" xfId="3" applyNumberFormat="1" applyFont="1"/>
    <xf numFmtId="166" fontId="10" fillId="0" borderId="0" xfId="3" applyNumberFormat="1" applyFont="1"/>
    <xf numFmtId="165" fontId="10" fillId="0" borderId="0" xfId="1" applyNumberFormat="1" applyFont="1" applyBorder="1"/>
    <xf numFmtId="165" fontId="10" fillId="0" borderId="1" xfId="1" applyNumberFormat="1" applyFont="1" applyBorder="1"/>
    <xf numFmtId="165" fontId="10" fillId="0" borderId="0" xfId="1" applyNumberFormat="1" applyFont="1"/>
    <xf numFmtId="165" fontId="10" fillId="0" borderId="0" xfId="3" applyNumberFormat="1" applyFont="1"/>
    <xf numFmtId="41" fontId="10" fillId="0" borderId="0" xfId="2" applyNumberFormat="1" applyFont="1" applyBorder="1"/>
    <xf numFmtId="3" fontId="10" fillId="0" borderId="0" xfId="1" applyNumberFormat="1" applyFont="1"/>
    <xf numFmtId="42" fontId="10" fillId="0" borderId="4" xfId="1" applyNumberFormat="1" applyFont="1" applyBorder="1"/>
    <xf numFmtId="42" fontId="10" fillId="0" borderId="2" xfId="1" applyNumberFormat="1" applyFont="1" applyBorder="1"/>
    <xf numFmtId="0" fontId="4" fillId="0" borderId="0" xfId="3" applyFont="1" applyAlignment="1">
      <alignment horizontal="right"/>
    </xf>
    <xf numFmtId="165" fontId="4" fillId="0" borderId="0" xfId="1" applyNumberFormat="1" applyFont="1" applyAlignment="1">
      <alignment horizontal="right"/>
    </xf>
    <xf numFmtId="42" fontId="4" fillId="0" borderId="2" xfId="1" applyNumberFormat="1" applyFont="1" applyFill="1" applyBorder="1"/>
    <xf numFmtId="166" fontId="4" fillId="0" borderId="0" xfId="2" applyNumberFormat="1" applyFont="1" applyFill="1"/>
    <xf numFmtId="165" fontId="4" fillId="0" borderId="0" xfId="1" applyNumberFormat="1" applyFont="1" applyFill="1"/>
    <xf numFmtId="165" fontId="4" fillId="0" borderId="1" xfId="1" applyNumberFormat="1" applyFont="1" applyFill="1" applyBorder="1"/>
    <xf numFmtId="165" fontId="4" fillId="0" borderId="0" xfId="1" applyNumberFormat="1" applyFont="1" applyFill="1" applyBorder="1"/>
    <xf numFmtId="165" fontId="4" fillId="0" borderId="3" xfId="1" applyNumberFormat="1" applyFont="1" applyFill="1" applyBorder="1"/>
    <xf numFmtId="166" fontId="4" fillId="0" borderId="2" xfId="2" applyNumberFormat="1" applyFont="1" applyFill="1" applyBorder="1"/>
    <xf numFmtId="164" fontId="4" fillId="0" borderId="3" xfId="1" applyNumberFormat="1" applyFont="1" applyFill="1" applyBorder="1"/>
    <xf numFmtId="165" fontId="10" fillId="0" borderId="5" xfId="1" applyNumberFormat="1" applyFont="1" applyBorder="1"/>
    <xf numFmtId="14" fontId="4" fillId="0" borderId="0" xfId="3" applyNumberFormat="1" applyFont="1"/>
    <xf numFmtId="0" fontId="13" fillId="0" borderId="0" xfId="0" applyFont="1" applyAlignment="1">
      <alignment horizontal="right"/>
    </xf>
    <xf numFmtId="165" fontId="10" fillId="0" borderId="0" xfId="1" applyNumberFormat="1" applyFont="1" applyFill="1" applyBorder="1"/>
    <xf numFmtId="165" fontId="4" fillId="0" borderId="0" xfId="1" applyNumberFormat="1" applyFont="1" applyFill="1" applyAlignment="1">
      <alignment horizontal="right"/>
    </xf>
    <xf numFmtId="165" fontId="10" fillId="0" borderId="5" xfId="1" applyNumberFormat="1" applyFont="1" applyFill="1" applyBorder="1"/>
    <xf numFmtId="165" fontId="10" fillId="0" borderId="0" xfId="1" applyNumberFormat="1" applyFont="1" applyFill="1"/>
    <xf numFmtId="165" fontId="10" fillId="0" borderId="1" xfId="1" applyNumberFormat="1" applyFont="1" applyFill="1" applyBorder="1"/>
    <xf numFmtId="41" fontId="10" fillId="0" borderId="0" xfId="2" applyNumberFormat="1" applyFont="1" applyFill="1" applyBorder="1"/>
    <xf numFmtId="3" fontId="10" fillId="0" borderId="0" xfId="1" applyNumberFormat="1" applyFont="1" applyFill="1"/>
    <xf numFmtId="42" fontId="10" fillId="0" borderId="4" xfId="1" applyNumberFormat="1" applyFont="1" applyFill="1" applyBorder="1"/>
    <xf numFmtId="42" fontId="10" fillId="0" borderId="2" xfId="1" applyNumberFormat="1" applyFont="1" applyFill="1" applyBorder="1"/>
    <xf numFmtId="14" fontId="0" fillId="0" borderId="0" xfId="3" applyNumberFormat="1" applyFont="1" applyAlignment="1">
      <alignment horizontal="right"/>
    </xf>
    <xf numFmtId="165" fontId="0" fillId="0" borderId="0" xfId="0" applyNumberFormat="1"/>
    <xf numFmtId="0" fontId="2" fillId="0" borderId="0" xfId="3" applyFont="1" applyAlignment="1">
      <alignment horizontal="center"/>
    </xf>
    <xf numFmtId="0" fontId="11" fillId="0" borderId="1" xfId="3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PECREVFNDSCH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6"/>
  <sheetViews>
    <sheetView tabSelected="1" zoomScale="75" workbookViewId="0">
      <selection activeCell="K11" sqref="K11"/>
    </sheetView>
  </sheetViews>
  <sheetFormatPr defaultColWidth="8.85546875" defaultRowHeight="15" x14ac:dyDescent="0.25"/>
  <cols>
    <col min="1" max="1" width="3.85546875" style="12" customWidth="1"/>
    <col min="2" max="2" width="61.7109375" style="12" customWidth="1"/>
    <col min="3" max="3" width="3.28515625" style="12" customWidth="1"/>
    <col min="4" max="4" width="16" style="12" customWidth="1"/>
    <col min="5" max="5" width="1.85546875" style="12" customWidth="1"/>
    <col min="6" max="6" width="14.140625" style="12" customWidth="1"/>
    <col min="7" max="7" width="2.28515625" style="12" customWidth="1"/>
    <col min="8" max="8" width="14.42578125" style="12" customWidth="1"/>
    <col min="11" max="11" width="27.42578125" customWidth="1"/>
  </cols>
  <sheetData>
    <row r="1" spans="1:8" x14ac:dyDescent="0.25">
      <c r="H1" s="2" t="s">
        <v>69</v>
      </c>
    </row>
    <row r="2" spans="1:8" x14ac:dyDescent="0.25">
      <c r="H2" s="68" t="s">
        <v>78</v>
      </c>
    </row>
    <row r="3" spans="1:8" x14ac:dyDescent="0.25">
      <c r="B3" s="3" t="s">
        <v>8</v>
      </c>
      <c r="C3" s="3"/>
      <c r="D3" s="13"/>
      <c r="E3" s="13"/>
      <c r="F3" s="13"/>
      <c r="G3" s="13"/>
      <c r="H3" s="13"/>
    </row>
    <row r="4" spans="1:8" x14ac:dyDescent="0.25">
      <c r="B4" s="3" t="s">
        <v>9</v>
      </c>
      <c r="C4" s="3"/>
      <c r="D4" s="13"/>
      <c r="E4" s="13"/>
      <c r="F4" s="13"/>
      <c r="G4" s="13"/>
      <c r="H4" s="13"/>
    </row>
    <row r="5" spans="1:8" x14ac:dyDescent="0.25">
      <c r="B5" s="3" t="s">
        <v>77</v>
      </c>
      <c r="C5" s="3"/>
      <c r="D5" s="13"/>
      <c r="E5" s="13"/>
      <c r="F5" s="13"/>
      <c r="G5" s="13"/>
      <c r="H5" s="13"/>
    </row>
    <row r="6" spans="1:8" x14ac:dyDescent="0.25">
      <c r="B6" s="3" t="s">
        <v>10</v>
      </c>
      <c r="C6" s="3"/>
      <c r="D6" s="13"/>
      <c r="E6" s="13"/>
      <c r="F6" s="13"/>
      <c r="G6" s="13"/>
      <c r="H6" s="13"/>
    </row>
    <row r="7" spans="1:8" x14ac:dyDescent="0.25">
      <c r="B7" s="3" t="s">
        <v>70</v>
      </c>
      <c r="C7" s="3"/>
      <c r="D7" s="13"/>
      <c r="E7" s="13"/>
      <c r="F7" s="13"/>
      <c r="G7" s="13"/>
      <c r="H7" s="13"/>
    </row>
    <row r="9" spans="1:8" x14ac:dyDescent="0.25">
      <c r="B9" s="13"/>
      <c r="C9" s="13"/>
    </row>
    <row r="10" spans="1:8" x14ac:dyDescent="0.25">
      <c r="B10" s="13"/>
      <c r="C10" s="13"/>
      <c r="D10" s="70"/>
      <c r="E10" s="70"/>
      <c r="F10" s="70"/>
      <c r="G10" s="70"/>
      <c r="H10" s="70"/>
    </row>
    <row r="11" spans="1:8" x14ac:dyDescent="0.25">
      <c r="A11" s="14"/>
      <c r="B11" s="11"/>
      <c r="C11" s="11"/>
      <c r="D11" s="14"/>
      <c r="E11" s="14"/>
      <c r="F11" s="14"/>
      <c r="G11" s="14"/>
      <c r="H11" s="14"/>
    </row>
    <row r="12" spans="1:8" x14ac:dyDescent="0.25">
      <c r="B12" s="15"/>
      <c r="C12" s="15"/>
      <c r="D12" s="16"/>
      <c r="E12" s="16"/>
    </row>
    <row r="13" spans="1:8" x14ac:dyDescent="0.25">
      <c r="B13" s="11"/>
      <c r="C13" s="11"/>
      <c r="D13" s="10" t="s">
        <v>45</v>
      </c>
      <c r="E13" s="10"/>
      <c r="F13" s="10" t="s">
        <v>5</v>
      </c>
      <c r="G13" s="10"/>
      <c r="H13" s="10" t="s">
        <v>7</v>
      </c>
    </row>
    <row r="14" spans="1:8" x14ac:dyDescent="0.25">
      <c r="B14" s="15"/>
      <c r="C14" s="15"/>
    </row>
    <row r="15" spans="1:8" x14ac:dyDescent="0.25">
      <c r="B15" s="15" t="s">
        <v>0</v>
      </c>
      <c r="C15" s="15"/>
    </row>
    <row r="16" spans="1:8" x14ac:dyDescent="0.25">
      <c r="B16" s="15" t="s">
        <v>1</v>
      </c>
      <c r="C16" s="15"/>
    </row>
    <row r="17" spans="2:8" x14ac:dyDescent="0.25">
      <c r="B17" s="32" t="s">
        <v>17</v>
      </c>
      <c r="C17" s="32"/>
      <c r="D17" s="49">
        <v>1925000</v>
      </c>
      <c r="E17" s="49"/>
      <c r="F17" s="49">
        <v>1916747</v>
      </c>
      <c r="G17" s="49"/>
      <c r="H17" s="49">
        <f t="shared" ref="H17:H23" si="0">+D17-F17</f>
        <v>8253</v>
      </c>
    </row>
    <row r="18" spans="2:8" x14ac:dyDescent="0.25">
      <c r="B18" s="32" t="s">
        <v>16</v>
      </c>
      <c r="C18" s="32"/>
      <c r="D18" s="50">
        <v>267000</v>
      </c>
      <c r="E18" s="50"/>
      <c r="F18" s="50">
        <v>266405</v>
      </c>
      <c r="G18" s="50"/>
      <c r="H18" s="50">
        <f t="shared" si="0"/>
        <v>595</v>
      </c>
    </row>
    <row r="19" spans="2:8" x14ac:dyDescent="0.25">
      <c r="B19" s="32" t="s">
        <v>20</v>
      </c>
      <c r="C19" s="32"/>
      <c r="D19" s="50">
        <v>1850</v>
      </c>
      <c r="E19" s="50"/>
      <c r="F19" s="50">
        <v>1800</v>
      </c>
      <c r="G19" s="50"/>
      <c r="H19" s="50">
        <f t="shared" si="0"/>
        <v>50</v>
      </c>
    </row>
    <row r="20" spans="2:8" x14ac:dyDescent="0.25">
      <c r="B20" s="32" t="s">
        <v>36</v>
      </c>
      <c r="C20" s="32"/>
      <c r="D20" s="50">
        <v>695000</v>
      </c>
      <c r="E20" s="50"/>
      <c r="F20" s="50">
        <v>690705</v>
      </c>
      <c r="G20" s="50"/>
      <c r="H20" s="50">
        <f t="shared" si="0"/>
        <v>4295</v>
      </c>
    </row>
    <row r="21" spans="2:8" x14ac:dyDescent="0.25">
      <c r="B21" s="32" t="s">
        <v>62</v>
      </c>
      <c r="C21" s="32"/>
      <c r="D21" s="50">
        <v>0</v>
      </c>
      <c r="E21" s="50"/>
      <c r="F21" s="50">
        <v>0</v>
      </c>
      <c r="G21" s="50"/>
      <c r="H21" s="50">
        <f>+D21-F21</f>
        <v>0</v>
      </c>
    </row>
    <row r="22" spans="2:8" x14ac:dyDescent="0.25">
      <c r="B22" s="32" t="s">
        <v>18</v>
      </c>
      <c r="C22" s="32"/>
      <c r="D22" s="50">
        <v>320000</v>
      </c>
      <c r="E22" s="50"/>
      <c r="F22" s="50">
        <v>319583</v>
      </c>
      <c r="G22" s="50"/>
      <c r="H22" s="52">
        <f t="shared" si="0"/>
        <v>417</v>
      </c>
    </row>
    <row r="23" spans="2:8" x14ac:dyDescent="0.25">
      <c r="B23" s="32" t="s">
        <v>19</v>
      </c>
      <c r="C23" s="32"/>
      <c r="D23" s="51">
        <v>190000</v>
      </c>
      <c r="E23" s="51"/>
      <c r="F23" s="51">
        <v>189217</v>
      </c>
      <c r="G23" s="51"/>
      <c r="H23" s="51">
        <f t="shared" si="0"/>
        <v>783</v>
      </c>
    </row>
    <row r="24" spans="2:8" x14ac:dyDescent="0.25">
      <c r="B24" s="15" t="s">
        <v>2</v>
      </c>
      <c r="C24" s="15"/>
      <c r="D24" s="51">
        <f>SUM(D17:D23)</f>
        <v>3398850</v>
      </c>
      <c r="E24" s="51"/>
      <c r="F24" s="51">
        <f>SUM(F17:F23)</f>
        <v>3384457</v>
      </c>
      <c r="G24" s="51"/>
      <c r="H24" s="51">
        <f>SUM(H17:H23)</f>
        <v>14393</v>
      </c>
    </row>
    <row r="25" spans="2:8" x14ac:dyDescent="0.25">
      <c r="B25" s="15"/>
      <c r="C25" s="15"/>
      <c r="D25" s="50"/>
      <c r="E25" s="50"/>
      <c r="F25" s="50"/>
      <c r="G25" s="50"/>
      <c r="H25" s="50"/>
    </row>
    <row r="26" spans="2:8" x14ac:dyDescent="0.25">
      <c r="B26" s="15" t="s">
        <v>3</v>
      </c>
      <c r="C26" s="15"/>
      <c r="D26" s="50"/>
      <c r="E26" s="50"/>
      <c r="F26" s="50"/>
      <c r="G26" s="50"/>
      <c r="H26" s="50"/>
    </row>
    <row r="27" spans="2:8" x14ac:dyDescent="0.25">
      <c r="B27" s="32" t="s">
        <v>21</v>
      </c>
      <c r="C27" s="32"/>
      <c r="D27" s="50">
        <v>0</v>
      </c>
      <c r="E27" s="50"/>
      <c r="F27" s="52">
        <v>0</v>
      </c>
      <c r="G27" s="52"/>
      <c r="H27" s="50">
        <f t="shared" ref="H27:H47" si="1">+D27-F27</f>
        <v>0</v>
      </c>
    </row>
    <row r="28" spans="2:8" x14ac:dyDescent="0.25">
      <c r="B28" s="32" t="s">
        <v>22</v>
      </c>
      <c r="C28" s="32"/>
      <c r="D28" s="50">
        <v>0</v>
      </c>
      <c r="E28" s="50"/>
      <c r="F28" s="52">
        <v>0</v>
      </c>
      <c r="G28" s="52"/>
      <c r="H28" s="50">
        <f t="shared" si="1"/>
        <v>0</v>
      </c>
    </row>
    <row r="29" spans="2:8" x14ac:dyDescent="0.25">
      <c r="B29" s="32" t="s">
        <v>23</v>
      </c>
      <c r="C29" s="32"/>
      <c r="D29" s="50">
        <v>60000</v>
      </c>
      <c r="E29" s="50"/>
      <c r="F29" s="52">
        <v>59322</v>
      </c>
      <c r="G29" s="52"/>
      <c r="H29" s="50">
        <f t="shared" si="1"/>
        <v>678</v>
      </c>
    </row>
    <row r="30" spans="2:8" x14ac:dyDescent="0.25">
      <c r="B30" s="32" t="s">
        <v>24</v>
      </c>
      <c r="C30" s="32"/>
      <c r="D30" s="50">
        <v>0</v>
      </c>
      <c r="E30" s="50"/>
      <c r="F30" s="52">
        <v>0</v>
      </c>
      <c r="G30" s="52"/>
      <c r="H30" s="50">
        <f t="shared" si="1"/>
        <v>0</v>
      </c>
    </row>
    <row r="31" spans="2:8" x14ac:dyDescent="0.25">
      <c r="B31" s="32" t="s">
        <v>25</v>
      </c>
      <c r="C31" s="32"/>
      <c r="D31" s="50">
        <v>3500</v>
      </c>
      <c r="E31" s="50"/>
      <c r="F31" s="52">
        <v>3500</v>
      </c>
      <c r="G31" s="52"/>
      <c r="H31" s="50">
        <f t="shared" si="1"/>
        <v>0</v>
      </c>
    </row>
    <row r="32" spans="2:8" x14ac:dyDescent="0.25">
      <c r="B32" s="32" t="s">
        <v>63</v>
      </c>
      <c r="C32" s="32"/>
      <c r="D32" s="50">
        <v>29000</v>
      </c>
      <c r="E32" s="50"/>
      <c r="F32" s="50">
        <v>0</v>
      </c>
      <c r="G32" s="50"/>
      <c r="H32" s="50">
        <f t="shared" si="1"/>
        <v>29000</v>
      </c>
    </row>
    <row r="33" spans="1:8" x14ac:dyDescent="0.25">
      <c r="B33" s="32" t="s">
        <v>64</v>
      </c>
      <c r="C33" s="32"/>
      <c r="D33" s="50">
        <v>35000</v>
      </c>
      <c r="E33" s="50"/>
      <c r="F33" s="50">
        <v>0</v>
      </c>
      <c r="G33" s="50"/>
      <c r="H33" s="50">
        <f t="shared" si="1"/>
        <v>35000</v>
      </c>
    </row>
    <row r="34" spans="1:8" x14ac:dyDescent="0.25">
      <c r="B34" s="32" t="s">
        <v>26</v>
      </c>
      <c r="C34" s="32"/>
      <c r="D34" s="50">
        <v>296000</v>
      </c>
      <c r="E34" s="50"/>
      <c r="F34" s="52">
        <v>292449</v>
      </c>
      <c r="G34" s="52"/>
      <c r="H34" s="50">
        <f t="shared" si="1"/>
        <v>3551</v>
      </c>
    </row>
    <row r="35" spans="1:8" x14ac:dyDescent="0.25">
      <c r="B35" s="33" t="s">
        <v>27</v>
      </c>
      <c r="C35" s="33"/>
      <c r="D35" s="50">
        <v>60000</v>
      </c>
      <c r="E35" s="50"/>
      <c r="F35" s="52">
        <v>55689</v>
      </c>
      <c r="G35" s="52"/>
      <c r="H35" s="52">
        <f t="shared" si="1"/>
        <v>4311</v>
      </c>
    </row>
    <row r="36" spans="1:8" x14ac:dyDescent="0.25">
      <c r="B36" s="33" t="s">
        <v>28</v>
      </c>
      <c r="C36" s="33"/>
      <c r="D36" s="50">
        <v>13500</v>
      </c>
      <c r="E36" s="50"/>
      <c r="F36" s="52">
        <v>13072</v>
      </c>
      <c r="G36" s="52"/>
      <c r="H36" s="50">
        <f t="shared" si="1"/>
        <v>428</v>
      </c>
    </row>
    <row r="37" spans="1:8" x14ac:dyDescent="0.25">
      <c r="B37" s="33" t="s">
        <v>29</v>
      </c>
      <c r="C37" s="33"/>
      <c r="D37" s="50">
        <v>0</v>
      </c>
      <c r="E37" s="50"/>
      <c r="F37" s="52">
        <v>0</v>
      </c>
      <c r="G37" s="52"/>
      <c r="H37" s="50">
        <f t="shared" si="1"/>
        <v>0</v>
      </c>
    </row>
    <row r="38" spans="1:8" x14ac:dyDescent="0.25">
      <c r="B38" s="33" t="s">
        <v>65</v>
      </c>
      <c r="C38" s="33"/>
      <c r="D38" s="50">
        <v>70000</v>
      </c>
      <c r="E38" s="50"/>
      <c r="F38" s="50">
        <v>65895</v>
      </c>
      <c r="G38" s="50"/>
      <c r="H38" s="50">
        <f t="shared" si="1"/>
        <v>4105</v>
      </c>
    </row>
    <row r="39" spans="1:8" x14ac:dyDescent="0.25">
      <c r="B39" s="33" t="s">
        <v>30</v>
      </c>
      <c r="C39" s="33"/>
      <c r="D39" s="50">
        <v>3200</v>
      </c>
      <c r="E39" s="50"/>
      <c r="F39" s="52">
        <v>3190</v>
      </c>
      <c r="G39" s="52"/>
      <c r="H39" s="50">
        <f t="shared" si="1"/>
        <v>10</v>
      </c>
    </row>
    <row r="40" spans="1:8" x14ac:dyDescent="0.25">
      <c r="B40" s="33" t="s">
        <v>31</v>
      </c>
      <c r="C40" s="33"/>
      <c r="D40" s="50">
        <v>1000</v>
      </c>
      <c r="E40" s="50"/>
      <c r="F40" s="52">
        <v>1000</v>
      </c>
      <c r="G40" s="52"/>
      <c r="H40" s="50">
        <f t="shared" si="1"/>
        <v>0</v>
      </c>
    </row>
    <row r="41" spans="1:8" x14ac:dyDescent="0.25">
      <c r="A41" s="15"/>
      <c r="B41" s="33" t="s">
        <v>32</v>
      </c>
      <c r="C41" s="33"/>
      <c r="D41" s="50">
        <v>0</v>
      </c>
      <c r="E41" s="50"/>
      <c r="F41" s="52">
        <v>0</v>
      </c>
      <c r="G41" s="52"/>
      <c r="H41" s="50">
        <f t="shared" si="1"/>
        <v>0</v>
      </c>
    </row>
    <row r="42" spans="1:8" x14ac:dyDescent="0.25">
      <c r="A42" s="15"/>
      <c r="B42" s="33" t="s">
        <v>33</v>
      </c>
      <c r="C42" s="33"/>
      <c r="D42" s="50">
        <v>0</v>
      </c>
      <c r="E42" s="50"/>
      <c r="F42" s="52">
        <v>0</v>
      </c>
      <c r="G42" s="52"/>
      <c r="H42" s="50">
        <f t="shared" si="1"/>
        <v>0</v>
      </c>
    </row>
    <row r="43" spans="1:8" x14ac:dyDescent="0.25">
      <c r="B43" s="33" t="s">
        <v>34</v>
      </c>
      <c r="C43" s="33"/>
      <c r="D43" s="50">
        <v>1490</v>
      </c>
      <c r="E43" s="50"/>
      <c r="F43" s="52">
        <v>0</v>
      </c>
      <c r="G43" s="52"/>
      <c r="H43" s="50">
        <f t="shared" si="1"/>
        <v>1490</v>
      </c>
    </row>
    <row r="44" spans="1:8" x14ac:dyDescent="0.25">
      <c r="B44" s="33" t="s">
        <v>35</v>
      </c>
      <c r="C44" s="33"/>
      <c r="D44" s="50">
        <v>1375</v>
      </c>
      <c r="E44" s="50"/>
      <c r="F44" s="52">
        <v>1375</v>
      </c>
      <c r="G44" s="52"/>
      <c r="H44" s="50">
        <f t="shared" si="1"/>
        <v>0</v>
      </c>
    </row>
    <row r="45" spans="1:8" x14ac:dyDescent="0.25">
      <c r="B45" s="33" t="s">
        <v>36</v>
      </c>
      <c r="C45" s="33"/>
      <c r="D45" s="50">
        <v>76000</v>
      </c>
      <c r="E45" s="50"/>
      <c r="F45" s="52">
        <v>75895</v>
      </c>
      <c r="G45" s="52"/>
      <c r="H45" s="50">
        <f t="shared" si="1"/>
        <v>105</v>
      </c>
    </row>
    <row r="46" spans="1:8" x14ac:dyDescent="0.25">
      <c r="B46" s="33" t="s">
        <v>37</v>
      </c>
      <c r="C46" s="33"/>
      <c r="D46" s="50">
        <v>36500</v>
      </c>
      <c r="E46" s="50"/>
      <c r="F46" s="52">
        <v>36034</v>
      </c>
      <c r="G46" s="52"/>
      <c r="H46" s="50">
        <f t="shared" si="1"/>
        <v>466</v>
      </c>
    </row>
    <row r="47" spans="1:8" x14ac:dyDescent="0.25">
      <c r="B47" s="33" t="s">
        <v>19</v>
      </c>
      <c r="C47" s="33"/>
      <c r="D47" s="51">
        <v>0</v>
      </c>
      <c r="E47" s="51"/>
      <c r="F47" s="51">
        <v>0</v>
      </c>
      <c r="G47" s="51"/>
      <c r="H47" s="51">
        <f t="shared" si="1"/>
        <v>0</v>
      </c>
    </row>
    <row r="48" spans="1:8" x14ac:dyDescent="0.25">
      <c r="B48" s="15" t="s">
        <v>4</v>
      </c>
      <c r="C48" s="15"/>
      <c r="D48" s="51">
        <f>SUM(D27:D47)</f>
        <v>686565</v>
      </c>
      <c r="E48" s="51"/>
      <c r="F48" s="51">
        <f>SUM(F27:F47)</f>
        <v>607421</v>
      </c>
      <c r="G48" s="51"/>
      <c r="H48" s="51">
        <f>SUM(H27:H47)</f>
        <v>79144</v>
      </c>
    </row>
    <row r="49" spans="1:11" x14ac:dyDescent="0.25">
      <c r="B49" s="15"/>
      <c r="C49" s="15"/>
      <c r="D49" s="52"/>
      <c r="E49" s="52"/>
      <c r="F49" s="52"/>
      <c r="G49" s="52"/>
      <c r="H49" s="52"/>
    </row>
    <row r="50" spans="1:11" x14ac:dyDescent="0.25">
      <c r="B50" s="15" t="s">
        <v>12</v>
      </c>
      <c r="C50" s="15"/>
      <c r="D50" s="52"/>
      <c r="E50" s="52"/>
      <c r="F50" s="52"/>
      <c r="G50" s="52"/>
      <c r="H50" s="52"/>
    </row>
    <row r="51" spans="1:11" x14ac:dyDescent="0.25">
      <c r="B51" s="32" t="s">
        <v>38</v>
      </c>
      <c r="C51" s="32"/>
      <c r="D51" s="50">
        <v>438950</v>
      </c>
      <c r="E51" s="50"/>
      <c r="F51" s="50">
        <v>436849</v>
      </c>
      <c r="G51" s="50"/>
      <c r="H51" s="52">
        <f>+D51-F51</f>
        <v>2101</v>
      </c>
    </row>
    <row r="52" spans="1:11" x14ac:dyDescent="0.25">
      <c r="B52" s="32" t="s">
        <v>39</v>
      </c>
      <c r="C52" s="32"/>
      <c r="D52" s="50">
        <v>101050</v>
      </c>
      <c r="E52" s="50"/>
      <c r="F52" s="50">
        <v>101050</v>
      </c>
      <c r="G52" s="50"/>
      <c r="H52" s="52">
        <f>F52-D52</f>
        <v>0</v>
      </c>
    </row>
    <row r="53" spans="1:11" x14ac:dyDescent="0.25">
      <c r="B53" s="15" t="s">
        <v>54</v>
      </c>
      <c r="C53" s="15"/>
      <c r="D53" s="53">
        <f>SUM(D51:D52)</f>
        <v>540000</v>
      </c>
      <c r="E53" s="53"/>
      <c r="F53" s="53">
        <f>SUM(F51:F52)</f>
        <v>537899</v>
      </c>
      <c r="G53" s="53"/>
      <c r="H53" s="53">
        <f>SUM(H51:H52)</f>
        <v>2101</v>
      </c>
      <c r="K53" s="69"/>
    </row>
    <row r="54" spans="1:11" x14ac:dyDescent="0.25">
      <c r="K54" s="69"/>
    </row>
    <row r="55" spans="1:11" x14ac:dyDescent="0.25">
      <c r="B55" s="15" t="s">
        <v>11</v>
      </c>
      <c r="C55" s="15"/>
      <c r="D55" s="51">
        <v>395000</v>
      </c>
      <c r="E55" s="51"/>
      <c r="F55" s="51">
        <v>394900</v>
      </c>
      <c r="G55" s="51"/>
      <c r="H55" s="51">
        <f>+D55-F55</f>
        <v>100</v>
      </c>
      <c r="K55" s="69"/>
    </row>
    <row r="56" spans="1:11" x14ac:dyDescent="0.25">
      <c r="B56" s="15" t="s">
        <v>66</v>
      </c>
      <c r="C56" s="15"/>
      <c r="D56" s="51">
        <v>0</v>
      </c>
      <c r="E56" s="51"/>
      <c r="F56" s="51">
        <v>0</v>
      </c>
      <c r="G56" s="51"/>
      <c r="H56" s="51">
        <f>+D56-F56</f>
        <v>0</v>
      </c>
      <c r="K56" s="69"/>
    </row>
    <row r="57" spans="1:11" x14ac:dyDescent="0.25">
      <c r="B57" s="15"/>
      <c r="C57" s="15"/>
      <c r="D57" s="50"/>
      <c r="E57" s="50"/>
      <c r="F57" s="50"/>
      <c r="G57" s="50"/>
      <c r="H57" s="50"/>
      <c r="K57" s="69"/>
    </row>
    <row r="58" spans="1:11" ht="15.75" thickBot="1" x14ac:dyDescent="0.3">
      <c r="B58" s="15" t="s">
        <v>43</v>
      </c>
      <c r="C58" s="15"/>
      <c r="D58" s="48">
        <f>D24+D48+D53+D55+D56</f>
        <v>5020415</v>
      </c>
      <c r="E58" s="48"/>
      <c r="F58" s="48">
        <f>F24+F48+F53+F55+F56</f>
        <v>4924677</v>
      </c>
      <c r="G58" s="48"/>
      <c r="H58" s="48">
        <f>H24+H48+H53+H55+H56</f>
        <v>95738</v>
      </c>
      <c r="K58" s="69"/>
    </row>
    <row r="59" spans="1:11" ht="15.75" thickTop="1" x14ac:dyDescent="0.25">
      <c r="B59" s="35"/>
      <c r="C59" s="35"/>
      <c r="D59" s="35"/>
      <c r="E59" s="35"/>
      <c r="F59" s="36"/>
      <c r="G59" s="36"/>
      <c r="H59" s="35"/>
      <c r="K59" s="69"/>
    </row>
    <row r="60" spans="1:11" x14ac:dyDescent="0.25">
      <c r="A60" s="35"/>
      <c r="B60" s="25"/>
      <c r="C60" s="25"/>
      <c r="D60" s="35"/>
      <c r="E60" s="35"/>
      <c r="F60" s="35"/>
      <c r="G60" s="35"/>
      <c r="H60" s="35"/>
      <c r="K60" s="69"/>
    </row>
    <row r="61" spans="1:11" x14ac:dyDescent="0.25">
      <c r="A61" s="35"/>
      <c r="B61" s="26"/>
      <c r="C61" s="26"/>
      <c r="D61" s="71" t="s">
        <v>6</v>
      </c>
      <c r="E61" s="71"/>
      <c r="F61" s="71"/>
      <c r="G61" s="71"/>
      <c r="H61" s="71"/>
      <c r="K61" s="69"/>
    </row>
    <row r="62" spans="1:11" x14ac:dyDescent="0.25">
      <c r="B62" s="26"/>
      <c r="C62" s="26"/>
      <c r="D62" s="16"/>
      <c r="E62" s="16"/>
      <c r="K62" s="69"/>
    </row>
    <row r="63" spans="1:11" x14ac:dyDescent="0.25">
      <c r="B63" s="26"/>
      <c r="C63" s="26"/>
      <c r="F63" s="46" t="s">
        <v>55</v>
      </c>
      <c r="G63" s="46"/>
      <c r="H63" s="49">
        <v>4045262</v>
      </c>
      <c r="K63" s="69"/>
    </row>
    <row r="64" spans="1:11" x14ac:dyDescent="0.25">
      <c r="A64" s="35"/>
      <c r="D64" s="35"/>
      <c r="E64" s="35"/>
      <c r="F64" s="46" t="s">
        <v>56</v>
      </c>
      <c r="G64" s="46"/>
      <c r="H64" s="59">
        <v>109115</v>
      </c>
      <c r="K64" s="69"/>
    </row>
    <row r="65" spans="1:11" x14ac:dyDescent="0.25">
      <c r="A65" s="35"/>
      <c r="B65" s="35"/>
      <c r="C65" s="35"/>
      <c r="D65" s="35"/>
      <c r="E65" s="35"/>
      <c r="F65" s="46" t="s">
        <v>49</v>
      </c>
      <c r="G65" s="46"/>
      <c r="H65" s="59">
        <v>879415</v>
      </c>
      <c r="K65" s="69"/>
    </row>
    <row r="66" spans="1:11" x14ac:dyDescent="0.25">
      <c r="A66" s="35"/>
      <c r="B66" s="35"/>
      <c r="C66" s="35"/>
      <c r="D66" s="35"/>
      <c r="E66" s="35"/>
      <c r="F66" s="60" t="s">
        <v>52</v>
      </c>
      <c r="G66" s="60"/>
      <c r="H66" s="61">
        <f>SUM(H63:H65)</f>
        <v>5033792</v>
      </c>
      <c r="K66" s="69"/>
    </row>
    <row r="67" spans="1:11" x14ac:dyDescent="0.25">
      <c r="A67" s="35"/>
      <c r="B67" s="35"/>
      <c r="C67" s="35"/>
      <c r="D67" s="35"/>
      <c r="E67" s="35"/>
      <c r="F67" s="60" t="s">
        <v>57</v>
      </c>
      <c r="G67" s="60"/>
      <c r="H67" s="62"/>
      <c r="K67" s="69"/>
    </row>
    <row r="68" spans="1:11" x14ac:dyDescent="0.25">
      <c r="A68" s="35"/>
      <c r="B68" s="35"/>
      <c r="C68" s="35"/>
      <c r="D68" s="35"/>
      <c r="E68" s="35"/>
      <c r="F68" s="60" t="s">
        <v>50</v>
      </c>
      <c r="G68" s="60"/>
      <c r="H68" s="63">
        <f>-D58</f>
        <v>-5020415</v>
      </c>
      <c r="K68" s="69"/>
    </row>
    <row r="69" spans="1:11" x14ac:dyDescent="0.25">
      <c r="A69" s="35"/>
      <c r="B69" s="35"/>
      <c r="C69" s="35"/>
      <c r="D69" s="35"/>
      <c r="E69" s="35"/>
      <c r="F69" s="60" t="s">
        <v>53</v>
      </c>
      <c r="G69" s="60"/>
      <c r="H69" s="64">
        <f>+H66+H68</f>
        <v>13377</v>
      </c>
      <c r="K69" s="69"/>
    </row>
    <row r="70" spans="1:11" x14ac:dyDescent="0.25">
      <c r="A70" s="35"/>
      <c r="B70" s="35"/>
      <c r="C70" s="35"/>
      <c r="D70" s="35"/>
      <c r="E70" s="35"/>
      <c r="F70" s="46"/>
      <c r="G70" s="46"/>
      <c r="H70" s="65"/>
      <c r="K70" s="69"/>
    </row>
    <row r="71" spans="1:11" x14ac:dyDescent="0.25">
      <c r="A71" s="35"/>
      <c r="B71" s="35"/>
      <c r="C71" s="35"/>
      <c r="D71" s="35"/>
      <c r="E71" s="35"/>
      <c r="F71" s="60" t="s">
        <v>58</v>
      </c>
      <c r="G71" s="60"/>
      <c r="H71" s="64">
        <f>H58</f>
        <v>95738</v>
      </c>
      <c r="K71" s="69"/>
    </row>
    <row r="72" spans="1:11" ht="15.75" thickBot="1" x14ac:dyDescent="0.3">
      <c r="A72" s="35"/>
      <c r="B72" s="35"/>
      <c r="C72" s="35"/>
      <c r="D72" s="35"/>
      <c r="E72" s="35"/>
      <c r="F72" s="60" t="s">
        <v>59</v>
      </c>
      <c r="G72" s="60"/>
      <c r="H72" s="66">
        <f>SUM(H69:H71)</f>
        <v>109115</v>
      </c>
      <c r="K72" s="69"/>
    </row>
    <row r="73" spans="1:11" ht="15.75" thickTop="1" x14ac:dyDescent="0.25">
      <c r="A73" s="35"/>
      <c r="B73" s="35"/>
      <c r="C73" s="35"/>
      <c r="D73" s="35"/>
      <c r="E73" s="35"/>
      <c r="F73" s="60"/>
      <c r="G73" s="60"/>
      <c r="H73" s="65"/>
    </row>
    <row r="74" spans="1:11" ht="15.75" thickBot="1" x14ac:dyDescent="0.3">
      <c r="A74" s="35"/>
      <c r="B74" s="35"/>
      <c r="C74" s="35"/>
      <c r="D74" s="35"/>
      <c r="E74" s="35"/>
      <c r="F74" s="60" t="s">
        <v>60</v>
      </c>
      <c r="G74" s="60"/>
      <c r="H74" s="67">
        <v>100000</v>
      </c>
    </row>
    <row r="75" spans="1:11" ht="15.75" thickTop="1" x14ac:dyDescent="0.25">
      <c r="A75" s="35"/>
      <c r="B75" s="35"/>
      <c r="C75" s="35"/>
      <c r="D75" s="35"/>
      <c r="E75" s="35"/>
      <c r="F75" s="35"/>
      <c r="G75" s="35"/>
      <c r="H75" s="65"/>
    </row>
    <row r="76" spans="1:11" x14ac:dyDescent="0.25">
      <c r="A76" s="15"/>
      <c r="F76" s="50"/>
      <c r="G76" s="50"/>
      <c r="H76" s="50"/>
    </row>
    <row r="77" spans="1:11" x14ac:dyDescent="0.25">
      <c r="F77" s="50"/>
      <c r="G77" s="50"/>
      <c r="H77" s="18"/>
    </row>
    <row r="78" spans="1:11" x14ac:dyDescent="0.25">
      <c r="D78" s="50"/>
      <c r="E78" s="50"/>
      <c r="F78" s="50"/>
      <c r="G78" s="50"/>
      <c r="H78" s="50"/>
    </row>
    <row r="79" spans="1:11" x14ac:dyDescent="0.25">
      <c r="D79" s="50"/>
      <c r="E79" s="50"/>
      <c r="F79" s="50"/>
      <c r="G79" s="50"/>
      <c r="H79" s="50"/>
    </row>
    <row r="80" spans="1:11" x14ac:dyDescent="0.25">
      <c r="D80" s="50"/>
      <c r="E80" s="50"/>
      <c r="F80" s="50"/>
      <c r="G80" s="50"/>
      <c r="H80" s="50"/>
    </row>
    <row r="81" spans="4:8" x14ac:dyDescent="0.25">
      <c r="D81" s="50"/>
      <c r="E81" s="50"/>
      <c r="F81" s="50"/>
      <c r="G81" s="50"/>
      <c r="H81" s="50"/>
    </row>
    <row r="82" spans="4:8" x14ac:dyDescent="0.25">
      <c r="D82" s="50"/>
      <c r="E82" s="50"/>
      <c r="F82" s="50"/>
      <c r="G82" s="50"/>
      <c r="H82" s="50"/>
    </row>
    <row r="83" spans="4:8" x14ac:dyDescent="0.25">
      <c r="D83" s="50"/>
      <c r="E83" s="50"/>
      <c r="F83" s="50"/>
      <c r="G83" s="50"/>
      <c r="H83" s="50"/>
    </row>
    <row r="84" spans="4:8" x14ac:dyDescent="0.25">
      <c r="D84" s="50"/>
      <c r="E84" s="50"/>
      <c r="F84" s="50"/>
      <c r="G84" s="50"/>
      <c r="H84" s="50"/>
    </row>
    <row r="85" spans="4:8" x14ac:dyDescent="0.25">
      <c r="D85" s="50"/>
      <c r="E85" s="50"/>
      <c r="F85" s="50"/>
      <c r="G85" s="50"/>
      <c r="H85" s="50"/>
    </row>
    <row r="86" spans="4:8" x14ac:dyDescent="0.25">
      <c r="D86" s="50"/>
      <c r="E86" s="50"/>
      <c r="F86" s="50"/>
      <c r="G86" s="50"/>
      <c r="H86" s="50"/>
    </row>
  </sheetData>
  <mergeCells count="2">
    <mergeCell ref="D10:H10"/>
    <mergeCell ref="D61:H61"/>
  </mergeCells>
  <phoneticPr fontId="12" type="noConversion"/>
  <pageMargins left="0.75" right="0.75" top="1" bottom="1" header="0.5" footer="0.5"/>
  <pageSetup scale="60" orientation="portrait" r:id="rId1"/>
  <headerFooter alignWithMargins="0">
    <oddFooter>&amp;R&amp;"Times New Roman,Italic"&amp;9[Updated 7/09]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7"/>
  <sheetViews>
    <sheetView zoomScale="75" zoomScaleNormal="100" workbookViewId="0">
      <selection activeCell="G2" sqref="G2"/>
    </sheetView>
  </sheetViews>
  <sheetFormatPr defaultColWidth="9.140625" defaultRowHeight="15" x14ac:dyDescent="0.25"/>
  <cols>
    <col min="1" max="1" width="3.85546875" style="12" customWidth="1"/>
    <col min="2" max="2" width="47.5703125" style="12" customWidth="1"/>
    <col min="3" max="3" width="13.28515625" style="12" customWidth="1"/>
    <col min="4" max="4" width="12.85546875" style="12" customWidth="1"/>
    <col min="5" max="5" width="16" style="12" customWidth="1"/>
    <col min="6" max="6" width="14.140625" style="12" customWidth="1"/>
    <col min="7" max="7" width="14.42578125" style="12" customWidth="1"/>
    <col min="8" max="8" width="6.85546875" style="12" customWidth="1"/>
    <col min="9" max="9" width="13.140625" style="12" bestFit="1" customWidth="1"/>
    <col min="10" max="10" width="11" style="12" bestFit="1" customWidth="1"/>
    <col min="11" max="16384" width="9.140625" style="12"/>
  </cols>
  <sheetData>
    <row r="1" spans="2:7" x14ac:dyDescent="0.25">
      <c r="G1" s="2" t="s">
        <v>69</v>
      </c>
    </row>
    <row r="2" spans="2:7" x14ac:dyDescent="0.25">
      <c r="G2" s="57">
        <v>45107</v>
      </c>
    </row>
    <row r="3" spans="2:7" x14ac:dyDescent="0.25">
      <c r="B3" s="3" t="s">
        <v>8</v>
      </c>
      <c r="C3" s="13"/>
      <c r="D3" s="13"/>
      <c r="E3" s="13"/>
      <c r="F3" s="13"/>
      <c r="G3" s="13"/>
    </row>
    <row r="4" spans="2:7" x14ac:dyDescent="0.25">
      <c r="B4" s="3" t="s">
        <v>9</v>
      </c>
      <c r="C4" s="13"/>
      <c r="D4" s="13"/>
      <c r="E4" s="13"/>
      <c r="F4" s="13"/>
      <c r="G4" s="13"/>
    </row>
    <row r="5" spans="2:7" x14ac:dyDescent="0.25">
      <c r="B5" s="3" t="s">
        <v>72</v>
      </c>
      <c r="C5" s="13"/>
      <c r="D5" s="13"/>
      <c r="E5" s="13"/>
      <c r="F5" s="13"/>
      <c r="G5" s="13"/>
    </row>
    <row r="6" spans="2:7" x14ac:dyDescent="0.25">
      <c r="B6" s="72" t="s">
        <v>40</v>
      </c>
      <c r="C6" s="72"/>
      <c r="D6" s="72"/>
      <c r="E6" s="72"/>
      <c r="F6" s="72"/>
      <c r="G6" s="72"/>
    </row>
    <row r="7" spans="2:7" x14ac:dyDescent="0.25">
      <c r="B7" s="3" t="s">
        <v>10</v>
      </c>
      <c r="C7" s="13"/>
      <c r="D7" s="13"/>
      <c r="E7" s="13"/>
      <c r="F7" s="13"/>
      <c r="G7" s="13"/>
    </row>
    <row r="8" spans="2:7" x14ac:dyDescent="0.25">
      <c r="B8" s="3" t="s">
        <v>71</v>
      </c>
      <c r="C8" s="13"/>
      <c r="D8" s="13"/>
      <c r="E8" s="13"/>
      <c r="F8" s="13"/>
      <c r="G8" s="13"/>
    </row>
    <row r="10" spans="2:7" x14ac:dyDescent="0.25">
      <c r="B10" s="13"/>
      <c r="C10" s="13"/>
      <c r="D10" s="13"/>
    </row>
    <row r="11" spans="2:7" x14ac:dyDescent="0.25">
      <c r="B11" s="13"/>
      <c r="C11" s="13"/>
      <c r="D11" s="13"/>
      <c r="E11" s="70"/>
      <c r="F11" s="70"/>
      <c r="G11" s="70"/>
    </row>
    <row r="12" spans="2:7" s="14" customFormat="1" x14ac:dyDescent="0.25">
      <c r="B12" s="11"/>
    </row>
    <row r="13" spans="2:7" x14ac:dyDescent="0.25">
      <c r="B13" s="15"/>
      <c r="C13" s="16" t="s">
        <v>44</v>
      </c>
      <c r="D13" s="16" t="s">
        <v>45</v>
      </c>
      <c r="E13" s="16" t="s">
        <v>47</v>
      </c>
    </row>
    <row r="14" spans="2:7" x14ac:dyDescent="0.25">
      <c r="B14" s="11"/>
      <c r="C14" s="10" t="s">
        <v>45</v>
      </c>
      <c r="D14" s="10" t="s">
        <v>46</v>
      </c>
      <c r="E14" s="10" t="s">
        <v>45</v>
      </c>
      <c r="F14" s="10" t="s">
        <v>5</v>
      </c>
      <c r="G14" s="10" t="s">
        <v>7</v>
      </c>
    </row>
    <row r="15" spans="2:7" x14ac:dyDescent="0.25">
      <c r="B15" s="15"/>
    </row>
    <row r="16" spans="2:7" x14ac:dyDescent="0.25">
      <c r="B16" s="15" t="s">
        <v>0</v>
      </c>
    </row>
    <row r="17" spans="2:9" x14ac:dyDescent="0.25">
      <c r="B17" s="15" t="s">
        <v>1</v>
      </c>
    </row>
    <row r="18" spans="2:9" x14ac:dyDescent="0.25">
      <c r="B18" s="32" t="s">
        <v>17</v>
      </c>
      <c r="C18" s="49">
        <f>'Ex E-2aSBB'!C18+'Ex E-2bSBB'!C18+'Ex E-2cSBB'!C18+'Ex E-2dSBB'!C18</f>
        <v>1925000</v>
      </c>
      <c r="D18" s="49">
        <f>'Ex E-2aSBB'!D18+'Ex E-2bSBB'!D18+'Ex E-2cSBB'!D18+'Ex E-2dSBB'!D18</f>
        <v>0</v>
      </c>
      <c r="E18" s="8">
        <f>'Ex E-2aSBB'!E18+'Ex E-2bSBB'!E18+'Ex E-2cSBB'!E18+'Ex E-2dSBB'!E18</f>
        <v>1925000</v>
      </c>
      <c r="F18" s="8">
        <f>'Ex E-2aSBB'!F18+'Ex E-2bSBB'!F18+'Ex E-2cSBB'!F18+'Ex E-2dSBB'!F18</f>
        <v>1916747</v>
      </c>
      <c r="G18" s="8">
        <f t="shared" ref="G18:G24" si="0">+E18-F18</f>
        <v>8253</v>
      </c>
    </row>
    <row r="19" spans="2:9" x14ac:dyDescent="0.25">
      <c r="B19" s="32" t="s">
        <v>16</v>
      </c>
      <c r="C19" s="50">
        <f>'Ex E-2aSBB'!C19+'Ex E-2bSBB'!C19+'Ex E-2cSBB'!C19+'Ex E-2dSBB'!C19</f>
        <v>267000</v>
      </c>
      <c r="D19" s="50">
        <f>'Ex E-2aSBB'!D19+'Ex E-2bSBB'!D19+'Ex E-2cSBB'!D19+'Ex E-2dSBB'!D19</f>
        <v>0</v>
      </c>
      <c r="E19" s="4">
        <f>'Ex E-2aSBB'!E19+'Ex E-2bSBB'!E19+'Ex E-2cSBB'!E19+'Ex E-2dSBB'!E19</f>
        <v>267000</v>
      </c>
      <c r="F19" s="4">
        <f>'Ex E-2aSBB'!F19+'Ex E-2bSBB'!F19+'Ex E-2cSBB'!F19+'Ex E-2dSBB'!F19</f>
        <v>266405</v>
      </c>
      <c r="G19" s="4">
        <f t="shared" si="0"/>
        <v>595</v>
      </c>
    </row>
    <row r="20" spans="2:9" x14ac:dyDescent="0.25">
      <c r="B20" s="32" t="s">
        <v>20</v>
      </c>
      <c r="C20" s="50">
        <f>'Ex E-2aSBB'!C20+'Ex E-2bSBB'!C20+'Ex E-2cSBB'!C20+'Ex E-2dSBB'!C20</f>
        <v>1850</v>
      </c>
      <c r="D20" s="50">
        <f>'Ex E-2aSBB'!D20+'Ex E-2bSBB'!D20+'Ex E-2cSBB'!D20+'Ex E-2dSBB'!D20</f>
        <v>0</v>
      </c>
      <c r="E20" s="4">
        <f>'Ex E-2aSBB'!E20+'Ex E-2bSBB'!E20+'Ex E-2cSBB'!E20+'Ex E-2dSBB'!E20</f>
        <v>1850</v>
      </c>
      <c r="F20" s="4">
        <f>'Ex E-2aSBB'!F20+'Ex E-2bSBB'!F20+'Ex E-2cSBB'!F20+'Ex E-2dSBB'!F20</f>
        <v>1800</v>
      </c>
      <c r="G20" s="4">
        <f t="shared" si="0"/>
        <v>50</v>
      </c>
      <c r="I20" s="34"/>
    </row>
    <row r="21" spans="2:9" x14ac:dyDescent="0.25">
      <c r="B21" s="32" t="s">
        <v>36</v>
      </c>
      <c r="C21" s="50">
        <f>'Ex E-2aSBB'!C21+'Ex E-2bSBB'!C21+'Ex E-2cSBB'!C21+'Ex E-2dSBB'!C21</f>
        <v>695000</v>
      </c>
      <c r="D21" s="50">
        <f>'Ex E-2aSBB'!D21+'Ex E-2bSBB'!D21+'Ex E-2cSBB'!D21+'Ex E-2dSBB'!D21</f>
        <v>0</v>
      </c>
      <c r="E21" s="4">
        <f>'Ex E-2aSBB'!E21+'Ex E-2bSBB'!E21+'Ex E-2cSBB'!E21+'Ex E-2dSBB'!E21</f>
        <v>695000</v>
      </c>
      <c r="F21" s="4">
        <f>'Ex E-2aSBB'!F21+'Ex E-2bSBB'!F21+'Ex E-2cSBB'!F21+'Ex E-2dSBB'!F21</f>
        <v>690705</v>
      </c>
      <c r="G21" s="4">
        <f t="shared" si="0"/>
        <v>4295</v>
      </c>
    </row>
    <row r="22" spans="2:9" x14ac:dyDescent="0.25">
      <c r="B22" s="32" t="s">
        <v>62</v>
      </c>
      <c r="C22" s="50">
        <f>'Ex E-2aSBB'!C22+'Ex E-2bSBB'!C22+'Ex E-2cSBB'!C22+'Ex E-2dSBB'!C22</f>
        <v>0</v>
      </c>
      <c r="D22" s="50">
        <f>'Ex E-2aSBB'!D22+'Ex E-2bSBB'!D22+'Ex E-2cSBB'!D22+'Ex E-2dSBB'!D22</f>
        <v>0</v>
      </c>
      <c r="E22" s="4">
        <f>'Ex E-2aSBB'!E22+'Ex E-2bSBB'!E22+'Ex E-2cSBB'!E22+'Ex E-2dSBB'!E22</f>
        <v>0</v>
      </c>
      <c r="F22" s="4">
        <f>'Ex E-2aSBB'!F22+'Ex E-2bSBB'!F22+'Ex E-2cSBB'!F22+'Ex E-2dSBB'!F22</f>
        <v>0</v>
      </c>
      <c r="G22" s="4">
        <f>+E22-F22</f>
        <v>0</v>
      </c>
      <c r="I22" s="34"/>
    </row>
    <row r="23" spans="2:9" x14ac:dyDescent="0.25">
      <c r="B23" s="32" t="s">
        <v>18</v>
      </c>
      <c r="C23" s="50">
        <f>'Ex E-2aSBB'!C23+'Ex E-2bSBB'!C23+'Ex E-2cSBB'!C23+'Ex E-2dSBB'!C23</f>
        <v>320000</v>
      </c>
      <c r="D23" s="50">
        <f>'Ex E-2aSBB'!D23+'Ex E-2bSBB'!D23+'Ex E-2cSBB'!D23+'Ex E-2dSBB'!D23</f>
        <v>0</v>
      </c>
      <c r="E23" s="4">
        <f>'Ex E-2aSBB'!E23+'Ex E-2bSBB'!E23+'Ex E-2cSBB'!E23+'Ex E-2dSBB'!E23</f>
        <v>320000</v>
      </c>
      <c r="F23" s="4">
        <f>'Ex E-2aSBB'!F23+'Ex E-2bSBB'!F23+'Ex E-2cSBB'!F23+'Ex E-2dSBB'!F23</f>
        <v>319583</v>
      </c>
      <c r="G23" s="6">
        <f t="shared" si="0"/>
        <v>417</v>
      </c>
    </row>
    <row r="24" spans="2:9" x14ac:dyDescent="0.25">
      <c r="B24" s="32" t="s">
        <v>19</v>
      </c>
      <c r="C24" s="51">
        <f>'Ex E-2aSBB'!C24+'Ex E-2bSBB'!C24+'Ex E-2cSBB'!C24+'Ex E-2dSBB'!C24</f>
        <v>190000</v>
      </c>
      <c r="D24" s="51">
        <f>'Ex E-2aSBB'!D24+'Ex E-2bSBB'!D24+'Ex E-2cSBB'!D24+'Ex E-2dSBB'!D24</f>
        <v>0</v>
      </c>
      <c r="E24" s="5">
        <f>'Ex E-2aSBB'!E24+'Ex E-2bSBB'!E24+'Ex E-2cSBB'!E24+'Ex E-2dSBB'!E24</f>
        <v>190000</v>
      </c>
      <c r="F24" s="5">
        <f>'Ex E-2aSBB'!F24+'Ex E-2bSBB'!F24+'Ex E-2cSBB'!F24+'Ex E-2dSBB'!F24</f>
        <v>189217</v>
      </c>
      <c r="G24" s="5">
        <f t="shared" si="0"/>
        <v>783</v>
      </c>
    </row>
    <row r="25" spans="2:9" x14ac:dyDescent="0.25">
      <c r="B25" s="15" t="s">
        <v>2</v>
      </c>
      <c r="C25" s="51">
        <f>SUM(C18:C24)</f>
        <v>3398850</v>
      </c>
      <c r="D25" s="51">
        <f>SUM(D18:D24)</f>
        <v>0</v>
      </c>
      <c r="E25" s="5">
        <f>SUM(E18:E24)</f>
        <v>3398850</v>
      </c>
      <c r="F25" s="5">
        <f>SUM(F18:F24)</f>
        <v>3384457</v>
      </c>
      <c r="G25" s="5">
        <f>SUM(G18:G24)</f>
        <v>14393</v>
      </c>
      <c r="I25" s="34"/>
    </row>
    <row r="26" spans="2:9" x14ac:dyDescent="0.25">
      <c r="B26" s="15"/>
      <c r="C26" s="50"/>
      <c r="D26" s="50"/>
      <c r="E26" s="4"/>
      <c r="F26" s="4"/>
      <c r="G26" s="4"/>
    </row>
    <row r="27" spans="2:9" x14ac:dyDescent="0.25">
      <c r="B27" s="15" t="s">
        <v>3</v>
      </c>
      <c r="C27" s="50"/>
      <c r="D27" s="50"/>
      <c r="E27" s="4"/>
      <c r="F27" s="4"/>
      <c r="G27" s="4"/>
    </row>
    <row r="28" spans="2:9" x14ac:dyDescent="0.25">
      <c r="B28" s="32" t="s">
        <v>21</v>
      </c>
      <c r="C28" s="50">
        <f>'Ex E-2aSBB'!C28+'Ex E-2bSBB'!C28+'Ex E-2cSBB'!C28+'Ex E-2dSBB'!C28</f>
        <v>0</v>
      </c>
      <c r="D28" s="50">
        <f>'Ex E-2aSBB'!D28+'Ex E-2bSBB'!D28+'Ex E-2cSBB'!D28+'Ex E-2dSBB'!D28</f>
        <v>0</v>
      </c>
      <c r="E28" s="4">
        <f>'Ex E-2aSBB'!E28+'Ex E-2bSBB'!E28+'Ex E-2cSBB'!E28+'Ex E-2dSBB'!E28</f>
        <v>0</v>
      </c>
      <c r="F28" s="6">
        <f>'Ex E-2aSBB'!F28+'Ex E-2bSBB'!F28+'Ex E-2cSBB'!F28+'Ex E-2dSBB'!F28</f>
        <v>0</v>
      </c>
      <c r="G28" s="4">
        <f t="shared" ref="G28:G48" si="1">+E28-F28</f>
        <v>0</v>
      </c>
    </row>
    <row r="29" spans="2:9" x14ac:dyDescent="0.25">
      <c r="B29" s="32" t="s">
        <v>22</v>
      </c>
      <c r="C29" s="50">
        <f>'Ex E-2aSBB'!C29+'Ex E-2bSBB'!C29+'Ex E-2cSBB'!C29+'Ex E-2dSBB'!C29</f>
        <v>0</v>
      </c>
      <c r="D29" s="50">
        <f>'Ex E-2aSBB'!D29+'Ex E-2bSBB'!D29+'Ex E-2cSBB'!D29+'Ex E-2dSBB'!D29</f>
        <v>0</v>
      </c>
      <c r="E29" s="4">
        <f>'Ex E-2aSBB'!E29+'Ex E-2bSBB'!E29+'Ex E-2cSBB'!E29+'Ex E-2dSBB'!E29</f>
        <v>0</v>
      </c>
      <c r="F29" s="6">
        <f>'Ex E-2aSBB'!F29+'Ex E-2bSBB'!F29+'Ex E-2cSBB'!F29+'Ex E-2dSBB'!F29</f>
        <v>0</v>
      </c>
      <c r="G29" s="4">
        <f t="shared" si="1"/>
        <v>0</v>
      </c>
    </row>
    <row r="30" spans="2:9" x14ac:dyDescent="0.25">
      <c r="B30" s="32" t="s">
        <v>23</v>
      </c>
      <c r="C30" s="50">
        <f>'Ex E-2aSBB'!C30+'Ex E-2bSBB'!C30+'Ex E-2cSBB'!C30+'Ex E-2dSBB'!C30</f>
        <v>60000</v>
      </c>
      <c r="D30" s="50">
        <f>'Ex E-2aSBB'!D30+'Ex E-2bSBB'!D30+'Ex E-2cSBB'!D30+'Ex E-2dSBB'!D30</f>
        <v>0</v>
      </c>
      <c r="E30" s="4">
        <f>'Ex E-2aSBB'!E30+'Ex E-2bSBB'!E30+'Ex E-2cSBB'!E30+'Ex E-2dSBB'!E30</f>
        <v>60000</v>
      </c>
      <c r="F30" s="6">
        <f>'Ex E-2aSBB'!F30+'Ex E-2bSBB'!F30+'Ex E-2cSBB'!F30+'Ex E-2dSBB'!F30</f>
        <v>59322</v>
      </c>
      <c r="G30" s="4">
        <f t="shared" si="1"/>
        <v>678</v>
      </c>
    </row>
    <row r="31" spans="2:9" x14ac:dyDescent="0.25">
      <c r="B31" s="32" t="s">
        <v>24</v>
      </c>
      <c r="C31" s="50">
        <f>'Ex E-2aSBB'!C31+'Ex E-2bSBB'!C31+'Ex E-2cSBB'!C31+'Ex E-2dSBB'!C31</f>
        <v>0</v>
      </c>
      <c r="D31" s="50">
        <f>'Ex E-2aSBB'!D31+'Ex E-2bSBB'!D31+'Ex E-2cSBB'!D31+'Ex E-2dSBB'!D31</f>
        <v>0</v>
      </c>
      <c r="E31" s="4">
        <f>'Ex E-2aSBB'!E31+'Ex E-2bSBB'!E31+'Ex E-2cSBB'!E31+'Ex E-2dSBB'!E31</f>
        <v>0</v>
      </c>
      <c r="F31" s="6">
        <f>'Ex E-2aSBB'!F31+'Ex E-2bSBB'!F31+'Ex E-2cSBB'!F31+'Ex E-2dSBB'!F31</f>
        <v>0</v>
      </c>
      <c r="G31" s="4">
        <f t="shared" si="1"/>
        <v>0</v>
      </c>
    </row>
    <row r="32" spans="2:9" x14ac:dyDescent="0.25">
      <c r="B32" s="32" t="s">
        <v>25</v>
      </c>
      <c r="C32" s="50">
        <f>'Ex E-2aSBB'!C32+'Ex E-2bSBB'!C32+'Ex E-2cSBB'!C32+'Ex E-2dSBB'!C32</f>
        <v>3500</v>
      </c>
      <c r="D32" s="50">
        <f>'Ex E-2aSBB'!D32+'Ex E-2bSBB'!D32+'Ex E-2cSBB'!D32+'Ex E-2dSBB'!D32</f>
        <v>0</v>
      </c>
      <c r="E32" s="4">
        <f>'Ex E-2aSBB'!E32+'Ex E-2bSBB'!E32+'Ex E-2cSBB'!E32+'Ex E-2dSBB'!E32</f>
        <v>3500</v>
      </c>
      <c r="F32" s="6">
        <f>'Ex E-2aSBB'!F32+'Ex E-2bSBB'!F32+'Ex E-2cSBB'!F32+'Ex E-2dSBB'!F32</f>
        <v>3500</v>
      </c>
      <c r="G32" s="4">
        <f t="shared" si="1"/>
        <v>0</v>
      </c>
    </row>
    <row r="33" spans="1:9" x14ac:dyDescent="0.25">
      <c r="B33" s="32" t="s">
        <v>63</v>
      </c>
      <c r="C33" s="50">
        <f>'Ex E-2aSBB'!C33+'Ex E-2bSBB'!C33+'Ex E-2cSBB'!C33+'Ex E-2dSBB'!C33</f>
        <v>29000</v>
      </c>
      <c r="D33" s="50">
        <f>'Ex E-2aSBB'!D33+'Ex E-2bSBB'!D33+'Ex E-2cSBB'!D33+'Ex E-2dSBB'!D33</f>
        <v>0</v>
      </c>
      <c r="E33" s="4">
        <f>'Ex E-2aSBB'!E33+'Ex E-2bSBB'!E33+'Ex E-2cSBB'!E33+'Ex E-2dSBB'!E33</f>
        <v>29000</v>
      </c>
      <c r="F33" s="6">
        <f>'Ex E-2aSBB'!F33+'Ex E-2bSBB'!F33+'Ex E-2cSBB'!F33+'Ex E-2dSBB'!F33</f>
        <v>0</v>
      </c>
      <c r="G33" s="4">
        <f>+E33-F33</f>
        <v>29000</v>
      </c>
    </row>
    <row r="34" spans="1:9" x14ac:dyDescent="0.25">
      <c r="B34" s="32" t="s">
        <v>64</v>
      </c>
      <c r="C34" s="50">
        <f>'Ex E-2aSBB'!C34+'Ex E-2bSBB'!C34+'Ex E-2cSBB'!C34+'Ex E-2dSBB'!C34</f>
        <v>35000</v>
      </c>
      <c r="D34" s="50">
        <f>'Ex E-2aSBB'!D34+'Ex E-2bSBB'!D34+'Ex E-2cSBB'!D34+'Ex E-2dSBB'!D34</f>
        <v>0</v>
      </c>
      <c r="E34" s="4">
        <f>'Ex E-2aSBB'!E34+'Ex E-2bSBB'!E34+'Ex E-2cSBB'!E34+'Ex E-2dSBB'!E34</f>
        <v>35000</v>
      </c>
      <c r="F34" s="6">
        <f>'Ex E-2aSBB'!F34+'Ex E-2bSBB'!F34+'Ex E-2cSBB'!F34+'Ex E-2dSBB'!F34</f>
        <v>0</v>
      </c>
      <c r="G34" s="4">
        <f>+E34-F34</f>
        <v>35000</v>
      </c>
    </row>
    <row r="35" spans="1:9" x14ac:dyDescent="0.25">
      <c r="B35" s="32" t="s">
        <v>26</v>
      </c>
      <c r="C35" s="50">
        <f>'Ex E-2aSBB'!C35+'Ex E-2bSBB'!C35+'Ex E-2cSBB'!C35+'Ex E-2dSBB'!C35</f>
        <v>296000</v>
      </c>
      <c r="D35" s="50">
        <f>'Ex E-2aSBB'!D35+'Ex E-2bSBB'!D35+'Ex E-2cSBB'!D35+'Ex E-2dSBB'!D35</f>
        <v>0</v>
      </c>
      <c r="E35" s="4">
        <f>'Ex E-2aSBB'!E35+'Ex E-2bSBB'!E35+'Ex E-2cSBB'!E35+'Ex E-2dSBB'!E35</f>
        <v>296000</v>
      </c>
      <c r="F35" s="6">
        <f>'Ex E-2aSBB'!F35+'Ex E-2bSBB'!F35+'Ex E-2cSBB'!F35+'Ex E-2dSBB'!F35</f>
        <v>292449</v>
      </c>
      <c r="G35" s="4">
        <f t="shared" si="1"/>
        <v>3551</v>
      </c>
    </row>
    <row r="36" spans="1:9" x14ac:dyDescent="0.25">
      <c r="B36" s="33" t="s">
        <v>27</v>
      </c>
      <c r="C36" s="50">
        <f>'Ex E-2aSBB'!C36+'Ex E-2bSBB'!C36+'Ex E-2cSBB'!C36+'Ex E-2dSBB'!C36</f>
        <v>60000</v>
      </c>
      <c r="D36" s="50">
        <f>'Ex E-2aSBB'!D36+'Ex E-2bSBB'!D36+'Ex E-2cSBB'!D36+'Ex E-2dSBB'!D36</f>
        <v>0</v>
      </c>
      <c r="E36" s="4">
        <f>'Ex E-2aSBB'!E36+'Ex E-2bSBB'!E36+'Ex E-2cSBB'!E36+'Ex E-2dSBB'!E36</f>
        <v>60000</v>
      </c>
      <c r="F36" s="6">
        <f>'Ex E-2aSBB'!F36+'Ex E-2bSBB'!F36+'Ex E-2cSBB'!F36+'Ex E-2dSBB'!F36</f>
        <v>55689</v>
      </c>
      <c r="G36" s="6">
        <f t="shared" si="1"/>
        <v>4311</v>
      </c>
      <c r="I36" s="34"/>
    </row>
    <row r="37" spans="1:9" x14ac:dyDescent="0.25">
      <c r="B37" s="33" t="s">
        <v>28</v>
      </c>
      <c r="C37" s="50">
        <f>'Ex E-2aSBB'!C37+'Ex E-2bSBB'!C37+'Ex E-2cSBB'!C37+'Ex E-2dSBB'!C37</f>
        <v>13500</v>
      </c>
      <c r="D37" s="50">
        <f>'Ex E-2aSBB'!D37+'Ex E-2bSBB'!D37+'Ex E-2cSBB'!D37+'Ex E-2dSBB'!D37</f>
        <v>0</v>
      </c>
      <c r="E37" s="4">
        <f>'Ex E-2aSBB'!E37+'Ex E-2bSBB'!E37+'Ex E-2cSBB'!E37+'Ex E-2dSBB'!E37</f>
        <v>13500</v>
      </c>
      <c r="F37" s="6">
        <f>'Ex E-2aSBB'!F37+'Ex E-2bSBB'!F37+'Ex E-2cSBB'!F37+'Ex E-2dSBB'!F37</f>
        <v>13072</v>
      </c>
      <c r="G37" s="4">
        <f t="shared" si="1"/>
        <v>428</v>
      </c>
    </row>
    <row r="38" spans="1:9" x14ac:dyDescent="0.25">
      <c r="B38" s="33" t="s">
        <v>29</v>
      </c>
      <c r="C38" s="50">
        <f>'Ex E-2aSBB'!C38+'Ex E-2bSBB'!C38+'Ex E-2cSBB'!C38+'Ex E-2dSBB'!C38</f>
        <v>0</v>
      </c>
      <c r="D38" s="50">
        <f>'Ex E-2aSBB'!D38+'Ex E-2bSBB'!D38+'Ex E-2cSBB'!D38+'Ex E-2dSBB'!D38</f>
        <v>0</v>
      </c>
      <c r="E38" s="4">
        <f>'Ex E-2aSBB'!E38+'Ex E-2bSBB'!E38+'Ex E-2cSBB'!E38+'Ex E-2dSBB'!E38</f>
        <v>0</v>
      </c>
      <c r="F38" s="6">
        <f>'Ex E-2aSBB'!F38+'Ex E-2bSBB'!F38+'Ex E-2cSBB'!F38+'Ex E-2dSBB'!F38</f>
        <v>0</v>
      </c>
      <c r="G38" s="4">
        <f t="shared" si="1"/>
        <v>0</v>
      </c>
    </row>
    <row r="39" spans="1:9" x14ac:dyDescent="0.25">
      <c r="B39" s="33" t="s">
        <v>65</v>
      </c>
      <c r="C39" s="50">
        <f>'Ex E-2aSBB'!C39+'Ex E-2bSBB'!C39+'Ex E-2cSBB'!C39+'Ex E-2dSBB'!C39</f>
        <v>70000</v>
      </c>
      <c r="D39" s="50">
        <f>'Ex E-2aSBB'!D39+'Ex E-2bSBB'!D39+'Ex E-2cSBB'!D39+'Ex E-2dSBB'!D39</f>
        <v>0</v>
      </c>
      <c r="E39" s="4">
        <f>'Ex E-2aSBB'!E39+'Ex E-2bSBB'!E39+'Ex E-2cSBB'!E39+'Ex E-2dSBB'!E39</f>
        <v>70000</v>
      </c>
      <c r="F39" s="6">
        <f>'Ex E-2aSBB'!F39+'Ex E-2bSBB'!F39+'Ex E-2cSBB'!F39+'Ex E-2dSBB'!F39</f>
        <v>65895</v>
      </c>
      <c r="G39" s="4">
        <f>+E39-F39</f>
        <v>4105</v>
      </c>
    </row>
    <row r="40" spans="1:9" x14ac:dyDescent="0.25">
      <c r="B40" s="33" t="s">
        <v>30</v>
      </c>
      <c r="C40" s="50">
        <f>'Ex E-2aSBB'!C40+'Ex E-2bSBB'!C40+'Ex E-2cSBB'!C40+'Ex E-2dSBB'!C40</f>
        <v>3200</v>
      </c>
      <c r="D40" s="50">
        <f>'Ex E-2aSBB'!D40+'Ex E-2bSBB'!D40+'Ex E-2cSBB'!D40+'Ex E-2dSBB'!D40</f>
        <v>0</v>
      </c>
      <c r="E40" s="4">
        <f>'Ex E-2aSBB'!E40+'Ex E-2bSBB'!E40+'Ex E-2cSBB'!E40+'Ex E-2dSBB'!E40</f>
        <v>3200</v>
      </c>
      <c r="F40" s="6">
        <f>'Ex E-2aSBB'!F40+'Ex E-2bSBB'!F40+'Ex E-2cSBB'!F40+'Ex E-2dSBB'!F40</f>
        <v>3190</v>
      </c>
      <c r="G40" s="4">
        <f>+E40-F40</f>
        <v>10</v>
      </c>
    </row>
    <row r="41" spans="1:9" x14ac:dyDescent="0.25">
      <c r="B41" s="33" t="s">
        <v>31</v>
      </c>
      <c r="C41" s="50">
        <f>'Ex E-2aSBB'!C41+'Ex E-2bSBB'!C41+'Ex E-2cSBB'!C41+'Ex E-2dSBB'!C41</f>
        <v>1000</v>
      </c>
      <c r="D41" s="50">
        <f>'Ex E-2aSBB'!D41+'Ex E-2bSBB'!D41+'Ex E-2cSBB'!D41+'Ex E-2dSBB'!D41</f>
        <v>0</v>
      </c>
      <c r="E41" s="4">
        <f>'Ex E-2aSBB'!E41+'Ex E-2bSBB'!E41+'Ex E-2cSBB'!E41+'Ex E-2dSBB'!E41</f>
        <v>1000</v>
      </c>
      <c r="F41" s="6">
        <f>'Ex E-2aSBB'!F41+'Ex E-2bSBB'!F41+'Ex E-2cSBB'!F41+'Ex E-2dSBB'!F41</f>
        <v>1000</v>
      </c>
      <c r="G41" s="4">
        <f t="shared" si="1"/>
        <v>0</v>
      </c>
    </row>
    <row r="42" spans="1:9" x14ac:dyDescent="0.25">
      <c r="A42" s="15"/>
      <c r="B42" s="33" t="s">
        <v>32</v>
      </c>
      <c r="C42" s="50">
        <f>'Ex E-2aSBB'!C42+'Ex E-2bSBB'!C42+'Ex E-2cSBB'!C42+'Ex E-2dSBB'!C42</f>
        <v>0</v>
      </c>
      <c r="D42" s="50">
        <f>'Ex E-2aSBB'!D42+'Ex E-2bSBB'!D42+'Ex E-2cSBB'!D42+'Ex E-2dSBB'!D42</f>
        <v>0</v>
      </c>
      <c r="E42" s="4">
        <f>'Ex E-2aSBB'!E42+'Ex E-2bSBB'!E42+'Ex E-2cSBB'!E42+'Ex E-2dSBB'!E42</f>
        <v>0</v>
      </c>
      <c r="F42" s="6">
        <f>'Ex E-2aSBB'!F42+'Ex E-2bSBB'!F42+'Ex E-2cSBB'!F42+'Ex E-2dSBB'!F42</f>
        <v>0</v>
      </c>
      <c r="G42" s="4">
        <f t="shared" si="1"/>
        <v>0</v>
      </c>
    </row>
    <row r="43" spans="1:9" x14ac:dyDescent="0.25">
      <c r="A43" s="15"/>
      <c r="B43" s="33" t="s">
        <v>33</v>
      </c>
      <c r="C43" s="50">
        <f>'Ex E-2aSBB'!C43+'Ex E-2bSBB'!C43+'Ex E-2cSBB'!C43+'Ex E-2dSBB'!C43</f>
        <v>0</v>
      </c>
      <c r="D43" s="50">
        <f>'Ex E-2aSBB'!D43+'Ex E-2bSBB'!D43+'Ex E-2cSBB'!D43+'Ex E-2dSBB'!D43</f>
        <v>0</v>
      </c>
      <c r="E43" s="4">
        <f>'Ex E-2aSBB'!E43+'Ex E-2bSBB'!E43+'Ex E-2cSBB'!E43+'Ex E-2dSBB'!E43</f>
        <v>0</v>
      </c>
      <c r="F43" s="6">
        <f>'Ex E-2aSBB'!F43+'Ex E-2bSBB'!F43+'Ex E-2cSBB'!F43+'Ex E-2dSBB'!F43</f>
        <v>0</v>
      </c>
      <c r="G43" s="4">
        <f t="shared" si="1"/>
        <v>0</v>
      </c>
    </row>
    <row r="44" spans="1:9" x14ac:dyDescent="0.25">
      <c r="B44" s="33" t="s">
        <v>34</v>
      </c>
      <c r="C44" s="50">
        <f>'Ex E-2aSBB'!C44+'Ex E-2bSBB'!C44+'Ex E-2cSBB'!C44+'Ex E-2dSBB'!C44</f>
        <v>1490</v>
      </c>
      <c r="D44" s="50">
        <f>'Ex E-2aSBB'!D44+'Ex E-2bSBB'!D44+'Ex E-2cSBB'!D44+'Ex E-2dSBB'!D44</f>
        <v>0</v>
      </c>
      <c r="E44" s="4">
        <f>'Ex E-2aSBB'!E44+'Ex E-2bSBB'!E44+'Ex E-2cSBB'!E44+'Ex E-2dSBB'!E44</f>
        <v>1490</v>
      </c>
      <c r="F44" s="6">
        <f>'Ex E-2aSBB'!F44+'Ex E-2bSBB'!F44+'Ex E-2cSBB'!F44+'Ex E-2dSBB'!F44</f>
        <v>0</v>
      </c>
      <c r="G44" s="4">
        <f t="shared" si="1"/>
        <v>1490</v>
      </c>
    </row>
    <row r="45" spans="1:9" x14ac:dyDescent="0.25">
      <c r="B45" s="33" t="s">
        <v>35</v>
      </c>
      <c r="C45" s="50">
        <f>'Ex E-2aSBB'!C45+'Ex E-2bSBB'!C45+'Ex E-2cSBB'!C45+'Ex E-2dSBB'!C45</f>
        <v>1375</v>
      </c>
      <c r="D45" s="50">
        <f>'Ex E-2aSBB'!D45+'Ex E-2bSBB'!D45+'Ex E-2cSBB'!D45+'Ex E-2dSBB'!D45</f>
        <v>0</v>
      </c>
      <c r="E45" s="4">
        <f>'Ex E-2aSBB'!E45+'Ex E-2bSBB'!E45+'Ex E-2cSBB'!E45+'Ex E-2dSBB'!E45</f>
        <v>1375</v>
      </c>
      <c r="F45" s="6">
        <f>'Ex E-2aSBB'!F45+'Ex E-2bSBB'!F45+'Ex E-2cSBB'!F45+'Ex E-2dSBB'!F45</f>
        <v>1375</v>
      </c>
      <c r="G45" s="4">
        <f t="shared" si="1"/>
        <v>0</v>
      </c>
    </row>
    <row r="46" spans="1:9" x14ac:dyDescent="0.25">
      <c r="B46" s="33" t="s">
        <v>36</v>
      </c>
      <c r="C46" s="50">
        <f>'Ex E-2aSBB'!C46+'Ex E-2bSBB'!C46+'Ex E-2cSBB'!C46+'Ex E-2dSBB'!C46</f>
        <v>76000</v>
      </c>
      <c r="D46" s="50">
        <f>'Ex E-2aSBB'!D46+'Ex E-2bSBB'!D46+'Ex E-2cSBB'!D46+'Ex E-2dSBB'!D46</f>
        <v>0</v>
      </c>
      <c r="E46" s="4">
        <f>'Ex E-2aSBB'!E46+'Ex E-2bSBB'!E46+'Ex E-2cSBB'!E46+'Ex E-2dSBB'!E46</f>
        <v>76000</v>
      </c>
      <c r="F46" s="6">
        <f>'Ex E-2aSBB'!F46+'Ex E-2bSBB'!F46+'Ex E-2cSBB'!F46+'Ex E-2dSBB'!F46</f>
        <v>75895</v>
      </c>
      <c r="G46" s="4">
        <f>+E46-F46</f>
        <v>105</v>
      </c>
    </row>
    <row r="47" spans="1:9" x14ac:dyDescent="0.25">
      <c r="B47" s="33" t="s">
        <v>37</v>
      </c>
      <c r="C47" s="50">
        <f>'Ex E-2aSBB'!C47+'Ex E-2bSBB'!C47+'Ex E-2cSBB'!C47+'Ex E-2dSBB'!C47</f>
        <v>36500</v>
      </c>
      <c r="D47" s="50">
        <f>'Ex E-2aSBB'!D47+'Ex E-2bSBB'!D47+'Ex E-2cSBB'!D47+'Ex E-2dSBB'!D47</f>
        <v>0</v>
      </c>
      <c r="E47" s="4">
        <f>'Ex E-2aSBB'!E47+'Ex E-2bSBB'!E47+'Ex E-2cSBB'!E47+'Ex E-2dSBB'!E47</f>
        <v>36500</v>
      </c>
      <c r="F47" s="6">
        <f>'Ex E-2aSBB'!F47+'Ex E-2bSBB'!F47+'Ex E-2cSBB'!F47+'Ex E-2dSBB'!F47</f>
        <v>36034</v>
      </c>
      <c r="G47" s="4">
        <f t="shared" si="1"/>
        <v>466</v>
      </c>
    </row>
    <row r="48" spans="1:9" x14ac:dyDescent="0.25">
      <c r="B48" s="33" t="s">
        <v>19</v>
      </c>
      <c r="C48" s="51">
        <f>'Ex E-2aSBB'!C48+'Ex E-2bSBB'!C48+'Ex E-2cSBB'!C48+'Ex E-2dSBB'!C48</f>
        <v>0</v>
      </c>
      <c r="D48" s="51">
        <f>'Ex E-2aSBB'!D48+'Ex E-2bSBB'!D48+'Ex E-2cSBB'!D48+'Ex E-2dSBB'!D48</f>
        <v>0</v>
      </c>
      <c r="E48" s="5">
        <f>'Ex E-2aSBB'!E48+'Ex E-2bSBB'!E48+'Ex E-2cSBB'!E48+'Ex E-2dSBB'!E48</f>
        <v>0</v>
      </c>
      <c r="F48" s="5">
        <f>'Ex E-2aSBB'!F48+'Ex E-2bSBB'!F48+'Ex E-2cSBB'!F48+'Ex E-2dSBB'!F48</f>
        <v>0</v>
      </c>
      <c r="G48" s="5">
        <f t="shared" si="1"/>
        <v>0</v>
      </c>
    </row>
    <row r="49" spans="1:10" x14ac:dyDescent="0.25">
      <c r="B49" s="15" t="s">
        <v>4</v>
      </c>
      <c r="C49" s="51">
        <f>SUM(C28:C48)</f>
        <v>686565</v>
      </c>
      <c r="D49" s="51">
        <f>SUM(D28:D48)</f>
        <v>0</v>
      </c>
      <c r="E49" s="5">
        <f>SUM(E28:E48)</f>
        <v>686565</v>
      </c>
      <c r="F49" s="5">
        <f>SUM(F28:F48)</f>
        <v>607421</v>
      </c>
      <c r="G49" s="5">
        <f>SUM(G28:G48)</f>
        <v>79144</v>
      </c>
      <c r="I49" s="34"/>
    </row>
    <row r="50" spans="1:10" x14ac:dyDescent="0.25">
      <c r="B50" s="15"/>
      <c r="C50" s="52"/>
      <c r="D50" s="52"/>
      <c r="E50" s="6"/>
      <c r="F50" s="6"/>
      <c r="G50" s="6"/>
    </row>
    <row r="51" spans="1:10" x14ac:dyDescent="0.25">
      <c r="B51" s="15" t="s">
        <v>12</v>
      </c>
      <c r="C51" s="52"/>
      <c r="D51" s="52"/>
      <c r="E51" s="6"/>
      <c r="F51" s="6"/>
      <c r="G51" s="6"/>
    </row>
    <row r="52" spans="1:10" ht="12.75" customHeight="1" x14ac:dyDescent="0.25">
      <c r="B52" s="32" t="s">
        <v>38</v>
      </c>
      <c r="C52" s="50">
        <f>'Ex E-2aSBB'!C52+'Ex E-2bSBB'!C52+'Ex E-2cSBB'!C52+'Ex E-2dSBB'!C52</f>
        <v>438950</v>
      </c>
      <c r="D52" s="50">
        <f>'Ex E-2aSBB'!D52+'Ex E-2bSBB'!D52+'Ex E-2cSBB'!D52+'Ex E-2dSBB'!D52</f>
        <v>0</v>
      </c>
      <c r="E52" s="4">
        <f>'Ex E-2aSBB'!E52+'Ex E-2bSBB'!E52+'Ex E-2cSBB'!E52+'Ex E-2dSBB'!E52</f>
        <v>438950</v>
      </c>
      <c r="F52" s="4">
        <f>'Ex E-2aSBB'!F52+'Ex E-2bSBB'!F52+'Ex E-2cSBB'!F52+'Ex E-2dSBB'!F52</f>
        <v>436849</v>
      </c>
      <c r="G52" s="6">
        <f>+E52-F52</f>
        <v>2101</v>
      </c>
      <c r="I52" s="34"/>
    </row>
    <row r="53" spans="1:10" x14ac:dyDescent="0.25">
      <c r="B53" s="32" t="s">
        <v>39</v>
      </c>
      <c r="C53" s="50">
        <f>'Ex E-2aSBB'!C53+'Ex E-2bSBB'!C53+'Ex E-2cSBB'!C53+'Ex E-2dSBB'!C53</f>
        <v>101050</v>
      </c>
      <c r="D53" s="50">
        <f>'Ex E-2aSBB'!D53+'Ex E-2bSBB'!D53+'Ex E-2cSBB'!D53+'Ex E-2dSBB'!D53</f>
        <v>0</v>
      </c>
      <c r="E53" s="4">
        <f>'Ex E-2aSBB'!E53+'Ex E-2bSBB'!E53+'Ex E-2cSBB'!E53+'Ex E-2dSBB'!E53</f>
        <v>101050</v>
      </c>
      <c r="F53" s="4">
        <f>'Ex E-2aSBB'!F53+'Ex E-2bSBB'!F53+'Ex E-2cSBB'!F53+'Ex E-2dSBB'!F53</f>
        <v>101050</v>
      </c>
      <c r="G53" s="6">
        <f>E53-F53</f>
        <v>0</v>
      </c>
    </row>
    <row r="54" spans="1:10" x14ac:dyDescent="0.25">
      <c r="B54" s="15" t="s">
        <v>54</v>
      </c>
      <c r="C54" s="53">
        <f>SUM(C52:C53)</f>
        <v>540000</v>
      </c>
      <c r="D54" s="53">
        <f>SUM(D52:D53)</f>
        <v>0</v>
      </c>
      <c r="E54" s="19">
        <f>SUM(E52:E53)</f>
        <v>540000</v>
      </c>
      <c r="F54" s="19">
        <f>SUM(F52:F53)</f>
        <v>537899</v>
      </c>
      <c r="G54" s="19">
        <f>SUM(G52:G53)</f>
        <v>2101</v>
      </c>
      <c r="I54" s="34"/>
    </row>
    <row r="56" spans="1:10" x14ac:dyDescent="0.25">
      <c r="B56" s="15" t="s">
        <v>11</v>
      </c>
      <c r="C56" s="51">
        <v>395000</v>
      </c>
      <c r="D56" s="51">
        <v>0</v>
      </c>
      <c r="E56" s="5">
        <f>C56+D56</f>
        <v>395000</v>
      </c>
      <c r="F56" s="5">
        <v>394900</v>
      </c>
      <c r="G56" s="5">
        <f>+E56-F56</f>
        <v>100</v>
      </c>
      <c r="I56" s="34"/>
    </row>
    <row r="57" spans="1:10" x14ac:dyDescent="0.25">
      <c r="B57" s="15" t="s">
        <v>66</v>
      </c>
      <c r="C57" s="51">
        <v>0</v>
      </c>
      <c r="D57" s="51"/>
      <c r="E57" s="5">
        <v>0</v>
      </c>
      <c r="F57" s="5">
        <v>0</v>
      </c>
      <c r="G57" s="5">
        <v>0</v>
      </c>
    </row>
    <row r="58" spans="1:10" x14ac:dyDescent="0.25">
      <c r="B58" s="15"/>
      <c r="C58" s="50"/>
      <c r="D58" s="52"/>
      <c r="E58" s="4"/>
      <c r="F58" s="4"/>
      <c r="G58" s="4"/>
    </row>
    <row r="59" spans="1:10" ht="15.75" thickBot="1" x14ac:dyDescent="0.3">
      <c r="B59" s="15" t="s">
        <v>43</v>
      </c>
      <c r="C59" s="48">
        <f>C25+C49+C54+C56+C57</f>
        <v>5020415</v>
      </c>
      <c r="D59" s="48">
        <f>D25+D49+D54+D56+D57</f>
        <v>0</v>
      </c>
      <c r="E59" s="48">
        <f>E25+E49+E54+E56+E57</f>
        <v>5020415</v>
      </c>
      <c r="F59" s="48">
        <f>F25+F49+F54+F56+F57</f>
        <v>4924677</v>
      </c>
      <c r="G59" s="48">
        <f>G25+G49+G54+G56+G57</f>
        <v>95738</v>
      </c>
      <c r="I59" s="34"/>
      <c r="J59" s="22"/>
    </row>
    <row r="60" spans="1:10" s="35" customFormat="1" ht="15.75" thickTop="1" x14ac:dyDescent="0.25">
      <c r="A60" s="12"/>
      <c r="F60" s="36"/>
      <c r="I60" s="36"/>
    </row>
    <row r="61" spans="1:10" s="35" customFormat="1" x14ac:dyDescent="0.25">
      <c r="B61" s="25"/>
    </row>
    <row r="62" spans="1:10" x14ac:dyDescent="0.25">
      <c r="A62" s="35"/>
      <c r="B62" s="26"/>
      <c r="C62" s="35"/>
      <c r="D62" s="35"/>
      <c r="E62" s="71" t="s">
        <v>6</v>
      </c>
      <c r="F62" s="71"/>
      <c r="G62" s="71"/>
      <c r="I62" s="22"/>
    </row>
    <row r="63" spans="1:10" x14ac:dyDescent="0.25">
      <c r="B63" s="26"/>
      <c r="C63" s="16"/>
      <c r="D63" s="16"/>
      <c r="E63" s="16"/>
    </row>
    <row r="64" spans="1:10" s="35" customFormat="1" x14ac:dyDescent="0.25">
      <c r="A64" s="12"/>
      <c r="B64" s="26"/>
      <c r="C64" s="12"/>
      <c r="D64" s="12"/>
      <c r="E64" s="12"/>
      <c r="F64" s="46" t="s">
        <v>67</v>
      </c>
      <c r="G64" s="8">
        <v>4045262</v>
      </c>
      <c r="H64" s="24"/>
      <c r="I64" s="37"/>
    </row>
    <row r="65" spans="1:14" s="35" customFormat="1" x14ac:dyDescent="0.25">
      <c r="B65" s="12"/>
      <c r="F65" s="46" t="s">
        <v>56</v>
      </c>
      <c r="G65" s="38">
        <f>109115</f>
        <v>109115</v>
      </c>
      <c r="H65" s="24"/>
      <c r="N65" s="24"/>
    </row>
    <row r="66" spans="1:14" s="35" customFormat="1" x14ac:dyDescent="0.25">
      <c r="F66" s="46" t="s">
        <v>49</v>
      </c>
      <c r="G66" s="38">
        <v>879415</v>
      </c>
      <c r="H66" s="24"/>
      <c r="I66" s="38"/>
    </row>
    <row r="67" spans="1:14" s="35" customFormat="1" x14ac:dyDescent="0.25">
      <c r="F67" s="47" t="s">
        <v>52</v>
      </c>
      <c r="G67" s="56">
        <f>SUM(G64:G66)</f>
        <v>5033792</v>
      </c>
      <c r="H67" s="24"/>
      <c r="I67" s="38"/>
    </row>
    <row r="68" spans="1:14" s="35" customFormat="1" x14ac:dyDescent="0.25">
      <c r="F68" s="47" t="s">
        <v>57</v>
      </c>
      <c r="G68" s="40"/>
      <c r="H68" s="24"/>
      <c r="I68" s="41"/>
    </row>
    <row r="69" spans="1:14" s="35" customFormat="1" x14ac:dyDescent="0.25">
      <c r="F69" s="47" t="s">
        <v>50</v>
      </c>
      <c r="G69" s="39">
        <f>-E59</f>
        <v>-5020415</v>
      </c>
      <c r="H69" s="24"/>
      <c r="I69" s="41"/>
    </row>
    <row r="70" spans="1:14" s="35" customFormat="1" x14ac:dyDescent="0.25">
      <c r="F70" s="47" t="s">
        <v>53</v>
      </c>
      <c r="G70" s="42">
        <f>+G67+G69</f>
        <v>13377</v>
      </c>
      <c r="H70" s="24"/>
      <c r="I70" s="41"/>
    </row>
    <row r="71" spans="1:14" s="35" customFormat="1" x14ac:dyDescent="0.25">
      <c r="F71" s="46"/>
      <c r="G71" s="43"/>
      <c r="H71" s="24"/>
    </row>
    <row r="72" spans="1:14" s="35" customFormat="1" x14ac:dyDescent="0.25">
      <c r="F72" s="47" t="s">
        <v>58</v>
      </c>
      <c r="G72" s="42">
        <f>G59</f>
        <v>95738</v>
      </c>
      <c r="H72" s="24"/>
      <c r="I72" s="41"/>
    </row>
    <row r="73" spans="1:14" s="35" customFormat="1" ht="15.75" thickBot="1" x14ac:dyDescent="0.3">
      <c r="F73" s="47" t="s">
        <v>59</v>
      </c>
      <c r="G73" s="44">
        <f>SUM(G70:G72)</f>
        <v>109115</v>
      </c>
      <c r="H73" s="24"/>
    </row>
    <row r="74" spans="1:14" s="35" customFormat="1" ht="15.75" thickTop="1" x14ac:dyDescent="0.25">
      <c r="F74" s="47"/>
      <c r="G74" s="43"/>
      <c r="H74" s="24"/>
    </row>
    <row r="75" spans="1:14" s="35" customFormat="1" ht="15.75" thickBot="1" x14ac:dyDescent="0.3">
      <c r="F75" s="47" t="s">
        <v>68</v>
      </c>
      <c r="G75" s="45">
        <v>100000</v>
      </c>
      <c r="H75" s="24"/>
    </row>
    <row r="76" spans="1:14" s="35" customFormat="1" ht="15.75" thickTop="1" x14ac:dyDescent="0.25">
      <c r="G76" s="43"/>
    </row>
    <row r="77" spans="1:14" x14ac:dyDescent="0.25">
      <c r="A77" s="15"/>
      <c r="F77" s="4"/>
      <c r="G77" s="4"/>
    </row>
    <row r="78" spans="1:14" x14ac:dyDescent="0.25">
      <c r="F78" s="4"/>
      <c r="G78" s="18"/>
    </row>
    <row r="79" spans="1:14" x14ac:dyDescent="0.25">
      <c r="E79" s="4"/>
      <c r="F79" s="4"/>
      <c r="G79" s="4"/>
    </row>
    <row r="80" spans="1:14" x14ac:dyDescent="0.25">
      <c r="E80" s="4"/>
      <c r="F80" s="4"/>
      <c r="G80" s="4"/>
    </row>
    <row r="81" spans="5:7" x14ac:dyDescent="0.25">
      <c r="E81" s="4"/>
      <c r="F81" s="4"/>
      <c r="G81" s="4"/>
    </row>
    <row r="82" spans="5:7" x14ac:dyDescent="0.25">
      <c r="E82" s="4"/>
      <c r="F82" s="4"/>
      <c r="G82" s="4"/>
    </row>
    <row r="83" spans="5:7" x14ac:dyDescent="0.25">
      <c r="E83" s="4"/>
      <c r="F83" s="4"/>
      <c r="G83" s="4"/>
    </row>
    <row r="84" spans="5:7" x14ac:dyDescent="0.25">
      <c r="E84" s="4"/>
      <c r="F84" s="4"/>
      <c r="G84" s="4"/>
    </row>
    <row r="85" spans="5:7" x14ac:dyDescent="0.25">
      <c r="E85" s="4"/>
      <c r="F85" s="4"/>
      <c r="G85" s="4"/>
    </row>
    <row r="86" spans="5:7" x14ac:dyDescent="0.25">
      <c r="E86" s="4"/>
      <c r="F86" s="4"/>
      <c r="G86" s="4"/>
    </row>
    <row r="87" spans="5:7" x14ac:dyDescent="0.25">
      <c r="E87" s="4"/>
      <c r="F87" s="4"/>
      <c r="G87" s="4"/>
    </row>
  </sheetData>
  <mergeCells count="3">
    <mergeCell ref="E11:G11"/>
    <mergeCell ref="E62:G62"/>
    <mergeCell ref="B6:G6"/>
  </mergeCells>
  <phoneticPr fontId="0" type="noConversion"/>
  <printOptions horizontalCentered="1"/>
  <pageMargins left="0.75" right="0.75" top="0.75" bottom="0.75" header="0.5" footer="0.5"/>
  <pageSetup scale="63" orientation="portrait" horizontalDpi="4294967292" r:id="rId1"/>
  <headerFooter alignWithMargins="0">
    <oddFooter xml:space="preserve">&amp;R&amp;"Times New Roman,Italic"[Updated 7/09]&amp;"Times New Roman,Regular"
</oddFooter>
  </headerFooter>
  <rowBreaks count="1" manualBreakCount="1">
    <brk id="7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5"/>
  <sheetViews>
    <sheetView zoomScale="75" zoomScaleNormal="100" workbookViewId="0">
      <selection activeCell="G2" sqref="G2"/>
    </sheetView>
  </sheetViews>
  <sheetFormatPr defaultColWidth="9.140625" defaultRowHeight="14.25" x14ac:dyDescent="0.2"/>
  <cols>
    <col min="1" max="1" width="3.85546875" style="1" customWidth="1"/>
    <col min="2" max="2" width="47.5703125" style="1" customWidth="1"/>
    <col min="3" max="4" width="13.28515625" style="1" customWidth="1"/>
    <col min="5" max="5" width="14.42578125" style="1" customWidth="1"/>
    <col min="6" max="6" width="13" style="1" customWidth="1"/>
    <col min="7" max="7" width="13.85546875" style="1" customWidth="1"/>
    <col min="8" max="8" width="5.28515625" style="1" customWidth="1"/>
    <col min="9" max="9" width="12.7109375" style="1" bestFit="1" customWidth="1"/>
    <col min="10" max="10" width="11" style="1" bestFit="1" customWidth="1"/>
    <col min="11" max="16384" width="9.140625" style="1"/>
  </cols>
  <sheetData>
    <row r="1" spans="2:7" ht="15.75" x14ac:dyDescent="0.25">
      <c r="B1" s="12"/>
      <c r="C1" s="12"/>
      <c r="D1" s="12"/>
      <c r="E1" s="12"/>
      <c r="F1" s="12"/>
      <c r="G1" s="58" t="s">
        <v>73</v>
      </c>
    </row>
    <row r="2" spans="2:7" ht="15" x14ac:dyDescent="0.25">
      <c r="B2" s="12"/>
      <c r="C2" s="12"/>
      <c r="D2" s="12"/>
      <c r="E2" s="12"/>
      <c r="F2" s="12"/>
      <c r="G2" s="57">
        <v>45107</v>
      </c>
    </row>
    <row r="3" spans="2:7" ht="15" customHeight="1" x14ac:dyDescent="0.2">
      <c r="B3" s="72" t="s">
        <v>8</v>
      </c>
      <c r="C3" s="72"/>
      <c r="D3" s="72"/>
      <c r="E3" s="72"/>
      <c r="F3" s="72"/>
      <c r="G3" s="72"/>
    </row>
    <row r="4" spans="2:7" ht="15" customHeight="1" x14ac:dyDescent="0.2">
      <c r="B4" s="72" t="s">
        <v>9</v>
      </c>
      <c r="C4" s="72"/>
      <c r="D4" s="72"/>
      <c r="E4" s="72"/>
      <c r="F4" s="72"/>
      <c r="G4" s="72"/>
    </row>
    <row r="5" spans="2:7" ht="15" customHeight="1" x14ac:dyDescent="0.25">
      <c r="B5" s="72" t="s">
        <v>72</v>
      </c>
      <c r="C5" s="73"/>
      <c r="D5" s="73"/>
      <c r="E5" s="73"/>
      <c r="F5" s="73"/>
      <c r="G5" s="73"/>
    </row>
    <row r="6" spans="2:7" ht="15" customHeight="1" x14ac:dyDescent="0.2">
      <c r="B6" s="72" t="s">
        <v>61</v>
      </c>
      <c r="C6" s="72"/>
      <c r="D6" s="72"/>
      <c r="E6" s="72"/>
      <c r="F6" s="72"/>
      <c r="G6" s="72"/>
    </row>
    <row r="7" spans="2:7" ht="15" customHeight="1" x14ac:dyDescent="0.2">
      <c r="B7" s="72" t="s">
        <v>10</v>
      </c>
      <c r="C7" s="72"/>
      <c r="D7" s="72"/>
      <c r="E7" s="72"/>
      <c r="F7" s="72"/>
      <c r="G7" s="72"/>
    </row>
    <row r="8" spans="2:7" ht="15" customHeight="1" x14ac:dyDescent="0.2">
      <c r="B8" s="72" t="s">
        <v>70</v>
      </c>
      <c r="C8" s="72"/>
      <c r="D8" s="72"/>
      <c r="E8" s="72"/>
      <c r="F8" s="72"/>
      <c r="G8" s="72"/>
    </row>
    <row r="9" spans="2:7" ht="15" x14ac:dyDescent="0.25">
      <c r="B9" s="12"/>
      <c r="C9" s="12"/>
      <c r="D9" s="12"/>
      <c r="E9" s="12"/>
      <c r="F9" s="12"/>
      <c r="G9" s="12"/>
    </row>
    <row r="10" spans="2:7" ht="15" x14ac:dyDescent="0.25">
      <c r="B10" s="13"/>
      <c r="C10" s="13"/>
      <c r="D10" s="13"/>
      <c r="E10" s="12"/>
      <c r="F10" s="12"/>
      <c r="G10" s="12"/>
    </row>
    <row r="11" spans="2:7" ht="15" x14ac:dyDescent="0.25">
      <c r="B11" s="13"/>
      <c r="C11" s="13"/>
      <c r="D11" s="13"/>
      <c r="E11" s="70"/>
      <c r="F11" s="70"/>
      <c r="G11" s="70"/>
    </row>
    <row r="12" spans="2:7" ht="15" x14ac:dyDescent="0.25">
      <c r="B12" s="11"/>
      <c r="C12" s="12"/>
      <c r="D12" s="12"/>
      <c r="E12" s="12"/>
      <c r="F12" s="12"/>
      <c r="G12" s="12"/>
    </row>
    <row r="13" spans="2:7" ht="15" x14ac:dyDescent="0.25">
      <c r="B13" s="15"/>
      <c r="C13" s="16" t="s">
        <v>44</v>
      </c>
      <c r="D13" s="16" t="s">
        <v>45</v>
      </c>
      <c r="E13" s="16" t="s">
        <v>48</v>
      </c>
      <c r="F13" s="12"/>
      <c r="G13" s="12"/>
    </row>
    <row r="14" spans="2:7" x14ac:dyDescent="0.2">
      <c r="B14" s="11"/>
      <c r="C14" s="10" t="s">
        <v>45</v>
      </c>
      <c r="D14" s="10" t="s">
        <v>46</v>
      </c>
      <c r="E14" s="10" t="s">
        <v>45</v>
      </c>
      <c r="F14" s="10" t="s">
        <v>5</v>
      </c>
      <c r="G14" s="10" t="s">
        <v>7</v>
      </c>
    </row>
    <row r="15" spans="2:7" ht="15" x14ac:dyDescent="0.25">
      <c r="B15" s="15"/>
      <c r="C15" s="12"/>
      <c r="D15" s="12"/>
      <c r="E15" s="12"/>
      <c r="F15" s="12"/>
      <c r="G15" s="12"/>
    </row>
    <row r="16" spans="2:7" ht="15" x14ac:dyDescent="0.25">
      <c r="B16" s="15" t="s">
        <v>0</v>
      </c>
      <c r="C16" s="12"/>
      <c r="D16" s="12"/>
      <c r="E16" s="12"/>
      <c r="F16" s="12"/>
      <c r="G16" s="12"/>
    </row>
    <row r="17" spans="2:9" ht="15" x14ac:dyDescent="0.25">
      <c r="B17" s="15" t="s">
        <v>1</v>
      </c>
      <c r="C17" s="12"/>
      <c r="D17" s="12"/>
      <c r="E17" s="12"/>
      <c r="F17" s="12"/>
      <c r="G17" s="12"/>
    </row>
    <row r="18" spans="2:9" ht="15" x14ac:dyDescent="0.25">
      <c r="B18" s="32" t="s">
        <v>17</v>
      </c>
      <c r="C18" s="49">
        <f>225158+200000+432000+1415-5000+2000+92+3190</f>
        <v>858855</v>
      </c>
      <c r="D18" s="49">
        <v>0</v>
      </c>
      <c r="E18" s="8">
        <f t="shared" ref="E18:E24" si="0">C18+D18</f>
        <v>858855</v>
      </c>
      <c r="F18" s="8">
        <f>222250+200000+432000+1415</f>
        <v>855665</v>
      </c>
      <c r="G18" s="8">
        <f t="shared" ref="G18:G24" si="1">+E18-F18</f>
        <v>3190</v>
      </c>
    </row>
    <row r="19" spans="2:9" ht="15" x14ac:dyDescent="0.25">
      <c r="B19" s="32" t="s">
        <v>16</v>
      </c>
      <c r="C19" s="50">
        <f>52424-574+500</f>
        <v>52350</v>
      </c>
      <c r="D19" s="50">
        <v>0</v>
      </c>
      <c r="E19" s="4">
        <f t="shared" si="0"/>
        <v>52350</v>
      </c>
      <c r="F19" s="4">
        <v>52349</v>
      </c>
      <c r="G19" s="4">
        <f t="shared" si="1"/>
        <v>1</v>
      </c>
    </row>
    <row r="20" spans="2:9" ht="15" x14ac:dyDescent="0.25">
      <c r="B20" s="32" t="s">
        <v>20</v>
      </c>
      <c r="C20" s="50">
        <v>0</v>
      </c>
      <c r="D20" s="50">
        <v>0</v>
      </c>
      <c r="E20" s="4">
        <f t="shared" si="0"/>
        <v>0</v>
      </c>
      <c r="F20" s="4">
        <v>0</v>
      </c>
      <c r="G20" s="4">
        <f t="shared" si="1"/>
        <v>0</v>
      </c>
    </row>
    <row r="21" spans="2:9" ht="15" x14ac:dyDescent="0.25">
      <c r="B21" s="32" t="s">
        <v>36</v>
      </c>
      <c r="C21" s="50">
        <f>75250-3500</f>
        <v>71750</v>
      </c>
      <c r="D21" s="50">
        <v>0</v>
      </c>
      <c r="E21" s="4">
        <f t="shared" si="0"/>
        <v>71750</v>
      </c>
      <c r="F21" s="4">
        <v>71750</v>
      </c>
      <c r="G21" s="4">
        <f t="shared" si="1"/>
        <v>0</v>
      </c>
    </row>
    <row r="22" spans="2:9" ht="15" x14ac:dyDescent="0.25">
      <c r="B22" s="32" t="s">
        <v>62</v>
      </c>
      <c r="C22" s="50">
        <v>0</v>
      </c>
      <c r="D22" s="50">
        <v>0</v>
      </c>
      <c r="E22" s="4">
        <f t="shared" si="0"/>
        <v>0</v>
      </c>
      <c r="F22" s="4">
        <v>0</v>
      </c>
      <c r="G22" s="4">
        <f t="shared" si="1"/>
        <v>0</v>
      </c>
    </row>
    <row r="23" spans="2:9" ht="15" x14ac:dyDescent="0.25">
      <c r="B23" s="32" t="s">
        <v>18</v>
      </c>
      <c r="C23" s="52">
        <f>26250-800</f>
        <v>25450</v>
      </c>
      <c r="D23" s="50">
        <v>0</v>
      </c>
      <c r="E23" s="4">
        <f t="shared" si="0"/>
        <v>25450</v>
      </c>
      <c r="F23" s="6">
        <v>25400</v>
      </c>
      <c r="G23" s="6">
        <f t="shared" si="1"/>
        <v>50</v>
      </c>
    </row>
    <row r="24" spans="2:9" ht="15" x14ac:dyDescent="0.25">
      <c r="B24" s="32" t="s">
        <v>19</v>
      </c>
      <c r="C24" s="51">
        <v>190000</v>
      </c>
      <c r="D24" s="51">
        <v>0</v>
      </c>
      <c r="E24" s="4">
        <f t="shared" si="0"/>
        <v>190000</v>
      </c>
      <c r="F24" s="5">
        <v>189217</v>
      </c>
      <c r="G24" s="5">
        <f t="shared" si="1"/>
        <v>783</v>
      </c>
    </row>
    <row r="25" spans="2:9" ht="15" x14ac:dyDescent="0.25">
      <c r="B25" s="15" t="s">
        <v>2</v>
      </c>
      <c r="C25" s="51">
        <f>SUM(C18:C24)</f>
        <v>1198405</v>
      </c>
      <c r="D25" s="51">
        <f>SUM(D18:D24)</f>
        <v>0</v>
      </c>
      <c r="E25" s="19">
        <f>SUM(E18:E24)</f>
        <v>1198405</v>
      </c>
      <c r="F25" s="5">
        <f>SUM(F18:F24)</f>
        <v>1194381</v>
      </c>
      <c r="G25" s="5">
        <f>SUM(G18:G24)</f>
        <v>4024</v>
      </c>
      <c r="I25" s="20"/>
    </row>
    <row r="26" spans="2:9" ht="15" x14ac:dyDescent="0.25">
      <c r="B26" s="15"/>
      <c r="C26" s="50"/>
      <c r="D26" s="12"/>
      <c r="E26" s="4"/>
      <c r="F26" s="4"/>
      <c r="G26" s="4"/>
    </row>
    <row r="27" spans="2:9" ht="15" x14ac:dyDescent="0.25">
      <c r="B27" s="15" t="s">
        <v>3</v>
      </c>
      <c r="C27" s="50"/>
      <c r="D27" s="12"/>
      <c r="E27" s="4"/>
      <c r="F27" s="4"/>
      <c r="G27" s="4"/>
    </row>
    <row r="28" spans="2:9" ht="15" x14ac:dyDescent="0.25">
      <c r="B28" s="32" t="s">
        <v>21</v>
      </c>
      <c r="C28" s="50">
        <v>0</v>
      </c>
      <c r="D28" s="50">
        <v>0</v>
      </c>
      <c r="E28" s="4">
        <f t="shared" ref="E28:E54" si="2">C28+D28</f>
        <v>0</v>
      </c>
      <c r="F28" s="4">
        <v>0</v>
      </c>
      <c r="G28" s="4">
        <f t="shared" ref="G28:G48" si="3">+E28-F28</f>
        <v>0</v>
      </c>
    </row>
    <row r="29" spans="2:9" ht="15" x14ac:dyDescent="0.25">
      <c r="B29" s="32" t="s">
        <v>22</v>
      </c>
      <c r="C29" s="50">
        <v>0</v>
      </c>
      <c r="D29" s="50">
        <v>0</v>
      </c>
      <c r="E29" s="4">
        <f t="shared" si="2"/>
        <v>0</v>
      </c>
      <c r="F29" s="4">
        <v>0</v>
      </c>
      <c r="G29" s="4">
        <f t="shared" si="3"/>
        <v>0</v>
      </c>
    </row>
    <row r="30" spans="2:9" ht="15" x14ac:dyDescent="0.25">
      <c r="B30" s="32" t="s">
        <v>23</v>
      </c>
      <c r="C30" s="50">
        <v>47700</v>
      </c>
      <c r="D30" s="50">
        <v>0</v>
      </c>
      <c r="E30" s="4">
        <f t="shared" si="2"/>
        <v>47700</v>
      </c>
      <c r="F30" s="4">
        <v>47030</v>
      </c>
      <c r="G30" s="4">
        <f t="shared" si="3"/>
        <v>670</v>
      </c>
    </row>
    <row r="31" spans="2:9" ht="15" x14ac:dyDescent="0.25">
      <c r="B31" s="32" t="s">
        <v>24</v>
      </c>
      <c r="C31" s="50">
        <v>0</v>
      </c>
      <c r="D31" s="50">
        <v>0</v>
      </c>
      <c r="E31" s="4">
        <f t="shared" si="2"/>
        <v>0</v>
      </c>
      <c r="F31" s="4">
        <v>0</v>
      </c>
      <c r="G31" s="4">
        <f t="shared" si="3"/>
        <v>0</v>
      </c>
    </row>
    <row r="32" spans="2:9" ht="15" x14ac:dyDescent="0.25">
      <c r="B32" s="32" t="s">
        <v>25</v>
      </c>
      <c r="C32" s="50">
        <v>3500</v>
      </c>
      <c r="D32" s="50">
        <v>0</v>
      </c>
      <c r="E32" s="4">
        <f t="shared" si="2"/>
        <v>3500</v>
      </c>
      <c r="F32" s="4">
        <v>3500</v>
      </c>
      <c r="G32" s="4">
        <f t="shared" si="3"/>
        <v>0</v>
      </c>
    </row>
    <row r="33" spans="1:7" ht="15" x14ac:dyDescent="0.25">
      <c r="B33" s="32" t="s">
        <v>63</v>
      </c>
      <c r="C33" s="50">
        <v>0</v>
      </c>
      <c r="D33" s="50">
        <v>0</v>
      </c>
      <c r="E33" s="4">
        <f t="shared" si="2"/>
        <v>0</v>
      </c>
      <c r="F33" s="4">
        <v>0</v>
      </c>
      <c r="G33" s="4">
        <f t="shared" si="3"/>
        <v>0</v>
      </c>
    </row>
    <row r="34" spans="1:7" ht="15" x14ac:dyDescent="0.25">
      <c r="B34" s="32" t="s">
        <v>64</v>
      </c>
      <c r="C34" s="50">
        <v>0</v>
      </c>
      <c r="D34" s="50">
        <v>0</v>
      </c>
      <c r="E34" s="4">
        <f t="shared" si="2"/>
        <v>0</v>
      </c>
      <c r="F34" s="4">
        <v>0</v>
      </c>
      <c r="G34" s="4">
        <f t="shared" si="3"/>
        <v>0</v>
      </c>
    </row>
    <row r="35" spans="1:7" ht="15" x14ac:dyDescent="0.25">
      <c r="B35" s="32" t="s">
        <v>26</v>
      </c>
      <c r="C35" s="50">
        <v>100550</v>
      </c>
      <c r="D35" s="50">
        <v>0</v>
      </c>
      <c r="E35" s="4">
        <f t="shared" si="2"/>
        <v>100550</v>
      </c>
      <c r="F35" s="4">
        <f>32297+64960</f>
        <v>97257</v>
      </c>
      <c r="G35" s="4">
        <f t="shared" si="3"/>
        <v>3293</v>
      </c>
    </row>
    <row r="36" spans="1:7" ht="15" x14ac:dyDescent="0.25">
      <c r="B36" s="33" t="s">
        <v>27</v>
      </c>
      <c r="C36" s="52">
        <v>15750</v>
      </c>
      <c r="D36" s="50">
        <v>0</v>
      </c>
      <c r="E36" s="6">
        <f t="shared" si="2"/>
        <v>15750</v>
      </c>
      <c r="F36" s="6">
        <v>14440</v>
      </c>
      <c r="G36" s="6">
        <f t="shared" si="3"/>
        <v>1310</v>
      </c>
    </row>
    <row r="37" spans="1:7" ht="15" x14ac:dyDescent="0.25">
      <c r="B37" s="33" t="s">
        <v>28</v>
      </c>
      <c r="C37" s="50">
        <v>13500</v>
      </c>
      <c r="D37" s="50">
        <v>0</v>
      </c>
      <c r="E37" s="4">
        <f t="shared" si="2"/>
        <v>13500</v>
      </c>
      <c r="F37" s="4">
        <v>13072</v>
      </c>
      <c r="G37" s="4">
        <f t="shared" si="3"/>
        <v>428</v>
      </c>
    </row>
    <row r="38" spans="1:7" ht="15" x14ac:dyDescent="0.25">
      <c r="B38" s="33" t="s">
        <v>29</v>
      </c>
      <c r="C38" s="50">
        <v>0</v>
      </c>
      <c r="D38" s="50">
        <v>0</v>
      </c>
      <c r="E38" s="4">
        <f t="shared" si="2"/>
        <v>0</v>
      </c>
      <c r="F38" s="4">
        <v>0</v>
      </c>
      <c r="G38" s="4">
        <f t="shared" si="3"/>
        <v>0</v>
      </c>
    </row>
    <row r="39" spans="1:7" ht="15" x14ac:dyDescent="0.25">
      <c r="B39" s="33" t="s">
        <v>65</v>
      </c>
      <c r="C39" s="50">
        <v>23250</v>
      </c>
      <c r="D39" s="50">
        <v>0</v>
      </c>
      <c r="E39" s="4">
        <f t="shared" ref="E39:E44" si="4">C39+D39</f>
        <v>23250</v>
      </c>
      <c r="F39" s="4">
        <v>22140</v>
      </c>
      <c r="G39" s="4">
        <f>+E39-F39</f>
        <v>1110</v>
      </c>
    </row>
    <row r="40" spans="1:7" ht="15" x14ac:dyDescent="0.25">
      <c r="B40" s="33" t="s">
        <v>30</v>
      </c>
      <c r="C40" s="50">
        <v>0</v>
      </c>
      <c r="D40" s="50">
        <v>0</v>
      </c>
      <c r="E40" s="4">
        <f t="shared" si="4"/>
        <v>0</v>
      </c>
      <c r="F40" s="4">
        <v>0</v>
      </c>
      <c r="G40" s="4">
        <f>+E40-F40</f>
        <v>0</v>
      </c>
    </row>
    <row r="41" spans="1:7" ht="15" x14ac:dyDescent="0.25">
      <c r="B41" s="33" t="s">
        <v>31</v>
      </c>
      <c r="C41" s="50">
        <v>0</v>
      </c>
      <c r="D41" s="50">
        <v>0</v>
      </c>
      <c r="E41" s="4">
        <f t="shared" si="4"/>
        <v>0</v>
      </c>
      <c r="F41" s="4">
        <v>0</v>
      </c>
      <c r="G41" s="4">
        <f t="shared" si="3"/>
        <v>0</v>
      </c>
    </row>
    <row r="42" spans="1:7" ht="15" x14ac:dyDescent="0.25">
      <c r="A42" s="21"/>
      <c r="B42" s="33" t="s">
        <v>32</v>
      </c>
      <c r="C42" s="50">
        <v>0</v>
      </c>
      <c r="D42" s="50">
        <v>0</v>
      </c>
      <c r="E42" s="4">
        <f t="shared" si="4"/>
        <v>0</v>
      </c>
      <c r="F42" s="4">
        <v>0</v>
      </c>
      <c r="G42" s="4">
        <f t="shared" si="3"/>
        <v>0</v>
      </c>
    </row>
    <row r="43" spans="1:7" ht="15" x14ac:dyDescent="0.25">
      <c r="A43" s="21"/>
      <c r="B43" s="33" t="s">
        <v>33</v>
      </c>
      <c r="C43" s="50">
        <v>0</v>
      </c>
      <c r="D43" s="50">
        <v>0</v>
      </c>
      <c r="E43" s="4">
        <f t="shared" si="4"/>
        <v>0</v>
      </c>
      <c r="F43" s="4">
        <v>0</v>
      </c>
      <c r="G43" s="4">
        <f t="shared" si="3"/>
        <v>0</v>
      </c>
    </row>
    <row r="44" spans="1:7" ht="15" x14ac:dyDescent="0.25">
      <c r="B44" s="33" t="s">
        <v>34</v>
      </c>
      <c r="C44" s="50">
        <v>1490</v>
      </c>
      <c r="D44" s="50">
        <v>0</v>
      </c>
      <c r="E44" s="4">
        <f t="shared" si="4"/>
        <v>1490</v>
      </c>
      <c r="F44" s="4">
        <v>0</v>
      </c>
      <c r="G44" s="4">
        <f t="shared" si="3"/>
        <v>1490</v>
      </c>
    </row>
    <row r="45" spans="1:7" ht="15" x14ac:dyDescent="0.25">
      <c r="B45" s="33" t="s">
        <v>35</v>
      </c>
      <c r="C45" s="50">
        <v>1375</v>
      </c>
      <c r="D45" s="50">
        <v>0</v>
      </c>
      <c r="E45" s="4">
        <f t="shared" si="2"/>
        <v>1375</v>
      </c>
      <c r="F45" s="4">
        <v>1375</v>
      </c>
      <c r="G45" s="4">
        <f t="shared" si="3"/>
        <v>0</v>
      </c>
    </row>
    <row r="46" spans="1:7" ht="15" x14ac:dyDescent="0.25">
      <c r="B46" s="33" t="s">
        <v>36</v>
      </c>
      <c r="C46" s="50">
        <v>46000</v>
      </c>
      <c r="D46" s="50">
        <v>0</v>
      </c>
      <c r="E46" s="4">
        <f t="shared" si="2"/>
        <v>46000</v>
      </c>
      <c r="F46" s="4">
        <v>45895</v>
      </c>
      <c r="G46" s="4">
        <f t="shared" si="3"/>
        <v>105</v>
      </c>
    </row>
    <row r="47" spans="1:7" ht="15" x14ac:dyDescent="0.25">
      <c r="B47" s="33" t="s">
        <v>37</v>
      </c>
      <c r="C47" s="50">
        <v>20000</v>
      </c>
      <c r="D47" s="50">
        <v>0</v>
      </c>
      <c r="E47" s="4">
        <f t="shared" si="2"/>
        <v>20000</v>
      </c>
      <c r="F47" s="4">
        <v>19743</v>
      </c>
      <c r="G47" s="4">
        <f t="shared" si="3"/>
        <v>257</v>
      </c>
    </row>
    <row r="48" spans="1:7" ht="15" x14ac:dyDescent="0.25">
      <c r="B48" s="33" t="s">
        <v>19</v>
      </c>
      <c r="C48" s="51">
        <v>0</v>
      </c>
      <c r="D48" s="50">
        <v>0</v>
      </c>
      <c r="E48" s="5">
        <f t="shared" si="2"/>
        <v>0</v>
      </c>
      <c r="F48" s="5">
        <v>0</v>
      </c>
      <c r="G48" s="5">
        <f t="shared" si="3"/>
        <v>0</v>
      </c>
    </row>
    <row r="49" spans="2:14" ht="15" x14ac:dyDescent="0.25">
      <c r="B49" s="15" t="s">
        <v>4</v>
      </c>
      <c r="C49" s="51">
        <f>SUM(C28:C48)</f>
        <v>273115</v>
      </c>
      <c r="D49" s="53">
        <f>SUM(D28:D48)</f>
        <v>0</v>
      </c>
      <c r="E49" s="5">
        <f>SUM(E28:E48)</f>
        <v>273115</v>
      </c>
      <c r="F49" s="5">
        <f>SUM(F28:F48)</f>
        <v>264452</v>
      </c>
      <c r="G49" s="5">
        <f>SUM(G28:G48)</f>
        <v>8663</v>
      </c>
      <c r="I49" s="20"/>
    </row>
    <row r="50" spans="2:14" ht="15" x14ac:dyDescent="0.25">
      <c r="B50" s="15"/>
      <c r="C50" s="52"/>
      <c r="D50" s="50"/>
      <c r="E50" s="6"/>
      <c r="F50" s="6"/>
      <c r="G50" s="6"/>
    </row>
    <row r="51" spans="2:14" ht="15" x14ac:dyDescent="0.25">
      <c r="B51" s="15" t="s">
        <v>12</v>
      </c>
      <c r="C51" s="52"/>
      <c r="D51" s="50"/>
      <c r="E51" s="6"/>
      <c r="F51" s="6"/>
      <c r="G51" s="6"/>
    </row>
    <row r="52" spans="2:14" ht="12.75" customHeight="1" x14ac:dyDescent="0.25">
      <c r="B52" s="32" t="s">
        <v>38</v>
      </c>
      <c r="C52" s="52">
        <v>124200</v>
      </c>
      <c r="D52" s="50">
        <v>0</v>
      </c>
      <c r="E52" s="6">
        <f t="shared" si="2"/>
        <v>124200</v>
      </c>
      <c r="F52" s="6">
        <v>123956</v>
      </c>
      <c r="G52" s="6">
        <f>+E52-F52</f>
        <v>244</v>
      </c>
    </row>
    <row r="53" spans="2:14" ht="15" x14ac:dyDescent="0.25">
      <c r="B53" s="32" t="s">
        <v>39</v>
      </c>
      <c r="C53" s="52">
        <v>26719</v>
      </c>
      <c r="D53" s="50">
        <v>0</v>
      </c>
      <c r="E53" s="6">
        <f t="shared" si="2"/>
        <v>26719</v>
      </c>
      <c r="F53" s="6">
        <v>26719</v>
      </c>
      <c r="G53" s="6">
        <f>E53-F53</f>
        <v>0</v>
      </c>
      <c r="I53" s="20"/>
    </row>
    <row r="54" spans="2:14" ht="15" x14ac:dyDescent="0.25">
      <c r="B54" s="15" t="s">
        <v>54</v>
      </c>
      <c r="C54" s="53">
        <f>SUM(C52:C53)</f>
        <v>150919</v>
      </c>
      <c r="D54" s="53">
        <v>0</v>
      </c>
      <c r="E54" s="19">
        <f t="shared" si="2"/>
        <v>150919</v>
      </c>
      <c r="F54" s="19">
        <f>SUM(F52:F53)</f>
        <v>150675</v>
      </c>
      <c r="G54" s="19">
        <f>SUM(G52:G53)</f>
        <v>244</v>
      </c>
      <c r="I54" s="20"/>
    </row>
    <row r="55" spans="2:14" ht="15" x14ac:dyDescent="0.25">
      <c r="D55" s="50"/>
      <c r="I55" s="20"/>
    </row>
    <row r="56" spans="2:14" ht="15.75" thickBot="1" x14ac:dyDescent="0.3">
      <c r="B56" s="15" t="s">
        <v>42</v>
      </c>
      <c r="C56" s="48">
        <f>C25+C49+C54</f>
        <v>1622439</v>
      </c>
      <c r="D56" s="54">
        <f>D25+D49+D54</f>
        <v>0</v>
      </c>
      <c r="E56" s="9">
        <f>E25+E49+E54</f>
        <v>1622439</v>
      </c>
      <c r="F56" s="9">
        <f>F25+F49+F54</f>
        <v>1609508</v>
      </c>
      <c r="G56" s="9">
        <f>G25+G49+G54</f>
        <v>12931</v>
      </c>
      <c r="I56" s="20"/>
      <c r="J56" s="23"/>
    </row>
    <row r="57" spans="2:14" ht="15.75" thickTop="1" x14ac:dyDescent="0.25">
      <c r="B57" s="25"/>
      <c r="C57" s="12"/>
      <c r="D57" s="12"/>
      <c r="E57" s="12"/>
      <c r="F57" s="22"/>
      <c r="G57" s="12"/>
      <c r="I57" s="23"/>
    </row>
    <row r="58" spans="2:14" ht="15" x14ac:dyDescent="0.25">
      <c r="B58" s="26"/>
      <c r="C58" s="12"/>
      <c r="D58" s="12"/>
      <c r="E58" s="12"/>
      <c r="F58" s="12"/>
      <c r="G58" s="12"/>
    </row>
    <row r="59" spans="2:14" ht="15" x14ac:dyDescent="0.25">
      <c r="B59" s="26"/>
      <c r="C59" s="12"/>
      <c r="D59" s="12"/>
      <c r="E59" s="16"/>
      <c r="F59" s="12"/>
      <c r="G59" s="12"/>
    </row>
    <row r="60" spans="2:14" ht="15" x14ac:dyDescent="0.25">
      <c r="B60" s="26"/>
      <c r="C60" s="16"/>
      <c r="D60" s="16"/>
      <c r="E60" s="16"/>
      <c r="F60" s="12"/>
      <c r="G60" s="12"/>
    </row>
    <row r="61" spans="2:14" ht="15" x14ac:dyDescent="0.25">
      <c r="C61" s="12"/>
      <c r="D61" s="12"/>
      <c r="E61" s="12"/>
      <c r="F61" s="12"/>
      <c r="G61" s="27"/>
      <c r="H61" s="24"/>
      <c r="I61" s="28"/>
    </row>
    <row r="62" spans="2:14" ht="15" x14ac:dyDescent="0.25">
      <c r="C62" s="12"/>
      <c r="D62" s="12"/>
      <c r="G62" s="6"/>
      <c r="H62" s="24"/>
      <c r="I62" s="12"/>
      <c r="J62" s="12"/>
      <c r="K62" s="12"/>
      <c r="N62" s="24"/>
    </row>
    <row r="63" spans="2:14" ht="15" x14ac:dyDescent="0.25">
      <c r="C63" s="12"/>
      <c r="D63" s="12"/>
      <c r="E63" s="12"/>
      <c r="F63" s="12"/>
      <c r="G63" s="6"/>
      <c r="H63" s="24"/>
      <c r="I63" s="6"/>
    </row>
    <row r="64" spans="2:14" ht="15" x14ac:dyDescent="0.25">
      <c r="C64" s="12"/>
      <c r="D64" s="12"/>
      <c r="E64" s="12"/>
      <c r="F64" s="12"/>
      <c r="G64" s="6"/>
      <c r="H64" s="24"/>
      <c r="I64" s="6"/>
    </row>
    <row r="65" spans="1:9" ht="15" x14ac:dyDescent="0.25">
      <c r="C65" s="12"/>
      <c r="D65" s="12"/>
      <c r="E65" s="12"/>
      <c r="F65" s="12"/>
      <c r="G65" s="6"/>
      <c r="H65" s="24"/>
      <c r="I65" s="6"/>
    </row>
    <row r="66" spans="1:9" ht="15" x14ac:dyDescent="0.25">
      <c r="C66" s="12"/>
      <c r="D66" s="12"/>
      <c r="E66" s="12"/>
      <c r="F66" s="12"/>
      <c r="G66" s="6"/>
      <c r="H66" s="24"/>
      <c r="I66" s="20"/>
    </row>
    <row r="67" spans="1:9" ht="15" x14ac:dyDescent="0.25">
      <c r="C67" s="12"/>
      <c r="D67" s="12"/>
      <c r="E67" s="12"/>
      <c r="F67" s="12"/>
      <c r="G67" s="6"/>
      <c r="H67" s="24"/>
      <c r="I67" s="20"/>
    </row>
    <row r="68" spans="1:9" ht="15" x14ac:dyDescent="0.25">
      <c r="B68" s="12"/>
      <c r="C68" s="12"/>
      <c r="D68" s="12"/>
      <c r="E68" s="12"/>
      <c r="F68" s="12"/>
      <c r="G68" s="7"/>
      <c r="H68" s="24"/>
      <c r="I68" s="20"/>
    </row>
    <row r="69" spans="1:9" ht="15" x14ac:dyDescent="0.25">
      <c r="B69" s="12"/>
      <c r="C69" s="12"/>
      <c r="D69" s="12"/>
      <c r="E69" s="12"/>
      <c r="F69" s="12"/>
      <c r="G69" s="29"/>
      <c r="H69" s="24"/>
    </row>
    <row r="70" spans="1:9" ht="15" x14ac:dyDescent="0.25">
      <c r="B70" s="12"/>
      <c r="C70" s="12"/>
      <c r="D70" s="12"/>
      <c r="E70" s="12"/>
      <c r="F70" s="12"/>
      <c r="G70" s="7"/>
      <c r="H70" s="24"/>
    </row>
    <row r="71" spans="1:9" ht="15" x14ac:dyDescent="0.25">
      <c r="B71" s="12"/>
      <c r="C71" s="12"/>
      <c r="D71" s="12"/>
      <c r="E71" s="12"/>
      <c r="F71" s="12"/>
      <c r="G71" s="30"/>
      <c r="H71" s="24"/>
    </row>
    <row r="72" spans="1:9" ht="15" x14ac:dyDescent="0.25">
      <c r="B72" s="12"/>
      <c r="C72" s="12"/>
      <c r="D72" s="12"/>
      <c r="E72" s="12"/>
      <c r="F72" s="12"/>
      <c r="G72" s="29"/>
      <c r="H72" s="24"/>
    </row>
    <row r="73" spans="1:9" ht="15" x14ac:dyDescent="0.25">
      <c r="B73" s="12"/>
      <c r="C73" s="12"/>
      <c r="D73" s="12"/>
      <c r="E73" s="12"/>
      <c r="F73" s="12"/>
      <c r="G73" s="30"/>
      <c r="H73" s="24"/>
    </row>
    <row r="74" spans="1:9" ht="15" x14ac:dyDescent="0.25">
      <c r="B74" s="12"/>
      <c r="C74" s="12"/>
      <c r="D74" s="12"/>
      <c r="E74" s="12"/>
      <c r="F74" s="12"/>
      <c r="G74" s="29"/>
    </row>
    <row r="75" spans="1:9" ht="15" x14ac:dyDescent="0.25">
      <c r="A75" s="21"/>
      <c r="B75" s="12"/>
      <c r="C75" s="12"/>
      <c r="D75" s="12"/>
      <c r="E75" s="12"/>
      <c r="F75" s="6"/>
      <c r="G75" s="6"/>
    </row>
    <row r="76" spans="1:9" ht="15" x14ac:dyDescent="0.25">
      <c r="C76" s="12"/>
      <c r="D76" s="12"/>
      <c r="E76" s="12"/>
      <c r="F76" s="6"/>
      <c r="G76" s="18"/>
    </row>
    <row r="77" spans="1:9" ht="15" x14ac:dyDescent="0.25">
      <c r="B77" s="12"/>
      <c r="C77" s="12"/>
      <c r="D77" s="12"/>
      <c r="E77" s="6"/>
      <c r="F77" s="6"/>
      <c r="G77" s="31"/>
    </row>
    <row r="78" spans="1:9" ht="15" x14ac:dyDescent="0.25">
      <c r="B78" s="12"/>
      <c r="C78" s="12"/>
      <c r="D78" s="12"/>
      <c r="E78" s="6"/>
      <c r="F78" s="6"/>
      <c r="G78" s="31"/>
    </row>
    <row r="79" spans="1:9" ht="15" x14ac:dyDescent="0.25">
      <c r="B79" s="12"/>
      <c r="C79" s="12"/>
      <c r="D79" s="12"/>
      <c r="E79" s="6"/>
      <c r="F79" s="6"/>
      <c r="G79" s="31"/>
    </row>
    <row r="80" spans="1:9" ht="15" x14ac:dyDescent="0.25">
      <c r="B80" s="12"/>
      <c r="C80" s="12"/>
      <c r="D80" s="12"/>
      <c r="E80" s="6"/>
      <c r="F80" s="6"/>
      <c r="G80" s="31"/>
    </row>
    <row r="81" spans="2:7" ht="15" x14ac:dyDescent="0.25">
      <c r="B81" s="12"/>
      <c r="C81" s="12"/>
      <c r="D81" s="12"/>
      <c r="E81" s="4"/>
      <c r="F81" s="4"/>
      <c r="G81" s="17"/>
    </row>
    <row r="82" spans="2:7" x14ac:dyDescent="0.2">
      <c r="E82" s="17"/>
      <c r="F82" s="17"/>
      <c r="G82" s="17"/>
    </row>
    <row r="83" spans="2:7" x14ac:dyDescent="0.2">
      <c r="E83" s="17"/>
      <c r="F83" s="17"/>
      <c r="G83" s="17"/>
    </row>
    <row r="84" spans="2:7" x14ac:dyDescent="0.2">
      <c r="E84" s="17"/>
      <c r="F84" s="17"/>
      <c r="G84" s="17"/>
    </row>
    <row r="85" spans="2:7" x14ac:dyDescent="0.2">
      <c r="E85" s="17"/>
      <c r="F85" s="17"/>
      <c r="G85" s="17"/>
    </row>
  </sheetData>
  <mergeCells count="7">
    <mergeCell ref="B3:G3"/>
    <mergeCell ref="B7:G7"/>
    <mergeCell ref="B8:G8"/>
    <mergeCell ref="E11:G11"/>
    <mergeCell ref="B6:G6"/>
    <mergeCell ref="B5:G5"/>
    <mergeCell ref="B4:G4"/>
  </mergeCells>
  <phoneticPr fontId="0" type="noConversion"/>
  <printOptions horizontalCentered="1"/>
  <pageMargins left="0.75" right="0.75" top="0.75" bottom="0.75" header="0.5" footer="0.5"/>
  <pageSetup scale="66" orientation="portrait" horizontalDpi="4294967292" r:id="rId1"/>
  <headerFooter alignWithMargins="0">
    <oddFooter xml:space="preserve">&amp;R&amp;"Times New Roman,Italic"[Updated 7/09]&amp;"Times New Roman,Regular"
</oddFooter>
  </headerFooter>
  <rowBreaks count="1" manualBreakCount="1">
    <brk id="7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1"/>
  <sheetViews>
    <sheetView zoomScale="75" zoomScaleNormal="100" workbookViewId="0">
      <selection activeCell="G2" sqref="G2"/>
    </sheetView>
  </sheetViews>
  <sheetFormatPr defaultColWidth="9.140625" defaultRowHeight="14.25" x14ac:dyDescent="0.2"/>
  <cols>
    <col min="1" max="1" width="3.7109375" style="1" customWidth="1"/>
    <col min="2" max="2" width="47.5703125" style="1" customWidth="1"/>
    <col min="3" max="4" width="13.28515625" style="1" customWidth="1"/>
    <col min="5" max="5" width="14.42578125" style="1" customWidth="1"/>
    <col min="6" max="6" width="13" style="1" customWidth="1"/>
    <col min="7" max="7" width="13.85546875" style="1" customWidth="1"/>
    <col min="8" max="8" width="5.28515625" style="1" customWidth="1"/>
    <col min="9" max="9" width="12.7109375" style="1" bestFit="1" customWidth="1"/>
    <col min="10" max="10" width="11" style="1" bestFit="1" customWidth="1"/>
    <col min="11" max="16384" width="9.140625" style="1"/>
  </cols>
  <sheetData>
    <row r="1" spans="2:7" ht="15.75" x14ac:dyDescent="0.25">
      <c r="B1" s="12"/>
      <c r="C1" s="12"/>
      <c r="D1" s="12"/>
      <c r="E1" s="12"/>
      <c r="F1" s="12"/>
      <c r="G1" s="58" t="s">
        <v>74</v>
      </c>
    </row>
    <row r="2" spans="2:7" ht="15" x14ac:dyDescent="0.25">
      <c r="B2" s="12"/>
      <c r="C2" s="12"/>
      <c r="D2" s="12"/>
      <c r="E2" s="12"/>
      <c r="F2" s="12"/>
      <c r="G2" s="57">
        <v>45107</v>
      </c>
    </row>
    <row r="3" spans="2:7" ht="15" customHeight="1" x14ac:dyDescent="0.2">
      <c r="B3" s="72" t="s">
        <v>8</v>
      </c>
      <c r="C3" s="72"/>
      <c r="D3" s="72"/>
      <c r="E3" s="72"/>
      <c r="F3" s="72"/>
      <c r="G3" s="72"/>
    </row>
    <row r="4" spans="2:7" ht="15" customHeight="1" x14ac:dyDescent="0.2">
      <c r="B4" s="72" t="s">
        <v>9</v>
      </c>
      <c r="C4" s="72"/>
      <c r="D4" s="72"/>
      <c r="E4" s="72"/>
      <c r="F4" s="72"/>
      <c r="G4" s="72"/>
    </row>
    <row r="5" spans="2:7" ht="15" customHeight="1" x14ac:dyDescent="0.25">
      <c r="B5" s="72" t="s">
        <v>72</v>
      </c>
      <c r="C5" s="73"/>
      <c r="D5" s="73"/>
      <c r="E5" s="73"/>
      <c r="F5" s="73"/>
      <c r="G5" s="73"/>
    </row>
    <row r="6" spans="2:7" ht="15" customHeight="1" x14ac:dyDescent="0.2">
      <c r="B6" s="72" t="s">
        <v>41</v>
      </c>
      <c r="C6" s="72"/>
      <c r="D6" s="72"/>
      <c r="E6" s="72"/>
      <c r="F6" s="72"/>
      <c r="G6" s="72"/>
    </row>
    <row r="7" spans="2:7" ht="15" customHeight="1" x14ac:dyDescent="0.2">
      <c r="B7" s="72" t="s">
        <v>10</v>
      </c>
      <c r="C7" s="72"/>
      <c r="D7" s="72"/>
      <c r="E7" s="72"/>
      <c r="F7" s="72"/>
      <c r="G7" s="72"/>
    </row>
    <row r="8" spans="2:7" ht="15" customHeight="1" x14ac:dyDescent="0.2">
      <c r="B8" s="72" t="s">
        <v>51</v>
      </c>
      <c r="C8" s="72"/>
      <c r="D8" s="72"/>
      <c r="E8" s="72"/>
      <c r="F8" s="72"/>
      <c r="G8" s="72"/>
    </row>
    <row r="9" spans="2:7" ht="15" x14ac:dyDescent="0.25">
      <c r="B9" s="12"/>
      <c r="C9" s="12"/>
      <c r="D9" s="12"/>
      <c r="E9" s="12"/>
      <c r="F9" s="12"/>
      <c r="G9" s="12"/>
    </row>
    <row r="10" spans="2:7" ht="15" x14ac:dyDescent="0.25">
      <c r="B10" s="13"/>
      <c r="C10" s="13"/>
      <c r="D10" s="13"/>
      <c r="E10" s="12"/>
      <c r="F10" s="12"/>
      <c r="G10" s="12"/>
    </row>
    <row r="11" spans="2:7" ht="15" x14ac:dyDescent="0.25">
      <c r="B11" s="13"/>
      <c r="C11" s="13"/>
      <c r="D11" s="13"/>
      <c r="E11" s="70"/>
      <c r="F11" s="70"/>
      <c r="G11" s="70"/>
    </row>
    <row r="12" spans="2:7" ht="15" x14ac:dyDescent="0.25">
      <c r="B12" s="11"/>
      <c r="C12" s="12"/>
      <c r="D12" s="12"/>
      <c r="E12" s="12"/>
      <c r="F12" s="12"/>
      <c r="G12" s="12"/>
    </row>
    <row r="13" spans="2:7" ht="15" x14ac:dyDescent="0.25">
      <c r="B13" s="15"/>
      <c r="C13" s="16" t="s">
        <v>44</v>
      </c>
      <c r="D13" s="16" t="s">
        <v>45</v>
      </c>
      <c r="E13" s="16" t="s">
        <v>48</v>
      </c>
      <c r="F13" s="12"/>
      <c r="G13" s="12"/>
    </row>
    <row r="14" spans="2:7" x14ac:dyDescent="0.2">
      <c r="B14" s="11"/>
      <c r="C14" s="10" t="s">
        <v>45</v>
      </c>
      <c r="D14" s="10" t="s">
        <v>46</v>
      </c>
      <c r="E14" s="10" t="s">
        <v>45</v>
      </c>
      <c r="F14" s="10" t="s">
        <v>5</v>
      </c>
      <c r="G14" s="10" t="s">
        <v>7</v>
      </c>
    </row>
    <row r="15" spans="2:7" ht="15" x14ac:dyDescent="0.25">
      <c r="B15" s="15"/>
      <c r="C15" s="12"/>
      <c r="D15" s="12"/>
      <c r="E15" s="12"/>
      <c r="F15" s="12"/>
      <c r="G15" s="12"/>
    </row>
    <row r="16" spans="2:7" ht="15" x14ac:dyDescent="0.25">
      <c r="B16" s="15" t="s">
        <v>0</v>
      </c>
      <c r="C16" s="12"/>
      <c r="D16" s="12"/>
      <c r="E16" s="12"/>
      <c r="F16" s="12"/>
      <c r="G16" s="12"/>
    </row>
    <row r="17" spans="2:9" ht="15" x14ac:dyDescent="0.25">
      <c r="B17" s="15" t="s">
        <v>1</v>
      </c>
      <c r="C17" s="12"/>
      <c r="D17" s="12"/>
      <c r="E17" s="12"/>
      <c r="F17" s="12"/>
      <c r="G17" s="12"/>
    </row>
    <row r="18" spans="2:9" ht="15" x14ac:dyDescent="0.25">
      <c r="B18" s="32" t="s">
        <v>17</v>
      </c>
      <c r="C18" s="49">
        <f>135694+200000+432000-144369-2000-3190</f>
        <v>618135</v>
      </c>
      <c r="D18" s="49">
        <v>0</v>
      </c>
      <c r="E18" s="8">
        <f t="shared" ref="E18:E24" si="0">C18+D18</f>
        <v>618135</v>
      </c>
      <c r="F18" s="8">
        <f>103721+200000+432000-118967</f>
        <v>616754</v>
      </c>
      <c r="G18" s="8">
        <f t="shared" ref="G18:G24" si="1">+E18-F18</f>
        <v>1381</v>
      </c>
    </row>
    <row r="19" spans="2:9" ht="15" x14ac:dyDescent="0.25">
      <c r="B19" s="32" t="s">
        <v>16</v>
      </c>
      <c r="C19" s="50">
        <f>55208+14100</f>
        <v>69308</v>
      </c>
      <c r="D19" s="50">
        <v>0</v>
      </c>
      <c r="E19" s="4">
        <f t="shared" si="0"/>
        <v>69308</v>
      </c>
      <c r="F19" s="4">
        <f>55206+14040</f>
        <v>69246</v>
      </c>
      <c r="G19" s="4">
        <f t="shared" si="1"/>
        <v>62</v>
      </c>
    </row>
    <row r="20" spans="2:9" ht="15" x14ac:dyDescent="0.25">
      <c r="B20" s="32" t="s">
        <v>20</v>
      </c>
      <c r="C20" s="50">
        <v>1850</v>
      </c>
      <c r="D20" s="50">
        <v>0</v>
      </c>
      <c r="E20" s="4">
        <f t="shared" si="0"/>
        <v>1850</v>
      </c>
      <c r="F20" s="4">
        <v>1800</v>
      </c>
      <c r="G20" s="4">
        <f t="shared" si="1"/>
        <v>50</v>
      </c>
    </row>
    <row r="21" spans="2:9" ht="15" x14ac:dyDescent="0.25">
      <c r="B21" s="32" t="s">
        <v>36</v>
      </c>
      <c r="C21" s="50">
        <f>470500+4250</f>
        <v>474750</v>
      </c>
      <c r="D21" s="50">
        <v>0</v>
      </c>
      <c r="E21" s="4">
        <f t="shared" si="0"/>
        <v>474750</v>
      </c>
      <c r="F21" s="4">
        <f>99000+375705</f>
        <v>474705</v>
      </c>
      <c r="G21" s="4">
        <f t="shared" si="1"/>
        <v>45</v>
      </c>
    </row>
    <row r="22" spans="2:9" ht="15" x14ac:dyDescent="0.25">
      <c r="B22" s="32" t="s">
        <v>62</v>
      </c>
      <c r="C22" s="50">
        <v>0</v>
      </c>
      <c r="D22" s="50">
        <v>0</v>
      </c>
      <c r="E22" s="4">
        <f t="shared" si="0"/>
        <v>0</v>
      </c>
      <c r="F22" s="4">
        <v>0</v>
      </c>
      <c r="G22" s="4">
        <f t="shared" si="1"/>
        <v>0</v>
      </c>
    </row>
    <row r="23" spans="2:9" ht="15" x14ac:dyDescent="0.25">
      <c r="B23" s="32" t="s">
        <v>18</v>
      </c>
      <c r="C23" s="52">
        <f>28750+209500+1100+800+400+50</f>
        <v>240600</v>
      </c>
      <c r="D23" s="50">
        <v>0</v>
      </c>
      <c r="E23" s="6">
        <f t="shared" si="0"/>
        <v>240600</v>
      </c>
      <c r="F23" s="6">
        <f>28493+212083</f>
        <v>240576</v>
      </c>
      <c r="G23" s="6">
        <f t="shared" si="1"/>
        <v>24</v>
      </c>
    </row>
    <row r="24" spans="2:9" ht="15" x14ac:dyDescent="0.25">
      <c r="B24" s="32" t="s">
        <v>19</v>
      </c>
      <c r="C24" s="51">
        <v>0</v>
      </c>
      <c r="D24" s="50">
        <v>0</v>
      </c>
      <c r="E24" s="5">
        <f t="shared" si="0"/>
        <v>0</v>
      </c>
      <c r="F24" s="5">
        <v>0</v>
      </c>
      <c r="G24" s="5">
        <f t="shared" si="1"/>
        <v>0</v>
      </c>
    </row>
    <row r="25" spans="2:9" ht="15" x14ac:dyDescent="0.25">
      <c r="B25" s="15" t="s">
        <v>2</v>
      </c>
      <c r="C25" s="51">
        <f>SUM(C18:C24)</f>
        <v>1404643</v>
      </c>
      <c r="D25" s="53">
        <v>0</v>
      </c>
      <c r="E25" s="5">
        <f>SUM(E18:E24)</f>
        <v>1404643</v>
      </c>
      <c r="F25" s="5">
        <f>SUM(F18:F24)</f>
        <v>1403081</v>
      </c>
      <c r="G25" s="5">
        <f>SUM(G18:G24)</f>
        <v>1562</v>
      </c>
      <c r="I25" s="20"/>
    </row>
    <row r="26" spans="2:9" ht="15" x14ac:dyDescent="0.25">
      <c r="B26" s="15"/>
      <c r="C26" s="50"/>
      <c r="D26" s="12"/>
      <c r="E26" s="4"/>
      <c r="F26" s="4"/>
      <c r="G26" s="4"/>
    </row>
    <row r="27" spans="2:9" ht="15" x14ac:dyDescent="0.25">
      <c r="B27" s="15" t="s">
        <v>3</v>
      </c>
      <c r="C27" s="50"/>
      <c r="D27" s="12"/>
      <c r="E27" s="4"/>
      <c r="F27" s="4"/>
      <c r="G27" s="4"/>
    </row>
    <row r="28" spans="2:9" ht="15" x14ac:dyDescent="0.25">
      <c r="B28" s="32" t="s">
        <v>21</v>
      </c>
      <c r="C28" s="50">
        <v>0</v>
      </c>
      <c r="D28" s="50">
        <v>0</v>
      </c>
      <c r="E28" s="4">
        <f t="shared" ref="E28:E36" si="2">C28+D28</f>
        <v>0</v>
      </c>
      <c r="F28" s="4">
        <v>0</v>
      </c>
      <c r="G28" s="4">
        <f t="shared" ref="G28:G48" si="3">+E28-F28</f>
        <v>0</v>
      </c>
    </row>
    <row r="29" spans="2:9" ht="15" x14ac:dyDescent="0.25">
      <c r="B29" s="32" t="s">
        <v>22</v>
      </c>
      <c r="C29" s="50">
        <v>0</v>
      </c>
      <c r="D29" s="50">
        <v>0</v>
      </c>
      <c r="E29" s="4">
        <f t="shared" si="2"/>
        <v>0</v>
      </c>
      <c r="F29" s="4">
        <v>0</v>
      </c>
      <c r="G29" s="4">
        <f t="shared" si="3"/>
        <v>0</v>
      </c>
    </row>
    <row r="30" spans="2:9" ht="15" x14ac:dyDescent="0.25">
      <c r="B30" s="32" t="s">
        <v>23</v>
      </c>
      <c r="C30" s="50">
        <v>5683</v>
      </c>
      <c r="D30" s="50">
        <v>0</v>
      </c>
      <c r="E30" s="4">
        <f t="shared" si="2"/>
        <v>5683</v>
      </c>
      <c r="F30" s="4">
        <v>5675</v>
      </c>
      <c r="G30" s="4">
        <f t="shared" si="3"/>
        <v>8</v>
      </c>
    </row>
    <row r="31" spans="2:9" ht="15" x14ac:dyDescent="0.25">
      <c r="B31" s="32" t="s">
        <v>24</v>
      </c>
      <c r="C31" s="50">
        <v>0</v>
      </c>
      <c r="D31" s="50">
        <v>0</v>
      </c>
      <c r="E31" s="4">
        <f t="shared" si="2"/>
        <v>0</v>
      </c>
      <c r="F31" s="4">
        <v>0</v>
      </c>
      <c r="G31" s="4">
        <f t="shared" si="3"/>
        <v>0</v>
      </c>
    </row>
    <row r="32" spans="2:9" ht="15" x14ac:dyDescent="0.25">
      <c r="B32" s="32" t="s">
        <v>25</v>
      </c>
      <c r="C32" s="50">
        <v>0</v>
      </c>
      <c r="D32" s="50">
        <v>0</v>
      </c>
      <c r="E32" s="4">
        <f t="shared" si="2"/>
        <v>0</v>
      </c>
      <c r="F32" s="4">
        <v>0</v>
      </c>
      <c r="G32" s="4">
        <f t="shared" si="3"/>
        <v>0</v>
      </c>
    </row>
    <row r="33" spans="1:7" ht="15" x14ac:dyDescent="0.25">
      <c r="B33" s="32" t="s">
        <v>63</v>
      </c>
      <c r="C33" s="50">
        <v>29000</v>
      </c>
      <c r="D33" s="50">
        <v>0</v>
      </c>
      <c r="E33" s="4">
        <f t="shared" si="2"/>
        <v>29000</v>
      </c>
      <c r="F33" s="4">
        <v>0</v>
      </c>
      <c r="G33" s="4">
        <f t="shared" si="3"/>
        <v>29000</v>
      </c>
    </row>
    <row r="34" spans="1:7" ht="15" x14ac:dyDescent="0.25">
      <c r="B34" s="32" t="s">
        <v>64</v>
      </c>
      <c r="C34" s="50">
        <v>35000</v>
      </c>
      <c r="D34" s="50">
        <v>0</v>
      </c>
      <c r="E34" s="4">
        <f t="shared" si="2"/>
        <v>35000</v>
      </c>
      <c r="F34" s="4">
        <v>0</v>
      </c>
      <c r="G34" s="4">
        <f t="shared" si="3"/>
        <v>35000</v>
      </c>
    </row>
    <row r="35" spans="1:7" ht="15" x14ac:dyDescent="0.25">
      <c r="B35" s="32" t="s">
        <v>26</v>
      </c>
      <c r="C35" s="50">
        <f>38750+70000+15928</f>
        <v>124678</v>
      </c>
      <c r="D35" s="50">
        <v>0</v>
      </c>
      <c r="E35" s="4">
        <f t="shared" si="2"/>
        <v>124678</v>
      </c>
      <c r="F35" s="4">
        <f>38720+85900</f>
        <v>124620</v>
      </c>
      <c r="G35" s="4">
        <f t="shared" si="3"/>
        <v>58</v>
      </c>
    </row>
    <row r="36" spans="1:7" ht="15" x14ac:dyDescent="0.25">
      <c r="B36" s="33" t="s">
        <v>27</v>
      </c>
      <c r="C36" s="52">
        <f>12250</f>
        <v>12250</v>
      </c>
      <c r="D36" s="50">
        <v>0</v>
      </c>
      <c r="E36" s="6">
        <f t="shared" si="2"/>
        <v>12250</v>
      </c>
      <c r="F36" s="6">
        <v>11249</v>
      </c>
      <c r="G36" s="6">
        <f t="shared" si="3"/>
        <v>1001</v>
      </c>
    </row>
    <row r="37" spans="1:7" ht="15" x14ac:dyDescent="0.25">
      <c r="B37" s="33" t="s">
        <v>28</v>
      </c>
      <c r="C37" s="50">
        <v>0</v>
      </c>
      <c r="D37" s="50">
        <v>0</v>
      </c>
      <c r="E37" s="6">
        <f t="shared" ref="E37:E48" si="4">C37+D37</f>
        <v>0</v>
      </c>
      <c r="F37" s="4">
        <v>0</v>
      </c>
      <c r="G37" s="4">
        <f t="shared" si="3"/>
        <v>0</v>
      </c>
    </row>
    <row r="38" spans="1:7" ht="15" x14ac:dyDescent="0.25">
      <c r="B38" s="33" t="s">
        <v>29</v>
      </c>
      <c r="C38" s="50">
        <v>0</v>
      </c>
      <c r="D38" s="50">
        <v>0</v>
      </c>
      <c r="E38" s="6">
        <f t="shared" si="4"/>
        <v>0</v>
      </c>
      <c r="F38" s="4">
        <v>0</v>
      </c>
      <c r="G38" s="4">
        <f t="shared" si="3"/>
        <v>0</v>
      </c>
    </row>
    <row r="39" spans="1:7" ht="15" x14ac:dyDescent="0.25">
      <c r="B39" s="33" t="s">
        <v>65</v>
      </c>
      <c r="C39" s="50">
        <v>16000</v>
      </c>
      <c r="D39" s="50">
        <v>0</v>
      </c>
      <c r="E39" s="6">
        <f>C39+D39</f>
        <v>16000</v>
      </c>
      <c r="F39" s="4">
        <v>15001</v>
      </c>
      <c r="G39" s="4">
        <f>+E39-F39</f>
        <v>999</v>
      </c>
    </row>
    <row r="40" spans="1:7" ht="15" x14ac:dyDescent="0.25">
      <c r="B40" s="33" t="s">
        <v>30</v>
      </c>
      <c r="C40" s="50">
        <v>3200</v>
      </c>
      <c r="D40" s="50">
        <v>0</v>
      </c>
      <c r="E40" s="6">
        <f>C40+D40</f>
        <v>3200</v>
      </c>
      <c r="F40" s="4">
        <v>3190</v>
      </c>
      <c r="G40" s="4">
        <f t="shared" si="3"/>
        <v>10</v>
      </c>
    </row>
    <row r="41" spans="1:7" ht="15" x14ac:dyDescent="0.25">
      <c r="B41" s="33" t="s">
        <v>31</v>
      </c>
      <c r="C41" s="50">
        <v>1000</v>
      </c>
      <c r="D41" s="50">
        <v>0</v>
      </c>
      <c r="E41" s="6">
        <f t="shared" si="4"/>
        <v>1000</v>
      </c>
      <c r="F41" s="4">
        <v>1000</v>
      </c>
      <c r="G41" s="4">
        <f t="shared" si="3"/>
        <v>0</v>
      </c>
    </row>
    <row r="42" spans="1:7" ht="15" x14ac:dyDescent="0.25">
      <c r="A42" s="21"/>
      <c r="B42" s="33" t="s">
        <v>32</v>
      </c>
      <c r="C42" s="50">
        <v>0</v>
      </c>
      <c r="D42" s="50">
        <v>0</v>
      </c>
      <c r="E42" s="6">
        <f t="shared" si="4"/>
        <v>0</v>
      </c>
      <c r="F42" s="4">
        <v>0</v>
      </c>
      <c r="G42" s="4">
        <f t="shared" si="3"/>
        <v>0</v>
      </c>
    </row>
    <row r="43" spans="1:7" ht="15" x14ac:dyDescent="0.25">
      <c r="A43" s="21"/>
      <c r="B43" s="33" t="s">
        <v>33</v>
      </c>
      <c r="C43" s="50">
        <v>0</v>
      </c>
      <c r="D43" s="50">
        <v>0</v>
      </c>
      <c r="E43" s="6">
        <f t="shared" si="4"/>
        <v>0</v>
      </c>
      <c r="F43" s="4">
        <v>0</v>
      </c>
      <c r="G43" s="4">
        <f t="shared" si="3"/>
        <v>0</v>
      </c>
    </row>
    <row r="44" spans="1:7" ht="15" x14ac:dyDescent="0.25">
      <c r="B44" s="33" t="s">
        <v>34</v>
      </c>
      <c r="C44" s="50">
        <v>0</v>
      </c>
      <c r="D44" s="50">
        <v>0</v>
      </c>
      <c r="E44" s="6">
        <f t="shared" si="4"/>
        <v>0</v>
      </c>
      <c r="F44" s="4">
        <v>0</v>
      </c>
      <c r="G44" s="4">
        <f t="shared" si="3"/>
        <v>0</v>
      </c>
    </row>
    <row r="45" spans="1:7" ht="15" x14ac:dyDescent="0.25">
      <c r="B45" s="33" t="s">
        <v>35</v>
      </c>
      <c r="C45" s="50">
        <v>0</v>
      </c>
      <c r="D45" s="50">
        <v>0</v>
      </c>
      <c r="E45" s="6">
        <f t="shared" si="4"/>
        <v>0</v>
      </c>
      <c r="F45" s="4">
        <v>0</v>
      </c>
      <c r="G45" s="4">
        <f t="shared" si="3"/>
        <v>0</v>
      </c>
    </row>
    <row r="46" spans="1:7" ht="15" x14ac:dyDescent="0.25">
      <c r="B46" s="33" t="s">
        <v>36</v>
      </c>
      <c r="C46" s="50">
        <v>30000</v>
      </c>
      <c r="D46" s="50">
        <v>0</v>
      </c>
      <c r="E46" s="6">
        <f t="shared" si="4"/>
        <v>30000</v>
      </c>
      <c r="F46" s="4">
        <v>30000</v>
      </c>
      <c r="G46" s="4">
        <f t="shared" si="3"/>
        <v>0</v>
      </c>
    </row>
    <row r="47" spans="1:7" ht="15" x14ac:dyDescent="0.25">
      <c r="B47" s="33" t="s">
        <v>37</v>
      </c>
      <c r="C47" s="50">
        <v>2740</v>
      </c>
      <c r="D47" s="50">
        <v>0</v>
      </c>
      <c r="E47" s="6">
        <f t="shared" si="4"/>
        <v>2740</v>
      </c>
      <c r="F47" s="4">
        <v>2598</v>
      </c>
      <c r="G47" s="4">
        <f t="shared" si="3"/>
        <v>142</v>
      </c>
    </row>
    <row r="48" spans="1:7" ht="15" x14ac:dyDescent="0.25">
      <c r="B48" s="33" t="s">
        <v>19</v>
      </c>
      <c r="C48" s="51">
        <v>0</v>
      </c>
      <c r="D48" s="50">
        <v>0</v>
      </c>
      <c r="E48" s="5">
        <f t="shared" si="4"/>
        <v>0</v>
      </c>
      <c r="F48" s="5">
        <v>0</v>
      </c>
      <c r="G48" s="5">
        <f t="shared" si="3"/>
        <v>0</v>
      </c>
    </row>
    <row r="49" spans="2:10" ht="15" x14ac:dyDescent="0.25">
      <c r="B49" s="15" t="s">
        <v>4</v>
      </c>
      <c r="C49" s="51">
        <f>SUM(C28:C48)</f>
        <v>259551</v>
      </c>
      <c r="D49" s="53">
        <v>0</v>
      </c>
      <c r="E49" s="5">
        <f>SUM(E28:E48)</f>
        <v>259551</v>
      </c>
      <c r="F49" s="5">
        <f>SUM(F28:F48)</f>
        <v>193333</v>
      </c>
      <c r="G49" s="5">
        <f>SUM(G28:G48)</f>
        <v>66218</v>
      </c>
      <c r="I49" s="20"/>
    </row>
    <row r="50" spans="2:10" ht="15" x14ac:dyDescent="0.25">
      <c r="B50" s="15"/>
      <c r="C50" s="52"/>
      <c r="D50" s="50"/>
      <c r="E50" s="6"/>
      <c r="F50" s="6"/>
      <c r="G50" s="6"/>
    </row>
    <row r="51" spans="2:10" ht="15" x14ac:dyDescent="0.25">
      <c r="B51" s="15" t="s">
        <v>12</v>
      </c>
      <c r="C51" s="52"/>
      <c r="D51" s="50"/>
      <c r="E51" s="6"/>
      <c r="F51" s="6"/>
      <c r="G51" s="6"/>
    </row>
    <row r="52" spans="2:10" ht="12.75" customHeight="1" x14ac:dyDescent="0.25">
      <c r="B52" s="32" t="s">
        <v>38</v>
      </c>
      <c r="C52" s="52">
        <v>248250</v>
      </c>
      <c r="D52" s="50">
        <v>0</v>
      </c>
      <c r="E52" s="6">
        <f>C52+D52</f>
        <v>248250</v>
      </c>
      <c r="F52" s="6">
        <f>40301+207799</f>
        <v>248100</v>
      </c>
      <c r="G52" s="6">
        <f>+E52-F52</f>
        <v>150</v>
      </c>
    </row>
    <row r="53" spans="2:10" ht="15" x14ac:dyDescent="0.25">
      <c r="B53" s="32" t="s">
        <v>39</v>
      </c>
      <c r="C53" s="52">
        <v>32450</v>
      </c>
      <c r="D53" s="50">
        <v>0</v>
      </c>
      <c r="E53" s="6">
        <f>C53+D53</f>
        <v>32450</v>
      </c>
      <c r="F53" s="6">
        <v>32450</v>
      </c>
      <c r="G53" s="6">
        <f>F53-E53</f>
        <v>0</v>
      </c>
    </row>
    <row r="54" spans="2:10" ht="15" x14ac:dyDescent="0.25">
      <c r="B54" s="15" t="s">
        <v>54</v>
      </c>
      <c r="C54" s="53">
        <f>SUM(C52:C53)</f>
        <v>280700</v>
      </c>
      <c r="D54" s="53">
        <v>0</v>
      </c>
      <c r="E54" s="19">
        <f>SUM(E52:E53)</f>
        <v>280700</v>
      </c>
      <c r="F54" s="19">
        <f>SUM(F52:F53)</f>
        <v>280550</v>
      </c>
      <c r="G54" s="19">
        <f>SUM(G52:G53)</f>
        <v>150</v>
      </c>
      <c r="I54" s="20"/>
    </row>
    <row r="55" spans="2:10" ht="15" x14ac:dyDescent="0.25">
      <c r="D55" s="50"/>
    </row>
    <row r="56" spans="2:10" ht="15.75" thickBot="1" x14ac:dyDescent="0.3">
      <c r="B56" s="15" t="s">
        <v>42</v>
      </c>
      <c r="C56" s="48">
        <f>C25+C49+C54</f>
        <v>1944894</v>
      </c>
      <c r="D56" s="54">
        <v>0</v>
      </c>
      <c r="E56" s="9">
        <f>E25+E49+E54</f>
        <v>1944894</v>
      </c>
      <c r="F56" s="9">
        <f>F25+F49+F54</f>
        <v>1876964</v>
      </c>
      <c r="G56" s="9">
        <f>G25+G49+G54</f>
        <v>67930</v>
      </c>
      <c r="I56" s="20"/>
      <c r="J56" s="23"/>
    </row>
    <row r="57" spans="2:10" ht="15.75" thickTop="1" x14ac:dyDescent="0.25">
      <c r="B57" s="25"/>
      <c r="C57" s="12"/>
      <c r="D57" s="12"/>
      <c r="E57" s="12"/>
      <c r="F57" s="22"/>
      <c r="G57" s="12"/>
      <c r="I57" s="23"/>
    </row>
    <row r="58" spans="2:10" x14ac:dyDescent="0.2">
      <c r="E58" s="17"/>
      <c r="F58" s="17"/>
      <c r="G58" s="17"/>
    </row>
    <row r="59" spans="2:10" x14ac:dyDescent="0.2">
      <c r="E59" s="17"/>
      <c r="F59" s="17"/>
      <c r="G59" s="17"/>
    </row>
    <row r="60" spans="2:10" x14ac:dyDescent="0.2">
      <c r="E60" s="17"/>
      <c r="F60" s="17"/>
      <c r="G60" s="17"/>
    </row>
    <row r="61" spans="2:10" x14ac:dyDescent="0.2">
      <c r="E61" s="17"/>
      <c r="F61" s="17"/>
      <c r="G61" s="17"/>
    </row>
  </sheetData>
  <mergeCells count="7">
    <mergeCell ref="E11:G11"/>
    <mergeCell ref="B3:G3"/>
    <mergeCell ref="B4:G4"/>
    <mergeCell ref="B5:G5"/>
    <mergeCell ref="B6:G6"/>
    <mergeCell ref="B7:G7"/>
    <mergeCell ref="B8:G8"/>
  </mergeCells>
  <phoneticPr fontId="0" type="noConversion"/>
  <printOptions horizontalCentered="1"/>
  <pageMargins left="0.75" right="0.75" top="0.75" bottom="0.75" header="0.5" footer="0.5"/>
  <pageSetup scale="73" orientation="portrait" horizontalDpi="4294967292" r:id="rId1"/>
  <headerFooter alignWithMargins="0">
    <oddFooter xml:space="preserve">&amp;R&amp;"Times New Roman,Italic"[Updated 7/09]&amp;"Times New Roman,Regular"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1"/>
  <sheetViews>
    <sheetView zoomScale="75" zoomScaleNormal="100" workbookViewId="0">
      <selection activeCell="K19" sqref="K19"/>
    </sheetView>
  </sheetViews>
  <sheetFormatPr defaultColWidth="9.140625" defaultRowHeight="14.25" x14ac:dyDescent="0.2"/>
  <cols>
    <col min="1" max="1" width="3.85546875" style="1" customWidth="1"/>
    <col min="2" max="2" width="47.5703125" style="1" customWidth="1"/>
    <col min="3" max="4" width="13.28515625" style="1" customWidth="1"/>
    <col min="5" max="5" width="14.42578125" style="1" customWidth="1"/>
    <col min="6" max="6" width="13" style="1" customWidth="1"/>
    <col min="7" max="7" width="13.85546875" style="1" customWidth="1"/>
    <col min="8" max="8" width="5.28515625" style="1" customWidth="1"/>
    <col min="9" max="9" width="12.7109375" style="1" bestFit="1" customWidth="1"/>
    <col min="10" max="10" width="11" style="1" bestFit="1" customWidth="1"/>
    <col min="11" max="16384" width="9.140625" style="1"/>
  </cols>
  <sheetData>
    <row r="1" spans="2:7" ht="15" x14ac:dyDescent="0.25">
      <c r="B1" s="12"/>
      <c r="C1" s="12"/>
      <c r="D1" s="12"/>
      <c r="E1" s="12"/>
      <c r="F1" s="12"/>
      <c r="G1" s="2" t="s">
        <v>75</v>
      </c>
    </row>
    <row r="2" spans="2:7" ht="15" x14ac:dyDescent="0.25">
      <c r="B2" s="12"/>
      <c r="C2" s="12"/>
      <c r="D2" s="12"/>
      <c r="E2" s="12"/>
      <c r="F2" s="12"/>
      <c r="G2" s="57">
        <v>45107</v>
      </c>
    </row>
    <row r="3" spans="2:7" ht="15" customHeight="1" x14ac:dyDescent="0.2">
      <c r="B3" s="72" t="s">
        <v>8</v>
      </c>
      <c r="C3" s="72"/>
      <c r="D3" s="72"/>
      <c r="E3" s="72"/>
      <c r="F3" s="72"/>
      <c r="G3" s="72"/>
    </row>
    <row r="4" spans="2:7" ht="15" customHeight="1" x14ac:dyDescent="0.2">
      <c r="B4" s="72" t="s">
        <v>9</v>
      </c>
      <c r="C4" s="72"/>
      <c r="D4" s="72"/>
      <c r="E4" s="72"/>
      <c r="F4" s="72"/>
      <c r="G4" s="72"/>
    </row>
    <row r="5" spans="2:7" ht="15" customHeight="1" x14ac:dyDescent="0.25">
      <c r="B5" s="72" t="s">
        <v>72</v>
      </c>
      <c r="C5" s="73"/>
      <c r="D5" s="73"/>
      <c r="E5" s="73"/>
      <c r="F5" s="73"/>
      <c r="G5" s="73"/>
    </row>
    <row r="6" spans="2:7" ht="15" customHeight="1" x14ac:dyDescent="0.2">
      <c r="B6" s="72" t="s">
        <v>14</v>
      </c>
      <c r="C6" s="72"/>
      <c r="D6" s="72"/>
      <c r="E6" s="72"/>
      <c r="F6" s="72"/>
      <c r="G6" s="72"/>
    </row>
    <row r="7" spans="2:7" ht="15" customHeight="1" x14ac:dyDescent="0.2">
      <c r="B7" s="72" t="s">
        <v>10</v>
      </c>
      <c r="C7" s="72"/>
      <c r="D7" s="72"/>
      <c r="E7" s="72"/>
      <c r="F7" s="72"/>
      <c r="G7" s="72"/>
    </row>
    <row r="8" spans="2:7" ht="15" customHeight="1" x14ac:dyDescent="0.2">
      <c r="B8" s="72" t="s">
        <v>51</v>
      </c>
      <c r="C8" s="72"/>
      <c r="D8" s="72"/>
      <c r="E8" s="72"/>
      <c r="F8" s="72"/>
      <c r="G8" s="72"/>
    </row>
    <row r="9" spans="2:7" ht="15" x14ac:dyDescent="0.25">
      <c r="B9" s="12"/>
      <c r="C9" s="12"/>
      <c r="D9" s="12"/>
      <c r="E9" s="12"/>
      <c r="F9" s="12"/>
      <c r="G9" s="12"/>
    </row>
    <row r="10" spans="2:7" ht="15" x14ac:dyDescent="0.25">
      <c r="B10" s="13"/>
      <c r="C10" s="13"/>
      <c r="D10" s="13"/>
      <c r="E10" s="12"/>
      <c r="F10" s="12"/>
      <c r="G10" s="12"/>
    </row>
    <row r="11" spans="2:7" ht="15" x14ac:dyDescent="0.25">
      <c r="B11" s="13"/>
      <c r="C11" s="13"/>
      <c r="D11" s="13"/>
      <c r="E11" s="70"/>
      <c r="F11" s="70"/>
      <c r="G11" s="70"/>
    </row>
    <row r="12" spans="2:7" ht="15" x14ac:dyDescent="0.25">
      <c r="B12" s="11"/>
      <c r="C12" s="12"/>
      <c r="D12" s="12"/>
      <c r="E12" s="12"/>
      <c r="F12" s="12"/>
      <c r="G12" s="12"/>
    </row>
    <row r="13" spans="2:7" ht="15" x14ac:dyDescent="0.25">
      <c r="B13" s="15"/>
      <c r="C13" s="16" t="s">
        <v>44</v>
      </c>
      <c r="D13" s="16" t="s">
        <v>45</v>
      </c>
      <c r="E13" s="16" t="s">
        <v>48</v>
      </c>
      <c r="F13" s="12"/>
      <c r="G13" s="12"/>
    </row>
    <row r="14" spans="2:7" x14ac:dyDescent="0.2">
      <c r="B14" s="11"/>
      <c r="C14" s="10" t="s">
        <v>45</v>
      </c>
      <c r="D14" s="10" t="s">
        <v>46</v>
      </c>
      <c r="E14" s="10" t="s">
        <v>45</v>
      </c>
      <c r="F14" s="10" t="s">
        <v>5</v>
      </c>
      <c r="G14" s="10" t="s">
        <v>7</v>
      </c>
    </row>
    <row r="15" spans="2:7" ht="15" x14ac:dyDescent="0.25">
      <c r="B15" s="15"/>
      <c r="C15" s="12"/>
      <c r="D15" s="12"/>
      <c r="E15" s="12"/>
      <c r="F15" s="12"/>
      <c r="G15" s="12"/>
    </row>
    <row r="16" spans="2:7" ht="15" x14ac:dyDescent="0.25">
      <c r="B16" s="15" t="s">
        <v>0</v>
      </c>
      <c r="C16" s="12"/>
      <c r="D16" s="12"/>
      <c r="E16" s="12"/>
      <c r="F16" s="12"/>
      <c r="G16" s="12"/>
    </row>
    <row r="17" spans="2:9" ht="15" x14ac:dyDescent="0.25">
      <c r="B17" s="15" t="s">
        <v>1</v>
      </c>
      <c r="C17" s="12"/>
      <c r="D17" s="12"/>
      <c r="E17" s="12"/>
      <c r="F17" s="12"/>
      <c r="G17" s="12"/>
    </row>
    <row r="18" spans="2:9" ht="15" x14ac:dyDescent="0.25">
      <c r="B18" s="32" t="s">
        <v>17</v>
      </c>
      <c r="C18" s="49">
        <f>300224-92</f>
        <v>300132</v>
      </c>
      <c r="D18" s="49">
        <v>0</v>
      </c>
      <c r="E18" s="8">
        <f t="shared" ref="E18:E24" si="0">C18+D18</f>
        <v>300132</v>
      </c>
      <c r="F18" s="8">
        <v>299750</v>
      </c>
      <c r="G18" s="8">
        <f t="shared" ref="G18:G24" si="1">+E18-F18</f>
        <v>382</v>
      </c>
    </row>
    <row r="19" spans="2:9" ht="15" x14ac:dyDescent="0.25">
      <c r="B19" s="32" t="s">
        <v>16</v>
      </c>
      <c r="C19" s="50">
        <f>100250-500</f>
        <v>99750</v>
      </c>
      <c r="D19" s="50">
        <v>0</v>
      </c>
      <c r="E19" s="4">
        <f t="shared" si="0"/>
        <v>99750</v>
      </c>
      <c r="F19" s="4">
        <v>99650</v>
      </c>
      <c r="G19" s="4">
        <f t="shared" si="1"/>
        <v>100</v>
      </c>
    </row>
    <row r="20" spans="2:9" ht="15" x14ac:dyDescent="0.25">
      <c r="B20" s="32" t="s">
        <v>15</v>
      </c>
      <c r="C20" s="50">
        <v>0</v>
      </c>
      <c r="D20" s="50">
        <v>0</v>
      </c>
      <c r="E20" s="4">
        <f t="shared" si="0"/>
        <v>0</v>
      </c>
      <c r="F20" s="4">
        <v>0</v>
      </c>
      <c r="G20" s="4">
        <f t="shared" si="1"/>
        <v>0</v>
      </c>
    </row>
    <row r="21" spans="2:9" ht="15" x14ac:dyDescent="0.25">
      <c r="B21" s="32" t="s">
        <v>36</v>
      </c>
      <c r="C21" s="50">
        <f>50500+350-1100</f>
        <v>49750</v>
      </c>
      <c r="D21" s="50">
        <v>0</v>
      </c>
      <c r="E21" s="4">
        <f t="shared" si="0"/>
        <v>49750</v>
      </c>
      <c r="F21" s="4">
        <v>47000</v>
      </c>
      <c r="G21" s="6">
        <f t="shared" si="1"/>
        <v>2750</v>
      </c>
    </row>
    <row r="22" spans="2:9" ht="15" x14ac:dyDescent="0.25">
      <c r="B22" s="32" t="s">
        <v>62</v>
      </c>
      <c r="C22" s="50">
        <v>0</v>
      </c>
      <c r="D22" s="50">
        <v>0</v>
      </c>
      <c r="E22" s="4">
        <f t="shared" si="0"/>
        <v>0</v>
      </c>
      <c r="F22" s="4">
        <v>0</v>
      </c>
      <c r="G22" s="6">
        <f t="shared" si="1"/>
        <v>0</v>
      </c>
    </row>
    <row r="23" spans="2:9" ht="15" x14ac:dyDescent="0.25">
      <c r="B23" s="32" t="s">
        <v>18</v>
      </c>
      <c r="C23" s="52">
        <f>20575-400-50</f>
        <v>20125</v>
      </c>
      <c r="D23" s="50">
        <v>0</v>
      </c>
      <c r="E23" s="6">
        <f t="shared" si="0"/>
        <v>20125</v>
      </c>
      <c r="F23" s="6">
        <v>19825</v>
      </c>
      <c r="G23" s="6">
        <f t="shared" si="1"/>
        <v>300</v>
      </c>
    </row>
    <row r="24" spans="2:9" ht="15" x14ac:dyDescent="0.25">
      <c r="B24" s="32" t="s">
        <v>19</v>
      </c>
      <c r="C24" s="51">
        <v>0</v>
      </c>
      <c r="D24" s="50">
        <v>0</v>
      </c>
      <c r="E24" s="5">
        <f t="shared" si="0"/>
        <v>0</v>
      </c>
      <c r="F24" s="5">
        <v>0</v>
      </c>
      <c r="G24" s="5">
        <f t="shared" si="1"/>
        <v>0</v>
      </c>
    </row>
    <row r="25" spans="2:9" ht="15" x14ac:dyDescent="0.25">
      <c r="B25" s="15" t="s">
        <v>2</v>
      </c>
      <c r="C25" s="51">
        <f>SUM(C18:C24)</f>
        <v>469757</v>
      </c>
      <c r="D25" s="55">
        <v>0</v>
      </c>
      <c r="E25" s="5">
        <f>SUM(E18:E24)</f>
        <v>469757</v>
      </c>
      <c r="F25" s="5">
        <f>SUM(F18:F24)</f>
        <v>466225</v>
      </c>
      <c r="G25" s="5">
        <f>SUM(G18:G24)</f>
        <v>3532</v>
      </c>
      <c r="I25" s="20"/>
    </row>
    <row r="26" spans="2:9" ht="15" x14ac:dyDescent="0.25">
      <c r="B26" s="15"/>
      <c r="C26" s="50"/>
      <c r="D26" s="12"/>
      <c r="E26" s="4"/>
      <c r="F26" s="4"/>
      <c r="G26" s="4"/>
    </row>
    <row r="27" spans="2:9" ht="15" x14ac:dyDescent="0.25">
      <c r="B27" s="15" t="s">
        <v>3</v>
      </c>
      <c r="C27" s="50"/>
      <c r="D27" s="12"/>
      <c r="E27" s="4"/>
      <c r="F27" s="4"/>
      <c r="G27" s="4"/>
    </row>
    <row r="28" spans="2:9" ht="15" x14ac:dyDescent="0.25">
      <c r="B28" s="32" t="s">
        <v>21</v>
      </c>
      <c r="C28" s="50">
        <v>0</v>
      </c>
      <c r="D28" s="50">
        <v>0</v>
      </c>
      <c r="E28" s="4">
        <f>C28+D28</f>
        <v>0</v>
      </c>
      <c r="F28" s="4">
        <v>0</v>
      </c>
      <c r="G28" s="4">
        <f t="shared" ref="G28:G48" si="2">+E28-F28</f>
        <v>0</v>
      </c>
    </row>
    <row r="29" spans="2:9" ht="15" x14ac:dyDescent="0.25">
      <c r="B29" s="32" t="s">
        <v>22</v>
      </c>
      <c r="C29" s="50">
        <v>0</v>
      </c>
      <c r="D29" s="50">
        <v>0</v>
      </c>
      <c r="E29" s="4">
        <f>C29+D29</f>
        <v>0</v>
      </c>
      <c r="F29" s="4">
        <v>0</v>
      </c>
      <c r="G29" s="4">
        <f t="shared" si="2"/>
        <v>0</v>
      </c>
    </row>
    <row r="30" spans="2:9" ht="15" x14ac:dyDescent="0.25">
      <c r="B30" s="32" t="s">
        <v>23</v>
      </c>
      <c r="C30" s="50">
        <v>5255</v>
      </c>
      <c r="D30" s="50">
        <v>0</v>
      </c>
      <c r="E30" s="4">
        <f>C30+D30</f>
        <v>5255</v>
      </c>
      <c r="F30" s="4">
        <v>5255</v>
      </c>
      <c r="G30" s="4">
        <f t="shared" si="2"/>
        <v>0</v>
      </c>
    </row>
    <row r="31" spans="2:9" ht="15" x14ac:dyDescent="0.25">
      <c r="B31" s="32" t="s">
        <v>24</v>
      </c>
      <c r="C31" s="50">
        <v>0</v>
      </c>
      <c r="D31" s="50">
        <v>0</v>
      </c>
      <c r="E31" s="4">
        <f t="shared" ref="E31:E45" si="3">C31+D31</f>
        <v>0</v>
      </c>
      <c r="F31" s="4">
        <v>0</v>
      </c>
      <c r="G31" s="4">
        <f t="shared" si="2"/>
        <v>0</v>
      </c>
    </row>
    <row r="32" spans="2:9" ht="15" x14ac:dyDescent="0.25">
      <c r="B32" s="32" t="s">
        <v>25</v>
      </c>
      <c r="C32" s="50">
        <v>0</v>
      </c>
      <c r="D32" s="50">
        <v>0</v>
      </c>
      <c r="E32" s="4">
        <f t="shared" si="3"/>
        <v>0</v>
      </c>
      <c r="F32" s="4">
        <v>0</v>
      </c>
      <c r="G32" s="4">
        <f t="shared" si="2"/>
        <v>0</v>
      </c>
    </row>
    <row r="33" spans="1:7" ht="15" x14ac:dyDescent="0.25">
      <c r="B33" s="32" t="s">
        <v>63</v>
      </c>
      <c r="C33" s="50">
        <v>0</v>
      </c>
      <c r="D33" s="50">
        <v>0</v>
      </c>
      <c r="E33" s="4">
        <f t="shared" si="3"/>
        <v>0</v>
      </c>
      <c r="F33" s="4">
        <v>0</v>
      </c>
      <c r="G33" s="4">
        <f t="shared" si="2"/>
        <v>0</v>
      </c>
    </row>
    <row r="34" spans="1:7" ht="15" x14ac:dyDescent="0.25">
      <c r="B34" s="32" t="s">
        <v>64</v>
      </c>
      <c r="C34" s="50">
        <v>0</v>
      </c>
      <c r="D34" s="50">
        <v>0</v>
      </c>
      <c r="E34" s="4">
        <f t="shared" si="3"/>
        <v>0</v>
      </c>
      <c r="F34" s="4">
        <v>0</v>
      </c>
      <c r="G34" s="4">
        <f t="shared" si="2"/>
        <v>0</v>
      </c>
    </row>
    <row r="35" spans="1:7" ht="15" x14ac:dyDescent="0.25">
      <c r="B35" s="32" t="s">
        <v>26</v>
      </c>
      <c r="C35" s="50">
        <v>42565</v>
      </c>
      <c r="D35" s="50">
        <v>0</v>
      </c>
      <c r="E35" s="4">
        <f t="shared" si="3"/>
        <v>42565</v>
      </c>
      <c r="F35" s="4">
        <v>42390</v>
      </c>
      <c r="G35" s="4">
        <f t="shared" si="2"/>
        <v>175</v>
      </c>
    </row>
    <row r="36" spans="1:7" ht="15" x14ac:dyDescent="0.25">
      <c r="B36" s="33" t="s">
        <v>27</v>
      </c>
      <c r="C36" s="52">
        <v>14225</v>
      </c>
      <c r="D36" s="50">
        <v>0</v>
      </c>
      <c r="E36" s="4">
        <f t="shared" si="3"/>
        <v>14225</v>
      </c>
      <c r="F36" s="6">
        <v>12475</v>
      </c>
      <c r="G36" s="6">
        <f t="shared" si="2"/>
        <v>1750</v>
      </c>
    </row>
    <row r="37" spans="1:7" ht="15" x14ac:dyDescent="0.25">
      <c r="B37" s="33" t="s">
        <v>28</v>
      </c>
      <c r="C37" s="50">
        <v>0</v>
      </c>
      <c r="D37" s="50">
        <v>0</v>
      </c>
      <c r="E37" s="4">
        <f t="shared" si="3"/>
        <v>0</v>
      </c>
      <c r="F37" s="4">
        <v>0</v>
      </c>
      <c r="G37" s="4">
        <f t="shared" si="2"/>
        <v>0</v>
      </c>
    </row>
    <row r="38" spans="1:7" ht="15" x14ac:dyDescent="0.25">
      <c r="B38" s="33" t="s">
        <v>29</v>
      </c>
      <c r="C38" s="50">
        <v>0</v>
      </c>
      <c r="D38" s="50">
        <v>0</v>
      </c>
      <c r="E38" s="4">
        <f t="shared" si="3"/>
        <v>0</v>
      </c>
      <c r="F38" s="4">
        <v>0</v>
      </c>
      <c r="G38" s="4">
        <f t="shared" si="2"/>
        <v>0</v>
      </c>
    </row>
    <row r="39" spans="1:7" ht="15" x14ac:dyDescent="0.25">
      <c r="B39" s="33" t="s">
        <v>65</v>
      </c>
      <c r="C39" s="50">
        <v>18600</v>
      </c>
      <c r="D39" s="50">
        <v>0</v>
      </c>
      <c r="E39" s="4">
        <f>C39+D39</f>
        <v>18600</v>
      </c>
      <c r="F39" s="4">
        <v>17849</v>
      </c>
      <c r="G39" s="4">
        <f>+E39-F39</f>
        <v>751</v>
      </c>
    </row>
    <row r="40" spans="1:7" ht="15" x14ac:dyDescent="0.25">
      <c r="B40" s="33" t="s">
        <v>30</v>
      </c>
      <c r="C40" s="50">
        <v>0</v>
      </c>
      <c r="D40" s="50">
        <v>0</v>
      </c>
      <c r="E40" s="4">
        <f t="shared" si="3"/>
        <v>0</v>
      </c>
      <c r="F40" s="4">
        <v>0</v>
      </c>
      <c r="G40" s="4">
        <f t="shared" si="2"/>
        <v>0</v>
      </c>
    </row>
    <row r="41" spans="1:7" ht="15" x14ac:dyDescent="0.25">
      <c r="B41" s="33" t="s">
        <v>31</v>
      </c>
      <c r="C41" s="50">
        <v>0</v>
      </c>
      <c r="D41" s="50">
        <v>0</v>
      </c>
      <c r="E41" s="4">
        <f t="shared" si="3"/>
        <v>0</v>
      </c>
      <c r="F41" s="4">
        <v>0</v>
      </c>
      <c r="G41" s="4">
        <f t="shared" si="2"/>
        <v>0</v>
      </c>
    </row>
    <row r="42" spans="1:7" ht="15" x14ac:dyDescent="0.25">
      <c r="A42" s="21"/>
      <c r="B42" s="33" t="s">
        <v>32</v>
      </c>
      <c r="C42" s="50">
        <v>0</v>
      </c>
      <c r="D42" s="50">
        <v>0</v>
      </c>
      <c r="E42" s="4">
        <f t="shared" si="3"/>
        <v>0</v>
      </c>
      <c r="F42" s="4">
        <v>0</v>
      </c>
      <c r="G42" s="4">
        <f t="shared" si="2"/>
        <v>0</v>
      </c>
    </row>
    <row r="43" spans="1:7" ht="15" x14ac:dyDescent="0.25">
      <c r="A43" s="21"/>
      <c r="B43" s="33" t="s">
        <v>33</v>
      </c>
      <c r="C43" s="50">
        <v>0</v>
      </c>
      <c r="D43" s="50">
        <v>0</v>
      </c>
      <c r="E43" s="4">
        <f t="shared" si="3"/>
        <v>0</v>
      </c>
      <c r="F43" s="4">
        <v>0</v>
      </c>
      <c r="G43" s="4">
        <f t="shared" si="2"/>
        <v>0</v>
      </c>
    </row>
    <row r="44" spans="1:7" ht="15" x14ac:dyDescent="0.25">
      <c r="B44" s="33" t="s">
        <v>34</v>
      </c>
      <c r="C44" s="50">
        <v>0</v>
      </c>
      <c r="D44" s="50">
        <v>0</v>
      </c>
      <c r="E44" s="4">
        <f t="shared" si="3"/>
        <v>0</v>
      </c>
      <c r="F44" s="4">
        <v>0</v>
      </c>
      <c r="G44" s="4">
        <f t="shared" si="2"/>
        <v>0</v>
      </c>
    </row>
    <row r="45" spans="1:7" ht="15" x14ac:dyDescent="0.25">
      <c r="B45" s="33" t="s">
        <v>35</v>
      </c>
      <c r="C45" s="50">
        <v>0</v>
      </c>
      <c r="D45" s="50">
        <v>0</v>
      </c>
      <c r="E45" s="4">
        <f t="shared" si="3"/>
        <v>0</v>
      </c>
      <c r="F45" s="4">
        <v>0</v>
      </c>
      <c r="G45" s="4">
        <f t="shared" si="2"/>
        <v>0</v>
      </c>
    </row>
    <row r="46" spans="1:7" ht="15" x14ac:dyDescent="0.25">
      <c r="B46" s="33" t="s">
        <v>36</v>
      </c>
      <c r="C46" s="50">
        <v>0</v>
      </c>
      <c r="D46" s="50">
        <v>0</v>
      </c>
      <c r="E46" s="4">
        <f>C46+D46</f>
        <v>0</v>
      </c>
      <c r="F46" s="4">
        <v>0</v>
      </c>
      <c r="G46" s="4">
        <f t="shared" si="2"/>
        <v>0</v>
      </c>
    </row>
    <row r="47" spans="1:7" ht="15" x14ac:dyDescent="0.25">
      <c r="B47" s="33" t="s">
        <v>37</v>
      </c>
      <c r="C47" s="50">
        <v>7260</v>
      </c>
      <c r="D47" s="50">
        <v>0</v>
      </c>
      <c r="E47" s="4">
        <f>C47+D47</f>
        <v>7260</v>
      </c>
      <c r="F47" s="4">
        <v>7260</v>
      </c>
      <c r="G47" s="4">
        <f t="shared" si="2"/>
        <v>0</v>
      </c>
    </row>
    <row r="48" spans="1:7" ht="15" x14ac:dyDescent="0.25">
      <c r="B48" s="33" t="s">
        <v>19</v>
      </c>
      <c r="C48" s="51">
        <v>0</v>
      </c>
      <c r="D48" s="50">
        <v>0</v>
      </c>
      <c r="E48" s="5">
        <f>C48+D48</f>
        <v>0</v>
      </c>
      <c r="F48" s="5">
        <v>0</v>
      </c>
      <c r="G48" s="5">
        <f t="shared" si="2"/>
        <v>0</v>
      </c>
    </row>
    <row r="49" spans="2:10" ht="15" x14ac:dyDescent="0.25">
      <c r="B49" s="15" t="s">
        <v>4</v>
      </c>
      <c r="C49" s="51">
        <f>SUM(C28:C48)</f>
        <v>87905</v>
      </c>
      <c r="D49" s="53">
        <v>0</v>
      </c>
      <c r="E49" s="5">
        <f>C49+D49</f>
        <v>87905</v>
      </c>
      <c r="F49" s="5">
        <f>SUM(F28:F48)</f>
        <v>85229</v>
      </c>
      <c r="G49" s="5">
        <f>SUM(G28:G48)</f>
        <v>2676</v>
      </c>
      <c r="I49" s="20"/>
    </row>
    <row r="50" spans="2:10" ht="15" x14ac:dyDescent="0.25">
      <c r="B50" s="15"/>
      <c r="C50" s="52"/>
      <c r="D50" s="50"/>
      <c r="E50" s="6"/>
      <c r="F50" s="6"/>
      <c r="G50" s="6"/>
    </row>
    <row r="51" spans="2:10" ht="15" x14ac:dyDescent="0.25">
      <c r="B51" s="15" t="s">
        <v>12</v>
      </c>
      <c r="C51" s="52"/>
      <c r="D51" s="50"/>
      <c r="E51" s="6"/>
      <c r="F51" s="6"/>
      <c r="G51" s="6"/>
    </row>
    <row r="52" spans="2:10" ht="12.75" customHeight="1" x14ac:dyDescent="0.25">
      <c r="B52" s="32" t="s">
        <v>38</v>
      </c>
      <c r="C52" s="52">
        <v>36000</v>
      </c>
      <c r="D52" s="50">
        <v>0</v>
      </c>
      <c r="E52" s="6">
        <f>C52+D52</f>
        <v>36000</v>
      </c>
      <c r="F52" s="6">
        <v>35201</v>
      </c>
      <c r="G52" s="6">
        <f>+E52-F52</f>
        <v>799</v>
      </c>
    </row>
    <row r="53" spans="2:10" ht="15" x14ac:dyDescent="0.25">
      <c r="B53" s="32" t="s">
        <v>39</v>
      </c>
      <c r="C53" s="52">
        <v>15890</v>
      </c>
      <c r="D53" s="50">
        <v>0</v>
      </c>
      <c r="E53" s="6">
        <f>C53+D53</f>
        <v>15890</v>
      </c>
      <c r="F53" s="6">
        <v>15890</v>
      </c>
      <c r="G53" s="6">
        <f>F53-E53</f>
        <v>0</v>
      </c>
    </row>
    <row r="54" spans="2:10" ht="15" x14ac:dyDescent="0.25">
      <c r="B54" s="15" t="s">
        <v>54</v>
      </c>
      <c r="C54" s="53">
        <f>SUM(C52:C53)</f>
        <v>51890</v>
      </c>
      <c r="D54" s="53">
        <v>0</v>
      </c>
      <c r="E54" s="19">
        <f>SUM(E52:E53)</f>
        <v>51890</v>
      </c>
      <c r="F54" s="19">
        <f>SUM(F52:F53)</f>
        <v>51091</v>
      </c>
      <c r="G54" s="19">
        <f>SUM(G52:G53)</f>
        <v>799</v>
      </c>
      <c r="I54" s="20"/>
    </row>
    <row r="55" spans="2:10" ht="15" x14ac:dyDescent="0.25">
      <c r="D55" s="50"/>
    </row>
    <row r="56" spans="2:10" ht="15.75" thickBot="1" x14ac:dyDescent="0.3">
      <c r="B56" s="15" t="s">
        <v>42</v>
      </c>
      <c r="C56" s="48">
        <f>C25+C49+C54</f>
        <v>609552</v>
      </c>
      <c r="D56" s="54">
        <v>0</v>
      </c>
      <c r="E56" s="9">
        <f>E25+E49+E54</f>
        <v>609552</v>
      </c>
      <c r="F56" s="9">
        <f>F25+F49+F54</f>
        <v>602545</v>
      </c>
      <c r="G56" s="9">
        <f>G25+G49+G54</f>
        <v>7007</v>
      </c>
      <c r="I56" s="20"/>
      <c r="J56" s="23"/>
    </row>
    <row r="57" spans="2:10" ht="15.75" thickTop="1" x14ac:dyDescent="0.25">
      <c r="B57" s="25"/>
      <c r="C57" s="12"/>
      <c r="D57" s="12"/>
      <c r="E57" s="12"/>
      <c r="F57" s="22"/>
      <c r="G57" s="12"/>
      <c r="I57" s="23"/>
    </row>
    <row r="58" spans="2:10" x14ac:dyDescent="0.2">
      <c r="E58" s="17"/>
      <c r="F58" s="17"/>
      <c r="G58" s="17"/>
    </row>
    <row r="59" spans="2:10" x14ac:dyDescent="0.2">
      <c r="E59" s="17"/>
      <c r="F59" s="17"/>
      <c r="G59" s="17"/>
    </row>
    <row r="60" spans="2:10" x14ac:dyDescent="0.2">
      <c r="E60" s="17"/>
      <c r="F60" s="17"/>
      <c r="G60" s="17"/>
    </row>
    <row r="61" spans="2:10" x14ac:dyDescent="0.2">
      <c r="E61" s="17"/>
      <c r="F61" s="17"/>
      <c r="G61" s="17"/>
    </row>
  </sheetData>
  <mergeCells count="7">
    <mergeCell ref="E11:G11"/>
    <mergeCell ref="B3:G3"/>
    <mergeCell ref="B4:G4"/>
    <mergeCell ref="B5:G5"/>
    <mergeCell ref="B6:G6"/>
    <mergeCell ref="B7:G7"/>
    <mergeCell ref="B8:G8"/>
  </mergeCells>
  <phoneticPr fontId="0" type="noConversion"/>
  <printOptions horizontalCentered="1"/>
  <pageMargins left="0.75" right="0.75" top="0.75" bottom="0.75" header="0.5" footer="0.5"/>
  <pageSetup scale="73" orientation="portrait" horizontalDpi="4294967292" r:id="rId1"/>
  <headerFooter alignWithMargins="0">
    <oddFooter xml:space="preserve">&amp;R&amp;"Times New Roman,Italic"[Updated 7/09]&amp;"Times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1"/>
  <sheetViews>
    <sheetView zoomScale="75" zoomScaleNormal="100" workbookViewId="0">
      <selection activeCell="G2" sqref="G2"/>
    </sheetView>
  </sheetViews>
  <sheetFormatPr defaultColWidth="9.140625" defaultRowHeight="14.25" x14ac:dyDescent="0.2"/>
  <cols>
    <col min="1" max="1" width="3.85546875" style="1" customWidth="1"/>
    <col min="2" max="2" width="47.5703125" style="1" customWidth="1"/>
    <col min="3" max="4" width="13.28515625" style="1" customWidth="1"/>
    <col min="5" max="5" width="14.42578125" style="1" customWidth="1"/>
    <col min="6" max="6" width="13" style="1" customWidth="1"/>
    <col min="7" max="7" width="13.85546875" style="1" customWidth="1"/>
    <col min="8" max="8" width="5.28515625" style="1" customWidth="1"/>
    <col min="9" max="9" width="12.7109375" style="1" bestFit="1" customWidth="1"/>
    <col min="10" max="10" width="11" style="1" bestFit="1" customWidth="1"/>
    <col min="11" max="16384" width="9.140625" style="1"/>
  </cols>
  <sheetData>
    <row r="1" spans="2:7" ht="15.75" x14ac:dyDescent="0.25">
      <c r="B1" s="12"/>
      <c r="C1" s="12"/>
      <c r="D1" s="12"/>
      <c r="E1" s="12"/>
      <c r="F1" s="12"/>
      <c r="G1" s="58" t="s">
        <v>76</v>
      </c>
    </row>
    <row r="2" spans="2:7" ht="15" x14ac:dyDescent="0.25">
      <c r="B2" s="12"/>
      <c r="C2" s="12"/>
      <c r="D2" s="12"/>
      <c r="E2" s="12"/>
      <c r="F2" s="12"/>
      <c r="G2" s="57">
        <v>45107</v>
      </c>
    </row>
    <row r="3" spans="2:7" ht="15" x14ac:dyDescent="0.25">
      <c r="B3" s="3" t="s">
        <v>8</v>
      </c>
      <c r="C3" s="13"/>
      <c r="D3" s="13"/>
      <c r="E3" s="13"/>
      <c r="F3" s="13"/>
      <c r="G3" s="13"/>
    </row>
    <row r="4" spans="2:7" ht="15" x14ac:dyDescent="0.25">
      <c r="B4" s="3" t="s">
        <v>9</v>
      </c>
      <c r="C4" s="13"/>
      <c r="D4" s="13"/>
      <c r="E4" s="13"/>
      <c r="F4" s="13"/>
      <c r="G4" s="13"/>
    </row>
    <row r="5" spans="2:7" ht="15" x14ac:dyDescent="0.25">
      <c r="B5" s="72" t="s">
        <v>72</v>
      </c>
      <c r="C5" s="73"/>
      <c r="D5" s="73"/>
      <c r="E5" s="73"/>
      <c r="F5" s="73"/>
      <c r="G5" s="73"/>
    </row>
    <row r="6" spans="2:7" ht="15" customHeight="1" x14ac:dyDescent="0.2">
      <c r="B6" s="72" t="s">
        <v>13</v>
      </c>
      <c r="C6" s="72"/>
      <c r="D6" s="72"/>
      <c r="E6" s="72"/>
      <c r="F6" s="72"/>
      <c r="G6" s="72"/>
    </row>
    <row r="7" spans="2:7" ht="15" x14ac:dyDescent="0.25">
      <c r="B7" s="3" t="s">
        <v>10</v>
      </c>
      <c r="C7" s="13"/>
      <c r="D7" s="13"/>
      <c r="E7" s="13"/>
      <c r="F7" s="13"/>
      <c r="G7" s="13"/>
    </row>
    <row r="8" spans="2:7" ht="15" x14ac:dyDescent="0.25">
      <c r="B8" s="3" t="s">
        <v>51</v>
      </c>
      <c r="C8" s="13"/>
      <c r="D8" s="13"/>
      <c r="E8" s="13"/>
      <c r="F8" s="13"/>
      <c r="G8" s="13"/>
    </row>
    <row r="9" spans="2:7" ht="15" x14ac:dyDescent="0.25">
      <c r="B9" s="12"/>
      <c r="C9" s="12"/>
      <c r="D9" s="12"/>
      <c r="E9" s="12"/>
      <c r="F9" s="12"/>
      <c r="G9" s="12"/>
    </row>
    <row r="10" spans="2:7" ht="15" x14ac:dyDescent="0.25">
      <c r="B10" s="13"/>
      <c r="C10" s="13"/>
      <c r="D10" s="13"/>
      <c r="E10" s="12"/>
      <c r="F10" s="12"/>
      <c r="G10" s="12"/>
    </row>
    <row r="11" spans="2:7" ht="15" x14ac:dyDescent="0.25">
      <c r="B11" s="13"/>
      <c r="C11" s="13"/>
      <c r="D11" s="13"/>
      <c r="E11" s="70"/>
      <c r="F11" s="70"/>
      <c r="G11" s="70"/>
    </row>
    <row r="12" spans="2:7" ht="15" x14ac:dyDescent="0.25">
      <c r="B12" s="11"/>
      <c r="C12" s="12"/>
      <c r="D12" s="12"/>
      <c r="E12" s="12"/>
      <c r="F12" s="12"/>
      <c r="G12" s="12"/>
    </row>
    <row r="13" spans="2:7" ht="15" x14ac:dyDescent="0.25">
      <c r="B13" s="15"/>
      <c r="C13" s="16" t="s">
        <v>44</v>
      </c>
      <c r="D13" s="16" t="s">
        <v>45</v>
      </c>
      <c r="E13" s="16" t="s">
        <v>48</v>
      </c>
      <c r="F13" s="12"/>
      <c r="G13" s="12"/>
    </row>
    <row r="14" spans="2:7" x14ac:dyDescent="0.2">
      <c r="B14" s="11"/>
      <c r="C14" s="10" t="s">
        <v>45</v>
      </c>
      <c r="D14" s="10" t="s">
        <v>46</v>
      </c>
      <c r="E14" s="10" t="s">
        <v>45</v>
      </c>
      <c r="F14" s="10" t="s">
        <v>5</v>
      </c>
      <c r="G14" s="10" t="s">
        <v>7</v>
      </c>
    </row>
    <row r="15" spans="2:7" ht="15" x14ac:dyDescent="0.25">
      <c r="B15" s="15"/>
      <c r="C15" s="12"/>
      <c r="D15" s="12"/>
      <c r="E15" s="12"/>
      <c r="F15" s="12"/>
      <c r="G15" s="12"/>
    </row>
    <row r="16" spans="2:7" ht="15" x14ac:dyDescent="0.25">
      <c r="B16" s="15" t="s">
        <v>0</v>
      </c>
      <c r="C16" s="12"/>
      <c r="D16" s="12"/>
      <c r="E16" s="12"/>
      <c r="F16" s="12"/>
      <c r="G16" s="12"/>
    </row>
    <row r="17" spans="2:9" ht="15" x14ac:dyDescent="0.25">
      <c r="B17" s="15" t="s">
        <v>1</v>
      </c>
      <c r="C17" s="12"/>
      <c r="D17" s="12"/>
      <c r="E17" s="12"/>
      <c r="F17" s="12"/>
      <c r="G17" s="12"/>
    </row>
    <row r="18" spans="2:9" ht="15" x14ac:dyDescent="0.25">
      <c r="B18" s="32" t="s">
        <v>17</v>
      </c>
      <c r="C18" s="49">
        <f>147878</f>
        <v>147878</v>
      </c>
      <c r="D18" s="49">
        <v>0</v>
      </c>
      <c r="E18" s="8">
        <f t="shared" ref="E18:E24" si="0">C18+D18</f>
        <v>147878</v>
      </c>
      <c r="F18" s="8">
        <v>144578</v>
      </c>
      <c r="G18" s="8">
        <f t="shared" ref="G18:G24" si="1">+E18-F18</f>
        <v>3300</v>
      </c>
    </row>
    <row r="19" spans="2:9" ht="15" x14ac:dyDescent="0.25">
      <c r="B19" s="32" t="s">
        <v>16</v>
      </c>
      <c r="C19" s="50">
        <v>45592</v>
      </c>
      <c r="D19" s="50">
        <v>0</v>
      </c>
      <c r="E19" s="4">
        <f t="shared" si="0"/>
        <v>45592</v>
      </c>
      <c r="F19" s="4">
        <v>45160</v>
      </c>
      <c r="G19" s="4">
        <f t="shared" si="1"/>
        <v>432</v>
      </c>
    </row>
    <row r="20" spans="2:9" ht="15" x14ac:dyDescent="0.25">
      <c r="B20" s="32" t="s">
        <v>20</v>
      </c>
      <c r="C20" s="50">
        <v>0</v>
      </c>
      <c r="D20" s="50">
        <v>0</v>
      </c>
      <c r="E20" s="4">
        <f t="shared" si="0"/>
        <v>0</v>
      </c>
      <c r="F20" s="4">
        <v>0</v>
      </c>
      <c r="G20" s="4">
        <f t="shared" si="1"/>
        <v>0</v>
      </c>
    </row>
    <row r="21" spans="2:9" ht="15" x14ac:dyDescent="0.25">
      <c r="B21" s="32" t="s">
        <v>36</v>
      </c>
      <c r="C21" s="50">
        <v>98750</v>
      </c>
      <c r="D21" s="50">
        <v>0</v>
      </c>
      <c r="E21" s="4">
        <f t="shared" si="0"/>
        <v>98750</v>
      </c>
      <c r="F21" s="4">
        <v>97250</v>
      </c>
      <c r="G21" s="4">
        <f t="shared" si="1"/>
        <v>1500</v>
      </c>
    </row>
    <row r="22" spans="2:9" ht="15" x14ac:dyDescent="0.25">
      <c r="B22" s="32" t="s">
        <v>62</v>
      </c>
      <c r="C22" s="50">
        <v>0</v>
      </c>
      <c r="D22" s="50">
        <v>0</v>
      </c>
      <c r="E22" s="4">
        <f t="shared" si="0"/>
        <v>0</v>
      </c>
      <c r="F22" s="4">
        <v>0</v>
      </c>
      <c r="G22" s="4">
        <f t="shared" si="1"/>
        <v>0</v>
      </c>
    </row>
    <row r="23" spans="2:9" ht="15" x14ac:dyDescent="0.25">
      <c r="B23" s="32" t="s">
        <v>18</v>
      </c>
      <c r="C23" s="52">
        <f>34925-1100</f>
        <v>33825</v>
      </c>
      <c r="D23" s="50">
        <v>0</v>
      </c>
      <c r="E23" s="6">
        <f t="shared" si="0"/>
        <v>33825</v>
      </c>
      <c r="F23" s="6">
        <v>33782</v>
      </c>
      <c r="G23" s="6">
        <f t="shared" si="1"/>
        <v>43</v>
      </c>
    </row>
    <row r="24" spans="2:9" ht="15" x14ac:dyDescent="0.25">
      <c r="B24" s="32" t="s">
        <v>19</v>
      </c>
      <c r="C24" s="51">
        <v>0</v>
      </c>
      <c r="D24" s="51">
        <v>0</v>
      </c>
      <c r="E24" s="5">
        <f t="shared" si="0"/>
        <v>0</v>
      </c>
      <c r="F24" s="5">
        <v>0</v>
      </c>
      <c r="G24" s="5">
        <f t="shared" si="1"/>
        <v>0</v>
      </c>
    </row>
    <row r="25" spans="2:9" ht="15" x14ac:dyDescent="0.25">
      <c r="B25" s="15" t="s">
        <v>2</v>
      </c>
      <c r="C25" s="51">
        <f>SUM(C18:C24)</f>
        <v>326045</v>
      </c>
      <c r="D25" s="51">
        <f>SUM(D18:D24)</f>
        <v>0</v>
      </c>
      <c r="E25" s="5">
        <f>SUM(E18:E24)</f>
        <v>326045</v>
      </c>
      <c r="F25" s="5">
        <f>SUM(F18:F24)</f>
        <v>320770</v>
      </c>
      <c r="G25" s="5">
        <f>SUM(G18:G24)</f>
        <v>5275</v>
      </c>
      <c r="I25" s="20"/>
    </row>
    <row r="26" spans="2:9" ht="15" x14ac:dyDescent="0.25">
      <c r="B26" s="15"/>
      <c r="C26" s="50"/>
      <c r="D26" s="12"/>
      <c r="E26" s="4"/>
      <c r="F26" s="4"/>
      <c r="G26" s="4"/>
    </row>
    <row r="27" spans="2:9" ht="15" x14ac:dyDescent="0.25">
      <c r="B27" s="15" t="s">
        <v>3</v>
      </c>
      <c r="C27" s="50"/>
      <c r="D27" s="12"/>
      <c r="E27" s="4"/>
      <c r="F27" s="4"/>
      <c r="G27" s="4"/>
    </row>
    <row r="28" spans="2:9" ht="15" x14ac:dyDescent="0.25">
      <c r="B28" s="32" t="s">
        <v>21</v>
      </c>
      <c r="C28" s="50">
        <v>0</v>
      </c>
      <c r="D28" s="50">
        <v>0</v>
      </c>
      <c r="E28" s="4">
        <f t="shared" ref="E28:E53" si="2">C28+D28</f>
        <v>0</v>
      </c>
      <c r="F28" s="4">
        <v>0</v>
      </c>
      <c r="G28" s="4">
        <f t="shared" ref="G28:G48" si="3">+E28-F28</f>
        <v>0</v>
      </c>
    </row>
    <row r="29" spans="2:9" ht="15" x14ac:dyDescent="0.25">
      <c r="B29" s="32" t="s">
        <v>22</v>
      </c>
      <c r="C29" s="50">
        <v>0</v>
      </c>
      <c r="D29" s="50">
        <v>0</v>
      </c>
      <c r="E29" s="4">
        <f t="shared" si="2"/>
        <v>0</v>
      </c>
      <c r="F29" s="4">
        <v>0</v>
      </c>
      <c r="G29" s="4">
        <f t="shared" si="3"/>
        <v>0</v>
      </c>
    </row>
    <row r="30" spans="2:9" ht="15" x14ac:dyDescent="0.25">
      <c r="B30" s="32" t="s">
        <v>23</v>
      </c>
      <c r="C30" s="50">
        <v>1362</v>
      </c>
      <c r="D30" s="50">
        <v>0</v>
      </c>
      <c r="E30" s="4">
        <f t="shared" si="2"/>
        <v>1362</v>
      </c>
      <c r="F30" s="4">
        <v>1362</v>
      </c>
      <c r="G30" s="4">
        <f t="shared" si="3"/>
        <v>0</v>
      </c>
    </row>
    <row r="31" spans="2:9" ht="15" x14ac:dyDescent="0.25">
      <c r="B31" s="32" t="s">
        <v>24</v>
      </c>
      <c r="C31" s="50">
        <v>0</v>
      </c>
      <c r="D31" s="50">
        <v>0</v>
      </c>
      <c r="E31" s="4">
        <f t="shared" si="2"/>
        <v>0</v>
      </c>
      <c r="F31" s="4">
        <v>0</v>
      </c>
      <c r="G31" s="4">
        <f t="shared" si="3"/>
        <v>0</v>
      </c>
    </row>
    <row r="32" spans="2:9" ht="15" x14ac:dyDescent="0.25">
      <c r="B32" s="32" t="s">
        <v>25</v>
      </c>
      <c r="C32" s="50">
        <v>0</v>
      </c>
      <c r="D32" s="50">
        <v>0</v>
      </c>
      <c r="E32" s="4">
        <f t="shared" si="2"/>
        <v>0</v>
      </c>
      <c r="F32" s="4">
        <v>0</v>
      </c>
      <c r="G32" s="4">
        <f t="shared" si="3"/>
        <v>0</v>
      </c>
    </row>
    <row r="33" spans="1:7" ht="15" x14ac:dyDescent="0.25">
      <c r="B33" s="32" t="s">
        <v>63</v>
      </c>
      <c r="C33" s="50">
        <v>0</v>
      </c>
      <c r="D33" s="50">
        <v>0</v>
      </c>
      <c r="E33" s="4">
        <f t="shared" si="2"/>
        <v>0</v>
      </c>
      <c r="F33" s="4">
        <v>0</v>
      </c>
      <c r="G33" s="4">
        <f t="shared" si="3"/>
        <v>0</v>
      </c>
    </row>
    <row r="34" spans="1:7" ht="15" x14ac:dyDescent="0.25">
      <c r="B34" s="32" t="s">
        <v>64</v>
      </c>
      <c r="C34" s="50">
        <v>0</v>
      </c>
      <c r="D34" s="50">
        <v>0</v>
      </c>
      <c r="E34" s="4">
        <f t="shared" si="2"/>
        <v>0</v>
      </c>
      <c r="F34" s="4">
        <v>0</v>
      </c>
      <c r="G34" s="4">
        <f t="shared" si="3"/>
        <v>0</v>
      </c>
    </row>
    <row r="35" spans="1:7" ht="15" x14ac:dyDescent="0.25">
      <c r="B35" s="32" t="s">
        <v>26</v>
      </c>
      <c r="C35" s="50">
        <v>28207</v>
      </c>
      <c r="D35" s="50">
        <v>0</v>
      </c>
      <c r="E35" s="4">
        <f t="shared" si="2"/>
        <v>28207</v>
      </c>
      <c r="F35" s="4">
        <v>28182</v>
      </c>
      <c r="G35" s="4">
        <f t="shared" si="3"/>
        <v>25</v>
      </c>
    </row>
    <row r="36" spans="1:7" ht="15" x14ac:dyDescent="0.25">
      <c r="B36" s="33" t="s">
        <v>27</v>
      </c>
      <c r="C36" s="52">
        <v>17775</v>
      </c>
      <c r="D36" s="50">
        <v>0</v>
      </c>
      <c r="E36" s="6">
        <f t="shared" si="2"/>
        <v>17775</v>
      </c>
      <c r="F36" s="6">
        <v>17525</v>
      </c>
      <c r="G36" s="6">
        <f t="shared" si="3"/>
        <v>250</v>
      </c>
    </row>
    <row r="37" spans="1:7" ht="15" x14ac:dyDescent="0.25">
      <c r="B37" s="33" t="s">
        <v>28</v>
      </c>
      <c r="C37" s="50">
        <v>0</v>
      </c>
      <c r="D37" s="50">
        <v>0</v>
      </c>
      <c r="E37" s="4">
        <f t="shared" si="2"/>
        <v>0</v>
      </c>
      <c r="F37" s="4">
        <v>0</v>
      </c>
      <c r="G37" s="4">
        <f t="shared" si="3"/>
        <v>0</v>
      </c>
    </row>
    <row r="38" spans="1:7" ht="15" x14ac:dyDescent="0.25">
      <c r="B38" s="33" t="s">
        <v>29</v>
      </c>
      <c r="C38" s="50">
        <v>0</v>
      </c>
      <c r="D38" s="50">
        <v>0</v>
      </c>
      <c r="E38" s="4">
        <f t="shared" si="2"/>
        <v>0</v>
      </c>
      <c r="F38" s="4">
        <v>0</v>
      </c>
      <c r="G38" s="4">
        <f t="shared" si="3"/>
        <v>0</v>
      </c>
    </row>
    <row r="39" spans="1:7" ht="15" x14ac:dyDescent="0.25">
      <c r="B39" s="33" t="s">
        <v>65</v>
      </c>
      <c r="C39" s="50">
        <v>12150</v>
      </c>
      <c r="D39" s="50">
        <v>0</v>
      </c>
      <c r="E39" s="4">
        <f>C39+D39</f>
        <v>12150</v>
      </c>
      <c r="F39" s="4">
        <v>10905</v>
      </c>
      <c r="G39" s="4">
        <f>+E39-F39</f>
        <v>1245</v>
      </c>
    </row>
    <row r="40" spans="1:7" ht="15" x14ac:dyDescent="0.25">
      <c r="B40" s="33" t="s">
        <v>30</v>
      </c>
      <c r="C40" s="50">
        <v>0</v>
      </c>
      <c r="D40" s="50">
        <v>0</v>
      </c>
      <c r="E40" s="4">
        <f t="shared" si="2"/>
        <v>0</v>
      </c>
      <c r="F40" s="4">
        <v>0</v>
      </c>
      <c r="G40" s="4">
        <f t="shared" si="3"/>
        <v>0</v>
      </c>
    </row>
    <row r="41" spans="1:7" ht="15" x14ac:dyDescent="0.25">
      <c r="B41" s="33" t="s">
        <v>31</v>
      </c>
      <c r="C41" s="50">
        <v>0</v>
      </c>
      <c r="D41" s="50">
        <v>0</v>
      </c>
      <c r="E41" s="4">
        <f t="shared" si="2"/>
        <v>0</v>
      </c>
      <c r="F41" s="4">
        <v>0</v>
      </c>
      <c r="G41" s="4">
        <f t="shared" si="3"/>
        <v>0</v>
      </c>
    </row>
    <row r="42" spans="1:7" ht="15" x14ac:dyDescent="0.25">
      <c r="A42" s="21"/>
      <c r="B42" s="33" t="s">
        <v>32</v>
      </c>
      <c r="C42" s="50">
        <v>0</v>
      </c>
      <c r="D42" s="50">
        <v>0</v>
      </c>
      <c r="E42" s="4">
        <f t="shared" si="2"/>
        <v>0</v>
      </c>
      <c r="F42" s="4">
        <v>0</v>
      </c>
      <c r="G42" s="4">
        <f t="shared" si="3"/>
        <v>0</v>
      </c>
    </row>
    <row r="43" spans="1:7" ht="15" x14ac:dyDescent="0.25">
      <c r="A43" s="21"/>
      <c r="B43" s="33" t="s">
        <v>33</v>
      </c>
      <c r="C43" s="50">
        <v>0</v>
      </c>
      <c r="D43" s="50">
        <v>0</v>
      </c>
      <c r="E43" s="4">
        <f t="shared" si="2"/>
        <v>0</v>
      </c>
      <c r="F43" s="4">
        <v>0</v>
      </c>
      <c r="G43" s="4">
        <f t="shared" si="3"/>
        <v>0</v>
      </c>
    </row>
    <row r="44" spans="1:7" ht="15" x14ac:dyDescent="0.25">
      <c r="B44" s="33" t="s">
        <v>34</v>
      </c>
      <c r="C44" s="50">
        <v>0</v>
      </c>
      <c r="D44" s="50">
        <v>0</v>
      </c>
      <c r="E44" s="4">
        <f t="shared" si="2"/>
        <v>0</v>
      </c>
      <c r="F44" s="4">
        <v>0</v>
      </c>
      <c r="G44" s="4">
        <f t="shared" si="3"/>
        <v>0</v>
      </c>
    </row>
    <row r="45" spans="1:7" ht="15" x14ac:dyDescent="0.25">
      <c r="B45" s="33" t="s">
        <v>35</v>
      </c>
      <c r="C45" s="50">
        <v>0</v>
      </c>
      <c r="D45" s="50">
        <v>0</v>
      </c>
      <c r="E45" s="4">
        <f t="shared" si="2"/>
        <v>0</v>
      </c>
      <c r="F45" s="4">
        <v>0</v>
      </c>
      <c r="G45" s="4">
        <f t="shared" si="3"/>
        <v>0</v>
      </c>
    </row>
    <row r="46" spans="1:7" ht="15" x14ac:dyDescent="0.25">
      <c r="B46" s="33" t="s">
        <v>36</v>
      </c>
      <c r="C46" s="50">
        <v>0</v>
      </c>
      <c r="D46" s="50">
        <v>0</v>
      </c>
      <c r="E46" s="4">
        <f t="shared" si="2"/>
        <v>0</v>
      </c>
      <c r="F46" s="4">
        <v>0</v>
      </c>
      <c r="G46" s="4">
        <f t="shared" si="3"/>
        <v>0</v>
      </c>
    </row>
    <row r="47" spans="1:7" ht="15" x14ac:dyDescent="0.25">
      <c r="B47" s="33" t="s">
        <v>37</v>
      </c>
      <c r="C47" s="50">
        <v>6500</v>
      </c>
      <c r="D47" s="50">
        <v>0</v>
      </c>
      <c r="E47" s="4">
        <f t="shared" si="2"/>
        <v>6500</v>
      </c>
      <c r="F47" s="4">
        <v>6433</v>
      </c>
      <c r="G47" s="4">
        <f t="shared" si="3"/>
        <v>67</v>
      </c>
    </row>
    <row r="48" spans="1:7" ht="15" x14ac:dyDescent="0.25">
      <c r="B48" s="33" t="s">
        <v>19</v>
      </c>
      <c r="C48" s="51">
        <v>0</v>
      </c>
      <c r="D48" s="50">
        <v>0</v>
      </c>
      <c r="E48" s="5">
        <f t="shared" si="2"/>
        <v>0</v>
      </c>
      <c r="F48" s="5">
        <v>0</v>
      </c>
      <c r="G48" s="5">
        <f t="shared" si="3"/>
        <v>0</v>
      </c>
    </row>
    <row r="49" spans="2:10" ht="15" x14ac:dyDescent="0.25">
      <c r="B49" s="15" t="s">
        <v>4</v>
      </c>
      <c r="C49" s="51">
        <f>SUM(C28:C48)</f>
        <v>65994</v>
      </c>
      <c r="D49" s="53">
        <f>SUM(D28:D48)</f>
        <v>0</v>
      </c>
      <c r="E49" s="5">
        <f>SUM(E28:E48)</f>
        <v>65994</v>
      </c>
      <c r="F49" s="5">
        <f>SUM(F28:F48)</f>
        <v>64407</v>
      </c>
      <c r="G49" s="5">
        <f>SUM(G28:G48)</f>
        <v>1587</v>
      </c>
      <c r="I49" s="20"/>
    </row>
    <row r="50" spans="2:10" ht="15" x14ac:dyDescent="0.25">
      <c r="B50" s="15"/>
      <c r="C50" s="52"/>
      <c r="D50" s="50"/>
      <c r="E50" s="6"/>
      <c r="F50" s="6"/>
      <c r="G50" s="6"/>
    </row>
    <row r="51" spans="2:10" ht="15" x14ac:dyDescent="0.25">
      <c r="B51" s="15" t="s">
        <v>12</v>
      </c>
      <c r="C51" s="52"/>
      <c r="D51" s="50"/>
      <c r="E51" s="6"/>
      <c r="F51" s="6"/>
      <c r="G51" s="6"/>
    </row>
    <row r="52" spans="2:10" ht="12.75" customHeight="1" x14ac:dyDescent="0.25">
      <c r="B52" s="32" t="s">
        <v>38</v>
      </c>
      <c r="C52" s="52">
        <v>30500</v>
      </c>
      <c r="D52" s="50">
        <v>0</v>
      </c>
      <c r="E52" s="6">
        <f t="shared" si="2"/>
        <v>30500</v>
      </c>
      <c r="F52" s="6">
        <v>29592</v>
      </c>
      <c r="G52" s="6">
        <f>+E52-F52</f>
        <v>908</v>
      </c>
    </row>
    <row r="53" spans="2:10" ht="15" x14ac:dyDescent="0.25">
      <c r="B53" s="32" t="s">
        <v>39</v>
      </c>
      <c r="C53" s="52">
        <v>25991</v>
      </c>
      <c r="D53" s="50">
        <v>0</v>
      </c>
      <c r="E53" s="6">
        <f t="shared" si="2"/>
        <v>25991</v>
      </c>
      <c r="F53" s="6">
        <v>25991</v>
      </c>
      <c r="G53" s="6">
        <f>F53-E53</f>
        <v>0</v>
      </c>
    </row>
    <row r="54" spans="2:10" ht="15" x14ac:dyDescent="0.25">
      <c r="B54" s="15" t="s">
        <v>54</v>
      </c>
      <c r="C54" s="53">
        <f>SUM(C52:C53)</f>
        <v>56491</v>
      </c>
      <c r="D54" s="53">
        <v>0</v>
      </c>
      <c r="E54" s="19">
        <f>SUM(E52:E53)</f>
        <v>56491</v>
      </c>
      <c r="F54" s="19">
        <f>SUM(F52:F53)</f>
        <v>55583</v>
      </c>
      <c r="G54" s="19">
        <f>SUM(G52:G53)</f>
        <v>908</v>
      </c>
      <c r="I54" s="20"/>
    </row>
    <row r="55" spans="2:10" ht="15" x14ac:dyDescent="0.25">
      <c r="D55" s="50"/>
    </row>
    <row r="56" spans="2:10" ht="15.75" thickBot="1" x14ac:dyDescent="0.3">
      <c r="B56" s="15" t="s">
        <v>42</v>
      </c>
      <c r="C56" s="48">
        <f>C25+C49+C54</f>
        <v>448530</v>
      </c>
      <c r="D56" s="54">
        <f>D25+D49+D54</f>
        <v>0</v>
      </c>
      <c r="E56" s="48">
        <f>E25+E49+E54</f>
        <v>448530</v>
      </c>
      <c r="F56" s="9">
        <f>F25+F49+F54</f>
        <v>440760</v>
      </c>
      <c r="G56" s="9">
        <f>G25+G49+G54</f>
        <v>7770</v>
      </c>
      <c r="I56" s="20"/>
      <c r="J56" s="23"/>
    </row>
    <row r="57" spans="2:10" ht="15.75" thickTop="1" x14ac:dyDescent="0.25">
      <c r="B57" s="25"/>
      <c r="C57" s="12"/>
      <c r="D57" s="12"/>
      <c r="E57" s="12"/>
      <c r="F57" s="22"/>
      <c r="G57" s="12"/>
      <c r="I57" s="23"/>
    </row>
    <row r="58" spans="2:10" x14ac:dyDescent="0.2">
      <c r="E58" s="17"/>
      <c r="F58" s="17"/>
      <c r="G58" s="17"/>
    </row>
    <row r="59" spans="2:10" x14ac:dyDescent="0.2">
      <c r="E59" s="17"/>
      <c r="F59" s="17"/>
      <c r="G59" s="17"/>
    </row>
    <row r="60" spans="2:10" x14ac:dyDescent="0.2">
      <c r="E60" s="17"/>
      <c r="F60" s="17"/>
      <c r="G60" s="17"/>
    </row>
    <row r="61" spans="2:10" x14ac:dyDescent="0.2">
      <c r="E61" s="17"/>
      <c r="F61" s="17"/>
      <c r="G61" s="17"/>
    </row>
  </sheetData>
  <mergeCells count="3">
    <mergeCell ref="E11:G11"/>
    <mergeCell ref="B6:G6"/>
    <mergeCell ref="B5:G5"/>
  </mergeCells>
  <phoneticPr fontId="0" type="noConversion"/>
  <printOptions horizontalCentered="1"/>
  <pageMargins left="0.75" right="0.75" top="0.75" bottom="0.75" header="0.5" footer="0.5"/>
  <pageSetup scale="73" orientation="portrait" horizontalDpi="4294967292" r:id="rId1"/>
  <headerFooter alignWithMargins="0">
    <oddFooter xml:space="preserve">&amp;R&amp;"Times New Roman,Italic"[Updated 7/09]&amp;"Times New Roman,Regular"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Ex E-2Reg</vt:lpstr>
      <vt:lpstr>Ex E-2SBB</vt:lpstr>
      <vt:lpstr>Ex E-2aSBB</vt:lpstr>
      <vt:lpstr>Ex E-2bSBB</vt:lpstr>
      <vt:lpstr>Ex E-2cSBB</vt:lpstr>
      <vt:lpstr>Ex E-2dSBB</vt:lpstr>
      <vt:lpstr>'Ex E-2aSBB'!Print_Area</vt:lpstr>
      <vt:lpstr>'Ex E-2bSBB'!Print_Area</vt:lpstr>
      <vt:lpstr>'Ex E-2cSBB'!Print_Area</vt:lpstr>
      <vt:lpstr>'Ex E-2dSBB'!Print_Area</vt:lpstr>
      <vt:lpstr>'Ex E-2Reg'!Print_Area</vt:lpstr>
      <vt:lpstr>'Ex E-2SBB'!Print_Area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Grama, Jacqueline</cp:lastModifiedBy>
  <cp:lastPrinted>2009-07-20T14:27:51Z</cp:lastPrinted>
  <dcterms:created xsi:type="dcterms:W3CDTF">2001-12-26T18:43:11Z</dcterms:created>
  <dcterms:modified xsi:type="dcterms:W3CDTF">2023-08-18T15:10:13Z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113672429</vt:i4>
  </property>
  <property fmtid="{D5CDD505-2E9C-101B-9397-08002B2CF9AE}" pid="3" name="_EmailSubject">
    <vt:lpwstr>Abbott Preschool Schedules (ECPA)</vt:lpwstr>
  </property>
  <property fmtid="{D5CDD505-2E9C-101B-9397-08002B2CF9AE}" pid="4" name="_AuthorEmail">
    <vt:lpwstr>michael.mindlin@doe.state.nj.us</vt:lpwstr>
  </property>
  <property fmtid="{D5CDD505-2E9C-101B-9397-08002B2CF9AE}" pid="5" name="_AuthorEmailDisplayName">
    <vt:lpwstr>Mindlin, Michael</vt:lpwstr>
  </property>
  <property fmtid="{D5CDD505-2E9C-101B-9397-08002B2CF9AE}" pid="6" name="_PreviousAdHocReviewCycleID">
    <vt:i4>-1347063524</vt:i4>
  </property>
  <property fmtid="{D5CDD505-2E9C-101B-9397-08002B2CF9AE}" pid="7" name="_ReviewingToolsShownOnce">
    <vt:lpwstr/>
  </property>
</Properties>
</file>