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1100" windowHeight="5328" activeTab="0"/>
  </bookViews>
  <sheets>
    <sheet name="J-10" sheetId="1" r:id="rId1"/>
    <sheet name="J-11" sheetId="2" r:id="rId2"/>
    <sheet name="J-12" sheetId="3" r:id="rId3"/>
    <sheet name="J-13" sheetId="4" r:id="rId4"/>
  </sheets>
  <definedNames/>
  <calcPr fullCalcOnLoad="1"/>
</workbook>
</file>

<file path=xl/sharedStrings.xml><?xml version="1.0" encoding="utf-8"?>
<sst xmlns="http://schemas.openxmlformats.org/spreadsheetml/2006/main" count="101" uniqueCount="87">
  <si>
    <t>Anytown School District</t>
  </si>
  <si>
    <t>Fiscal Year Ended June 30,</t>
  </si>
  <si>
    <t>General Obligation Bonds</t>
  </si>
  <si>
    <t>Governmental Activities</t>
  </si>
  <si>
    <t>Certificates of Participation</t>
  </si>
  <si>
    <t>Capital Leases</t>
  </si>
  <si>
    <t>Total District</t>
  </si>
  <si>
    <t>Details regarding the district's outstanding debt can be found in the notes to the financial statements.</t>
  </si>
  <si>
    <t>General Bonded Debt Outstanding</t>
  </si>
  <si>
    <t>Business-Type Activities</t>
  </si>
  <si>
    <t>Governmental Unit</t>
  </si>
  <si>
    <t>Debt repaid with property taxes</t>
  </si>
  <si>
    <t>Debt Outstanding</t>
  </si>
  <si>
    <t>Other debt</t>
  </si>
  <si>
    <t>ABC County General Obligation Debt</t>
  </si>
  <si>
    <t>Subtotal, overlapping debt</t>
  </si>
  <si>
    <t>Total direct and overlapping debt</t>
  </si>
  <si>
    <t>Fiscal Year</t>
  </si>
  <si>
    <t>Debt limit</t>
  </si>
  <si>
    <t>Total net debt applicable to limit</t>
  </si>
  <si>
    <t>Legal debt margin</t>
  </si>
  <si>
    <t>Total net debt applicable to the limit</t>
  </si>
  <si>
    <t>as a percentage of debt limit</t>
  </si>
  <si>
    <t>Equalized valuation basis</t>
  </si>
  <si>
    <t>Average equalized valuation of taxable property</t>
  </si>
  <si>
    <r>
      <t>Note:</t>
    </r>
    <r>
      <rPr>
        <sz val="10"/>
        <rFont val="Arial"/>
        <family val="0"/>
      </rPr>
      <t xml:space="preserve"> Details regarding the district's outstanding debt can be found in the notes to the financial statements.</t>
    </r>
  </si>
  <si>
    <t>Estimated Share of Overlapping Debt</t>
  </si>
  <si>
    <t>[A]</t>
  </si>
  <si>
    <t>[A/3]</t>
  </si>
  <si>
    <t>[B]</t>
  </si>
  <si>
    <t>[C]</t>
  </si>
  <si>
    <t>[B-C]</t>
  </si>
  <si>
    <t>For debt repaid with property taxes, the percentage of overlapping debt applicable is estimated using taxable assessed property values.</t>
  </si>
  <si>
    <t>Exhibit J-10</t>
  </si>
  <si>
    <t>Exhibit J-11</t>
  </si>
  <si>
    <t>Anytown District Direct Debt</t>
  </si>
  <si>
    <t xml:space="preserve">This schedule estimates the portion of the outstanding debt of those overlapping governments that is borne by the residents and </t>
  </si>
  <si>
    <t xml:space="preserve">businesses of Anytown.  This process recognizes that, when considering the District's ability to issue and repay long-term debt, the </t>
  </si>
  <si>
    <t xml:space="preserve">entire debt burden borne by the residents and businesses should be taken into account.  However this does not imply that </t>
  </si>
  <si>
    <t>every taxpayer is a resident, and therefore responsible for repaying the debt, of each overlapping payment.</t>
  </si>
  <si>
    <t>Legal Debt Margin Information,</t>
  </si>
  <si>
    <t>Exhibit J-12</t>
  </si>
  <si>
    <t>Department of Treasury, Division of Taxation</t>
  </si>
  <si>
    <t>Ratios of Net General Bonded Debt Outstanding</t>
  </si>
  <si>
    <t>Net General Bonded Debt Outstanding</t>
  </si>
  <si>
    <t>Anytown Municipality</t>
  </si>
  <si>
    <t>Debt outstanding data provided by each governmental unit.</t>
  </si>
  <si>
    <t xml:space="preserve">Note: </t>
  </si>
  <si>
    <t xml:space="preserve">Overlapping governments are those that coincide, at least in part, with the geographic boundaries of the District.  </t>
  </si>
  <si>
    <t xml:space="preserve">The basic approach to estimating the applicable percentage of overlapping debt, as described in the Statement, is to divide the value of </t>
  </si>
  <si>
    <t>the revenue base within the overlapping geographic area by the total revenue base of the overlapping government, and multiply this ratio</t>
  </si>
  <si>
    <t>by the overlapping government's outstanding debt.</t>
  </si>
  <si>
    <t>Deductions</t>
  </si>
  <si>
    <t>Bond Anticipation Notes (BANs)</t>
  </si>
  <si>
    <t>Includes Early Retirement Incentive Plan (ERIP) refunding</t>
  </si>
  <si>
    <t xml:space="preserve">Applicable percentages were estimated by determining the portion of another governmental unit's taxable value that is within the </t>
  </si>
  <si>
    <t>district's boundaries and dividing it by each unit's total taxable value.</t>
  </si>
  <si>
    <t>Assessed value data used to estimate applicable percentages provided by the ABC County Board of Taxation.</t>
  </si>
  <si>
    <t>Sources:</t>
  </si>
  <si>
    <t>Source:</t>
  </si>
  <si>
    <t>Equalized valuation bases were obtained from the Annual Report of the State of New Jersey,</t>
  </si>
  <si>
    <r>
      <t xml:space="preserve">Percentage of Personal Income </t>
    </r>
    <r>
      <rPr>
        <b/>
        <vertAlign val="superscript"/>
        <sz val="10"/>
        <rFont val="Arial"/>
        <family val="2"/>
      </rPr>
      <t>a</t>
    </r>
  </si>
  <si>
    <r>
      <t xml:space="preserve">Per Capita </t>
    </r>
    <r>
      <rPr>
        <vertAlign val="superscript"/>
        <sz val="10"/>
        <rFont val="Arial"/>
        <family val="2"/>
      </rPr>
      <t>a</t>
    </r>
  </si>
  <si>
    <t>a</t>
  </si>
  <si>
    <t>b</t>
  </si>
  <si>
    <r>
      <t xml:space="preserve">General Obligation Bonds </t>
    </r>
    <r>
      <rPr>
        <b/>
        <vertAlign val="superscript"/>
        <sz val="10"/>
        <rFont val="Arial"/>
        <family val="2"/>
      </rPr>
      <t>b</t>
    </r>
  </si>
  <si>
    <r>
      <t xml:space="preserve">Estimated Percentage Applicable </t>
    </r>
    <r>
      <rPr>
        <b/>
        <vertAlign val="superscript"/>
        <sz val="10"/>
        <rFont val="Arial"/>
        <family val="2"/>
      </rPr>
      <t>a</t>
    </r>
  </si>
  <si>
    <r>
      <t xml:space="preserve">Percentage of Actual Taxable Value </t>
    </r>
    <r>
      <rPr>
        <b/>
        <vertAlign val="superscript"/>
        <sz val="10"/>
        <rFont val="Arial"/>
        <family val="2"/>
      </rPr>
      <t>a</t>
    </r>
    <r>
      <rPr>
        <sz val="10"/>
        <rFont val="Arial"/>
        <family val="0"/>
      </rPr>
      <t xml:space="preserve"> of Property</t>
    </r>
  </si>
  <si>
    <r>
      <t>Per Capita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b</t>
    </r>
  </si>
  <si>
    <t>Last Ten Fiscal Years</t>
  </si>
  <si>
    <t>Notes:</t>
  </si>
  <si>
    <t>As of June 30, 20XX</t>
  </si>
  <si>
    <t>Municipal Water Authority - Anytown District's share</t>
  </si>
  <si>
    <t xml:space="preserve">       Legal debt margin</t>
  </si>
  <si>
    <t>Debt limit (4 % of average equalization value)</t>
  </si>
  <si>
    <t>Exhibit J-13</t>
  </si>
  <si>
    <t>Population data can be found in Exhibit NJ J-14.</t>
  </si>
  <si>
    <t xml:space="preserve">See Exhibit NJ J-6 for property tax data.  </t>
  </si>
  <si>
    <t>See  Exhibit NJ J-14 for personal income and population data.  These ratios are calculated using personal income and</t>
  </si>
  <si>
    <t>Deductions are allowable for resources that are restricted to repaying the principal of debt outstanding.</t>
  </si>
  <si>
    <t>Limit set by NJSA 18A:24-19 for a K through 12 district; other % limits would be applicable for other district types.</t>
  </si>
  <si>
    <t>Ratios of Outstanding Debt by Type</t>
  </si>
  <si>
    <t>Direct and Overlapping Governmental Activities Debt</t>
  </si>
  <si>
    <t>Total Net Debt Applicable to Limit</t>
  </si>
  <si>
    <t xml:space="preserve">      population for the prior calendar year.</t>
  </si>
  <si>
    <t xml:space="preserve"> </t>
  </si>
  <si>
    <t>Legal Debt Margin Calculation for Fiscal Year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</si>
</sst>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0.000%"/>
    <numFmt numFmtId="170" formatCode="[$-409]dddd\,\ mmmm\ dd\,\ yyyy"/>
    <numFmt numFmtId="171" formatCode="0;[Red]0"/>
  </numFmts>
  <fonts count="45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42" fontId="0" fillId="0" borderId="0" xfId="42" applyNumberFormat="1" applyFont="1" applyAlignment="1">
      <alignment/>
    </xf>
    <xf numFmtId="44" fontId="0" fillId="0" borderId="0" xfId="44" applyAlignment="1">
      <alignment/>
    </xf>
    <xf numFmtId="10" fontId="0" fillId="0" borderId="0" xfId="59" applyNumberFormat="1" applyFont="1" applyFill="1" applyAlignment="1">
      <alignment/>
    </xf>
    <xf numFmtId="165" fontId="0" fillId="0" borderId="0" xfId="42" applyNumberFormat="1" applyAlignment="1">
      <alignment/>
    </xf>
    <xf numFmtId="165" fontId="0" fillId="0" borderId="0" xfId="42" applyNumberFormat="1" applyFill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7" fontId="0" fillId="0" borderId="0" xfId="44" applyNumberFormat="1" applyFont="1" applyAlignment="1">
      <alignment/>
    </xf>
    <xf numFmtId="167" fontId="0" fillId="0" borderId="0" xfId="44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0" fontId="0" fillId="0" borderId="0" xfId="59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41" fontId="0" fillId="0" borderId="0" xfId="0" applyNumberFormat="1" applyAlignment="1">
      <alignment/>
    </xf>
    <xf numFmtId="167" fontId="0" fillId="0" borderId="0" xfId="44" applyNumberFormat="1" applyFont="1" applyFill="1" applyAlignment="1">
      <alignment/>
    </xf>
    <xf numFmtId="169" fontId="0" fillId="0" borderId="0" xfId="59" applyNumberFormat="1" applyFont="1" applyAlignment="1">
      <alignment/>
    </xf>
    <xf numFmtId="169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165" fontId="0" fillId="0" borderId="0" xfId="42" applyNumberFormat="1" applyFont="1" applyAlignment="1">
      <alignment/>
    </xf>
    <xf numFmtId="167" fontId="0" fillId="0" borderId="12" xfId="44" applyNumberFormat="1" applyFont="1" applyBorder="1" applyAlignment="1">
      <alignment/>
    </xf>
    <xf numFmtId="167" fontId="0" fillId="0" borderId="13" xfId="44" applyNumberFormat="1" applyFont="1" applyBorder="1" applyAlignment="1">
      <alignment/>
    </xf>
    <xf numFmtId="0" fontId="3" fillId="0" borderId="0" xfId="0" applyFont="1" applyAlignment="1">
      <alignment horizontal="right"/>
    </xf>
    <xf numFmtId="171" fontId="0" fillId="0" borderId="0" xfId="42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44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0" fontId="0" fillId="0" borderId="0" xfId="59" applyNumberFormat="1" applyFont="1" applyAlignment="1" quotePrefix="1">
      <alignment horizontal="righ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165" fontId="0" fillId="0" borderId="0" xfId="42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1" fontId="0" fillId="0" borderId="0" xfId="42" applyNumberFormat="1" applyFont="1" applyAlignment="1">
      <alignment/>
    </xf>
    <xf numFmtId="0" fontId="0" fillId="0" borderId="11" xfId="0" applyFill="1" applyBorder="1" applyAlignment="1">
      <alignment horizontal="center" wrapText="1"/>
    </xf>
    <xf numFmtId="167" fontId="0" fillId="0" borderId="0" xfId="44" applyNumberFormat="1" applyFill="1" applyAlignment="1">
      <alignment/>
    </xf>
    <xf numFmtId="165" fontId="0" fillId="0" borderId="0" xfId="0" applyNumberFormat="1" applyFill="1" applyAlignment="1">
      <alignment/>
    </xf>
    <xf numFmtId="41" fontId="0" fillId="0" borderId="1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0" fontId="0" fillId="0" borderId="0" xfId="59" applyNumberFormat="1" applyFont="1" applyFill="1" applyAlignment="1">
      <alignment horizontal="right" wrapText="1"/>
    </xf>
    <xf numFmtId="0" fontId="0" fillId="0" borderId="0" xfId="0" applyAlignment="1">
      <alignment horizontal="right"/>
    </xf>
    <xf numFmtId="10" fontId="0" fillId="0" borderId="0" xfId="59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12</xdr:row>
      <xdr:rowOff>28575</xdr:rowOff>
    </xdr:from>
    <xdr:to>
      <xdr:col>7</xdr:col>
      <xdr:colOff>352425</xdr:colOff>
      <xdr:row>14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90575" y="1990725"/>
          <a:ext cx="38004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debt applicable to the limit may be offset only by amounts that the applicable law expressly allows.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="75" zoomScaleNormal="75" zoomScalePageLayoutView="0" workbookViewId="0" topLeftCell="A1">
      <selection activeCell="S3" sqref="S3"/>
    </sheetView>
  </sheetViews>
  <sheetFormatPr defaultColWidth="9.140625" defaultRowHeight="12.75"/>
  <cols>
    <col min="1" max="1" width="9.00390625" style="0" customWidth="1"/>
    <col min="2" max="2" width="2.28125" style="0" customWidth="1"/>
    <col min="3" max="3" width="13.28125" style="0" customWidth="1"/>
    <col min="4" max="4" width="1.7109375" style="0" customWidth="1"/>
    <col min="5" max="5" width="11.140625" style="0" customWidth="1"/>
    <col min="6" max="6" width="1.8515625" style="0" customWidth="1"/>
    <col min="7" max="7" width="11.00390625" style="0" customWidth="1"/>
    <col min="8" max="8" width="1.57421875" style="0" customWidth="1"/>
    <col min="9" max="9" width="10.57421875" style="0" customWidth="1"/>
    <col min="10" max="10" width="1.7109375" style="0" customWidth="1"/>
    <col min="11" max="11" width="1.57421875" style="50" customWidth="1"/>
    <col min="12" max="12" width="13.8515625" style="0" customWidth="1"/>
    <col min="13" max="13" width="1.1484375" style="0" customWidth="1"/>
    <col min="14" max="14" width="12.7109375" style="0" bestFit="1" customWidth="1"/>
    <col min="15" max="15" width="1.421875" style="0" customWidth="1"/>
    <col min="16" max="16" width="13.421875" style="0" customWidth="1"/>
    <col min="17" max="17" width="2.00390625" style="9" customWidth="1"/>
    <col min="18" max="18" width="12.8515625" style="0" customWidth="1"/>
    <col min="19" max="19" width="10.8515625" style="0" customWidth="1"/>
  </cols>
  <sheetData>
    <row r="1" spans="1:19" ht="12.75">
      <c r="A1" s="30" t="s">
        <v>0</v>
      </c>
      <c r="B1" s="9"/>
      <c r="C1" s="9"/>
      <c r="D1" s="9"/>
      <c r="E1" s="9"/>
      <c r="F1" s="9"/>
      <c r="G1" s="9"/>
      <c r="H1" s="9"/>
      <c r="I1" s="9"/>
      <c r="J1" s="9"/>
      <c r="K1" s="34"/>
      <c r="L1" s="9"/>
      <c r="M1" s="31"/>
      <c r="N1" s="9"/>
      <c r="O1" s="9"/>
      <c r="P1" s="9"/>
      <c r="R1" s="30"/>
      <c r="S1" s="2" t="s">
        <v>33</v>
      </c>
    </row>
    <row r="2" spans="1:19" ht="12.75">
      <c r="A2" s="30" t="s">
        <v>81</v>
      </c>
      <c r="B2" s="9"/>
      <c r="C2" s="9"/>
      <c r="D2" s="9"/>
      <c r="E2" s="9"/>
      <c r="F2" s="9"/>
      <c r="G2" s="9"/>
      <c r="H2" s="9"/>
      <c r="I2" s="9"/>
      <c r="J2" s="9"/>
      <c r="K2" s="34"/>
      <c r="L2" s="9"/>
      <c r="M2" s="9"/>
      <c r="N2" s="9"/>
      <c r="O2" s="9"/>
      <c r="P2" s="9"/>
      <c r="R2" s="32"/>
      <c r="S2" s="59">
        <v>44377</v>
      </c>
    </row>
    <row r="3" spans="1:19" ht="12.75">
      <c r="A3" s="30" t="s">
        <v>69</v>
      </c>
      <c r="B3" s="30"/>
      <c r="C3" s="9"/>
      <c r="D3" s="9"/>
      <c r="E3" s="9"/>
      <c r="F3" s="9"/>
      <c r="G3" s="9"/>
      <c r="H3" s="9"/>
      <c r="I3" s="9"/>
      <c r="J3" s="9"/>
      <c r="K3" s="34"/>
      <c r="L3" s="9"/>
      <c r="M3" s="9"/>
      <c r="N3" s="9"/>
      <c r="O3" s="9"/>
      <c r="P3" s="9"/>
      <c r="R3" s="32"/>
      <c r="S3" s="36"/>
    </row>
    <row r="4" spans="1:18" ht="12.75">
      <c r="A4" s="31"/>
      <c r="B4" s="9"/>
      <c r="C4" s="9"/>
      <c r="D4" s="9"/>
      <c r="E4" s="9"/>
      <c r="F4" s="9"/>
      <c r="G4" s="9"/>
      <c r="H4" s="9"/>
      <c r="I4" s="9"/>
      <c r="J4" s="9"/>
      <c r="K4" s="34"/>
      <c r="L4" s="9"/>
      <c r="M4" s="9"/>
      <c r="N4" s="9"/>
      <c r="O4" s="9"/>
      <c r="P4" s="9"/>
      <c r="R4" s="9"/>
    </row>
    <row r="8" spans="3:12" ht="26.25">
      <c r="C8" s="60" t="s">
        <v>3</v>
      </c>
      <c r="D8" s="60"/>
      <c r="E8" s="60"/>
      <c r="F8" s="60"/>
      <c r="G8" s="60"/>
      <c r="H8" s="60"/>
      <c r="I8" s="60"/>
      <c r="J8" s="36"/>
      <c r="L8" s="16" t="s">
        <v>9</v>
      </c>
    </row>
    <row r="9" spans="1:18" ht="63.75" customHeight="1">
      <c r="A9" s="3" t="s">
        <v>1</v>
      </c>
      <c r="B9" s="3"/>
      <c r="C9" s="14" t="s">
        <v>65</v>
      </c>
      <c r="D9" s="3"/>
      <c r="E9" s="14" t="s">
        <v>4</v>
      </c>
      <c r="F9" s="3"/>
      <c r="G9" s="14" t="s">
        <v>5</v>
      </c>
      <c r="H9" s="3"/>
      <c r="I9" s="14" t="s">
        <v>53</v>
      </c>
      <c r="J9" s="16"/>
      <c r="K9" s="51"/>
      <c r="L9" s="14" t="s">
        <v>5</v>
      </c>
      <c r="M9" s="3"/>
      <c r="N9" s="15" t="s">
        <v>6</v>
      </c>
      <c r="O9" s="3"/>
      <c r="P9" s="15" t="s">
        <v>61</v>
      </c>
      <c r="Q9" s="16"/>
      <c r="R9" s="15" t="s">
        <v>62</v>
      </c>
    </row>
    <row r="11" spans="1:18" ht="12.75">
      <c r="A11">
        <v>2020</v>
      </c>
      <c r="C11" s="4">
        <f>C12+280000</f>
        <v>12453000</v>
      </c>
      <c r="E11" s="4">
        <v>0</v>
      </c>
      <c r="G11" s="4">
        <v>0</v>
      </c>
      <c r="I11" s="4">
        <v>0</v>
      </c>
      <c r="J11" s="4"/>
      <c r="L11" s="5">
        <v>0</v>
      </c>
      <c r="M11" s="5"/>
      <c r="N11" s="4">
        <f>SUM(C11:L11)</f>
        <v>12453000</v>
      </c>
      <c r="P11" s="6">
        <v>0.0329</v>
      </c>
      <c r="Q11" s="17"/>
      <c r="R11" s="11">
        <v>847</v>
      </c>
    </row>
    <row r="12" spans="1:18" ht="12.75">
      <c r="A12">
        <v>2019</v>
      </c>
      <c r="C12" s="7">
        <f>C13+290000</f>
        <v>12173000</v>
      </c>
      <c r="E12" s="7">
        <v>0</v>
      </c>
      <c r="G12" s="7">
        <v>0</v>
      </c>
      <c r="I12" s="7">
        <v>0</v>
      </c>
      <c r="J12" s="7"/>
      <c r="L12" s="8">
        <v>0</v>
      </c>
      <c r="N12" s="10">
        <f aca="true" t="shared" si="0" ref="N12:N17">SUM(C12:L12)</f>
        <v>12173000</v>
      </c>
      <c r="P12" s="6">
        <v>0.0312</v>
      </c>
      <c r="Q12" s="17"/>
      <c r="R12" s="10">
        <v>828</v>
      </c>
    </row>
    <row r="13" spans="1:18" ht="12.75">
      <c r="A13">
        <v>2018</v>
      </c>
      <c r="C13" s="7">
        <f>C14+295000</f>
        <v>11883000</v>
      </c>
      <c r="E13" s="7">
        <v>0</v>
      </c>
      <c r="G13" s="7">
        <v>0</v>
      </c>
      <c r="I13" s="7">
        <v>0</v>
      </c>
      <c r="J13" s="7"/>
      <c r="L13" s="8">
        <v>0</v>
      </c>
      <c r="N13" s="10">
        <f t="shared" si="0"/>
        <v>11883000</v>
      </c>
      <c r="P13" s="6">
        <v>0.0296</v>
      </c>
      <c r="Q13" s="17"/>
      <c r="R13" s="10">
        <v>809</v>
      </c>
    </row>
    <row r="14" spans="1:18" ht="12.75">
      <c r="A14">
        <v>2017</v>
      </c>
      <c r="C14" s="7">
        <f>C15+300000</f>
        <v>11588000</v>
      </c>
      <c r="E14" s="7">
        <v>0</v>
      </c>
      <c r="G14" s="7">
        <v>0</v>
      </c>
      <c r="I14" s="7">
        <v>0</v>
      </c>
      <c r="J14" s="7"/>
      <c r="L14" s="8">
        <v>0</v>
      </c>
      <c r="N14" s="10">
        <f t="shared" si="0"/>
        <v>11588000</v>
      </c>
      <c r="P14" s="6">
        <v>0.0278</v>
      </c>
      <c r="Q14" s="17"/>
      <c r="R14" s="10">
        <v>784</v>
      </c>
    </row>
    <row r="15" spans="1:18" ht="12.75">
      <c r="A15">
        <v>2016</v>
      </c>
      <c r="C15" s="7">
        <f>C16+310000</f>
        <v>11288000</v>
      </c>
      <c r="E15" s="7">
        <v>0</v>
      </c>
      <c r="G15" s="7">
        <v>0</v>
      </c>
      <c r="I15" s="7">
        <v>0</v>
      </c>
      <c r="J15" s="7"/>
      <c r="L15" s="8">
        <v>0</v>
      </c>
      <c r="N15" s="10">
        <f t="shared" si="0"/>
        <v>11288000</v>
      </c>
      <c r="P15" s="6">
        <v>0.0262</v>
      </c>
      <c r="Q15" s="17"/>
      <c r="R15" s="10">
        <v>759</v>
      </c>
    </row>
    <row r="16" spans="1:18" ht="12.75">
      <c r="A16">
        <v>2015</v>
      </c>
      <c r="C16" s="7">
        <f>C17+320000</f>
        <v>10978000</v>
      </c>
      <c r="E16" s="7">
        <v>0</v>
      </c>
      <c r="G16" s="7">
        <v>0</v>
      </c>
      <c r="I16" s="7">
        <v>0</v>
      </c>
      <c r="J16" s="7"/>
      <c r="L16" s="8">
        <v>0</v>
      </c>
      <c r="N16" s="10">
        <f t="shared" si="0"/>
        <v>10978000</v>
      </c>
      <c r="P16" s="6">
        <v>0.0245</v>
      </c>
      <c r="Q16" s="17"/>
      <c r="R16" s="10">
        <v>733</v>
      </c>
    </row>
    <row r="17" spans="1:18" ht="12.75">
      <c r="A17">
        <v>2014</v>
      </c>
      <c r="C17" s="7">
        <f>C18+330000</f>
        <v>10658000</v>
      </c>
      <c r="E17" s="7">
        <v>0</v>
      </c>
      <c r="G17" s="7">
        <v>12000</v>
      </c>
      <c r="I17" s="7">
        <v>0</v>
      </c>
      <c r="J17" s="7"/>
      <c r="L17" s="8">
        <v>0</v>
      </c>
      <c r="N17" s="10">
        <f t="shared" si="0"/>
        <v>10670000</v>
      </c>
      <c r="P17" s="6">
        <v>0.0231</v>
      </c>
      <c r="Q17" s="17"/>
      <c r="R17" s="10">
        <v>709</v>
      </c>
    </row>
    <row r="18" spans="1:18" ht="12.75">
      <c r="A18">
        <v>2013</v>
      </c>
      <c r="C18" s="7">
        <f>C19-200000+350000</f>
        <v>10328000</v>
      </c>
      <c r="E18" s="7">
        <v>0</v>
      </c>
      <c r="G18" s="7">
        <v>25000</v>
      </c>
      <c r="I18" s="7">
        <v>0</v>
      </c>
      <c r="J18" s="7"/>
      <c r="L18" s="8">
        <v>0</v>
      </c>
      <c r="N18" s="10">
        <f>SUM(C18:L18)</f>
        <v>10353000</v>
      </c>
      <c r="P18" s="6">
        <v>0.0206</v>
      </c>
      <c r="Q18" s="17"/>
      <c r="R18" s="10">
        <v>654</v>
      </c>
    </row>
    <row r="19" spans="1:18" ht="12.75">
      <c r="A19">
        <v>2012</v>
      </c>
      <c r="C19" s="7">
        <v>10178000</v>
      </c>
      <c r="E19" s="7">
        <v>0</v>
      </c>
      <c r="G19" s="7">
        <v>40078</v>
      </c>
      <c r="I19" s="7">
        <v>0</v>
      </c>
      <c r="J19" s="7"/>
      <c r="L19" s="8">
        <v>0</v>
      </c>
      <c r="N19" s="10">
        <f>SUM(C19:L19)</f>
        <v>10218078</v>
      </c>
      <c r="P19" s="6">
        <v>0.0171</v>
      </c>
      <c r="Q19" s="17"/>
      <c r="R19" s="10">
        <v>557</v>
      </c>
    </row>
    <row r="20" spans="1:18" ht="12.75">
      <c r="A20">
        <v>2011</v>
      </c>
      <c r="C20" s="7">
        <v>10853000</v>
      </c>
      <c r="E20" s="7">
        <v>0</v>
      </c>
      <c r="G20" s="7">
        <v>57383</v>
      </c>
      <c r="I20" s="7">
        <v>0</v>
      </c>
      <c r="J20" s="7"/>
      <c r="L20" s="7">
        <v>0</v>
      </c>
      <c r="N20" s="10">
        <f>SUM(C20:L20)</f>
        <v>10910383</v>
      </c>
      <c r="P20" s="6">
        <v>0.0144</v>
      </c>
      <c r="Q20" s="17"/>
      <c r="R20" s="52">
        <v>483</v>
      </c>
    </row>
    <row r="21" spans="1:17" ht="12.75">
      <c r="A21" t="s">
        <v>85</v>
      </c>
      <c r="P21" s="6"/>
      <c r="Q21" s="17"/>
    </row>
    <row r="22" spans="16:17" ht="12.75">
      <c r="P22" s="6"/>
      <c r="Q22" s="17"/>
    </row>
    <row r="23" spans="16:17" ht="12.75">
      <c r="P23" s="6"/>
      <c r="Q23" s="17"/>
    </row>
    <row r="24" spans="16:17" ht="12.75">
      <c r="P24" s="6"/>
      <c r="Q24" s="17"/>
    </row>
    <row r="27" ht="12.75">
      <c r="A27" s="28"/>
    </row>
    <row r="30" ht="12.75">
      <c r="A30" s="2" t="s">
        <v>25</v>
      </c>
    </row>
    <row r="31" ht="12.75">
      <c r="C31" t="s">
        <v>78</v>
      </c>
    </row>
    <row r="32" spans="1:2" ht="12.75">
      <c r="A32" s="28" t="s">
        <v>63</v>
      </c>
      <c r="B32" t="s">
        <v>84</v>
      </c>
    </row>
    <row r="34" spans="3:14" ht="12.75">
      <c r="C34" t="s">
        <v>54</v>
      </c>
      <c r="K34" s="34"/>
      <c r="L34" s="9"/>
      <c r="M34" s="9"/>
      <c r="N34" s="9"/>
    </row>
    <row r="35" spans="1:14" ht="12.75">
      <c r="A35" s="28" t="s">
        <v>64</v>
      </c>
      <c r="B35" s="9"/>
      <c r="C35" s="9"/>
      <c r="D35" s="9"/>
      <c r="E35" s="9"/>
      <c r="F35" s="9"/>
      <c r="G35" s="9"/>
      <c r="H35" s="9"/>
      <c r="I35" s="9"/>
      <c r="J35" s="9"/>
      <c r="K35" s="34"/>
      <c r="L35" s="9"/>
      <c r="M35" s="9"/>
      <c r="N35" s="9"/>
    </row>
    <row r="36" spans="2:16" ht="12.75">
      <c r="B36" s="9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4" ht="12.75">
      <c r="A37" s="28"/>
      <c r="B37" s="9"/>
      <c r="C37" s="9"/>
      <c r="D37" s="9"/>
      <c r="E37" s="9"/>
      <c r="F37" s="9"/>
      <c r="G37" s="9"/>
      <c r="H37" s="9"/>
      <c r="I37" s="9"/>
      <c r="J37" s="9"/>
      <c r="K37" s="34"/>
      <c r="L37" s="9"/>
      <c r="M37" s="9"/>
      <c r="N37" s="9"/>
    </row>
  </sheetData>
  <sheetProtection/>
  <mergeCells count="2">
    <mergeCell ref="C8:I8"/>
    <mergeCell ref="C36:P36"/>
  </mergeCells>
  <printOptions/>
  <pageMargins left="0.75" right="0.75" top="1" bottom="1" header="0.5" footer="0.5"/>
  <pageSetup cellComments="asDisplayed"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75" zoomScaleNormal="75" zoomScalePageLayoutView="0" workbookViewId="0" topLeftCell="A1">
      <selection activeCell="K32" sqref="K32"/>
    </sheetView>
  </sheetViews>
  <sheetFormatPr defaultColWidth="9.140625" defaultRowHeight="12.75"/>
  <cols>
    <col min="2" max="2" width="2.7109375" style="0" customWidth="1"/>
    <col min="3" max="3" width="13.28125" style="0" customWidth="1"/>
    <col min="4" max="4" width="2.7109375" style="0" customWidth="1"/>
    <col min="5" max="5" width="14.7109375" style="0" customWidth="1"/>
    <col min="6" max="6" width="2.7109375" style="0" customWidth="1"/>
    <col min="7" max="7" width="12.7109375" style="0" bestFit="1" customWidth="1"/>
    <col min="8" max="8" width="2.7109375" style="0" customWidth="1"/>
    <col min="9" max="9" width="13.421875" style="0" customWidth="1"/>
    <col min="10" max="10" width="2.7109375" style="0" customWidth="1"/>
    <col min="11" max="11" width="12.7109375" style="0" customWidth="1"/>
    <col min="17" max="17" width="13.57421875" style="0" customWidth="1"/>
    <col min="18" max="18" width="11.57421875" style="0" bestFit="1" customWidth="1"/>
  </cols>
  <sheetData>
    <row r="1" spans="1:18" s="9" customFormat="1" ht="12.75">
      <c r="A1" s="30" t="s">
        <v>0</v>
      </c>
      <c r="Q1" s="30" t="s">
        <v>34</v>
      </c>
      <c r="R1" s="32"/>
    </row>
    <row r="2" spans="1:18" s="9" customFormat="1" ht="12.75">
      <c r="A2" s="30" t="s">
        <v>43</v>
      </c>
      <c r="Q2" s="59">
        <v>44377</v>
      </c>
      <c r="R2" s="32"/>
    </row>
    <row r="3" spans="1:18" s="9" customFormat="1" ht="12.75">
      <c r="A3" s="30" t="s">
        <v>69</v>
      </c>
      <c r="B3" s="30"/>
      <c r="Q3" s="36"/>
      <c r="R3" s="32"/>
    </row>
    <row r="4" s="9" customFormat="1" ht="12.75">
      <c r="A4" s="31"/>
    </row>
    <row r="6" ht="12.75" customHeight="1">
      <c r="C6" s="48"/>
    </row>
    <row r="8" spans="3:7" ht="12.75">
      <c r="C8" s="60" t="s">
        <v>8</v>
      </c>
      <c r="D8" s="60"/>
      <c r="E8" s="60"/>
      <c r="F8" s="60"/>
      <c r="G8" s="60"/>
    </row>
    <row r="9" spans="1:11" ht="70.5" customHeight="1">
      <c r="A9" s="15" t="s">
        <v>1</v>
      </c>
      <c r="B9" s="3"/>
      <c r="C9" s="15" t="s">
        <v>2</v>
      </c>
      <c r="D9" s="3"/>
      <c r="E9" s="15" t="s">
        <v>52</v>
      </c>
      <c r="F9" s="3"/>
      <c r="G9" s="15" t="s">
        <v>44</v>
      </c>
      <c r="H9" s="3"/>
      <c r="I9" s="55" t="s">
        <v>67</v>
      </c>
      <c r="J9" s="51"/>
      <c r="K9" s="55" t="s">
        <v>68</v>
      </c>
    </row>
    <row r="10" spans="5:11" ht="12.75">
      <c r="E10" s="7"/>
      <c r="I10" s="50"/>
      <c r="J10" s="50"/>
      <c r="K10" s="50"/>
    </row>
    <row r="11" spans="1:11" ht="12.75">
      <c r="A11">
        <v>2020</v>
      </c>
      <c r="C11" s="4">
        <v>12453000</v>
      </c>
      <c r="E11" s="7">
        <v>0</v>
      </c>
      <c r="G11" s="4">
        <f>C11-E11</f>
        <v>12453000</v>
      </c>
      <c r="I11" s="6">
        <v>0.037</v>
      </c>
      <c r="J11" s="6"/>
      <c r="K11" s="56">
        <v>847</v>
      </c>
    </row>
    <row r="12" spans="1:11" ht="12.75">
      <c r="A12">
        <v>2019</v>
      </c>
      <c r="C12" s="7">
        <v>12173000</v>
      </c>
      <c r="E12" s="7">
        <v>0</v>
      </c>
      <c r="G12" s="10">
        <f>C12-E12</f>
        <v>12173000</v>
      </c>
      <c r="I12" s="6">
        <v>0.0364</v>
      </c>
      <c r="J12" s="6"/>
      <c r="K12" s="57">
        <v>828</v>
      </c>
    </row>
    <row r="13" spans="1:11" ht="12.75">
      <c r="A13">
        <v>2018</v>
      </c>
      <c r="C13" s="7">
        <v>11883000</v>
      </c>
      <c r="E13" s="7">
        <v>0</v>
      </c>
      <c r="G13" s="10">
        <f>C13-E13</f>
        <v>11883000</v>
      </c>
      <c r="I13" s="6">
        <v>0.0356</v>
      </c>
      <c r="J13" s="6"/>
      <c r="K13" s="57">
        <v>809</v>
      </c>
    </row>
    <row r="14" spans="1:11" ht="12.75">
      <c r="A14">
        <v>2017</v>
      </c>
      <c r="C14" s="7">
        <v>11588000</v>
      </c>
      <c r="E14" s="7">
        <v>0</v>
      </c>
      <c r="G14" s="10">
        <f aca="true" t="shared" si="0" ref="G14:G20">C14-E14</f>
        <v>11588000</v>
      </c>
      <c r="I14" s="6">
        <v>0.0349</v>
      </c>
      <c r="J14" s="50"/>
      <c r="K14" s="8">
        <v>784</v>
      </c>
    </row>
    <row r="15" spans="1:11" ht="12.75">
      <c r="A15">
        <v>2016</v>
      </c>
      <c r="C15" s="7">
        <v>11288000</v>
      </c>
      <c r="E15" s="7">
        <v>0</v>
      </c>
      <c r="G15" s="10">
        <f t="shared" si="0"/>
        <v>11288000</v>
      </c>
      <c r="I15" s="6">
        <v>0.0323</v>
      </c>
      <c r="J15" s="50"/>
      <c r="K15" s="8">
        <v>759</v>
      </c>
    </row>
    <row r="16" spans="1:11" ht="12.75">
      <c r="A16">
        <v>2015</v>
      </c>
      <c r="C16" s="7">
        <v>10978000</v>
      </c>
      <c r="E16" s="7">
        <v>100000</v>
      </c>
      <c r="G16" s="10">
        <f t="shared" si="0"/>
        <v>10878000</v>
      </c>
      <c r="I16" s="6">
        <v>0.03</v>
      </c>
      <c r="J16" s="50"/>
      <c r="K16" s="8">
        <v>727</v>
      </c>
    </row>
    <row r="17" spans="1:11" ht="12.75">
      <c r="A17">
        <v>2014</v>
      </c>
      <c r="C17" s="7">
        <v>10658000</v>
      </c>
      <c r="E17" s="7">
        <v>0</v>
      </c>
      <c r="G17" s="10">
        <f t="shared" si="0"/>
        <v>10658000</v>
      </c>
      <c r="I17" s="6">
        <v>0.0294</v>
      </c>
      <c r="J17" s="50"/>
      <c r="K17" s="8">
        <v>708</v>
      </c>
    </row>
    <row r="18" spans="1:11" ht="12.75">
      <c r="A18">
        <v>2013</v>
      </c>
      <c r="C18" s="7">
        <v>10328000</v>
      </c>
      <c r="E18" s="7">
        <v>0</v>
      </c>
      <c r="G18" s="10">
        <f t="shared" si="0"/>
        <v>10328000</v>
      </c>
      <c r="I18" s="6">
        <v>0.0282</v>
      </c>
      <c r="J18" s="50"/>
      <c r="K18" s="8">
        <v>652</v>
      </c>
    </row>
    <row r="19" spans="1:11" ht="12.75">
      <c r="A19">
        <v>2012</v>
      </c>
      <c r="C19" s="7">
        <v>10178000</v>
      </c>
      <c r="E19" s="7">
        <v>0</v>
      </c>
      <c r="G19" s="10">
        <f t="shared" si="0"/>
        <v>10178000</v>
      </c>
      <c r="I19" s="6">
        <v>0.0264</v>
      </c>
      <c r="J19" s="50"/>
      <c r="K19" s="8">
        <v>556</v>
      </c>
    </row>
    <row r="20" spans="1:11" ht="12.75">
      <c r="A20">
        <v>2011</v>
      </c>
      <c r="C20" s="7">
        <v>10853000</v>
      </c>
      <c r="E20" s="7">
        <v>450000</v>
      </c>
      <c r="G20" s="10">
        <f t="shared" si="0"/>
        <v>10403000</v>
      </c>
      <c r="I20" s="6">
        <v>0.0263</v>
      </c>
      <c r="J20" s="50"/>
      <c r="K20" s="8">
        <v>460</v>
      </c>
    </row>
    <row r="21" spans="1:11" ht="12.75">
      <c r="A21" t="s">
        <v>85</v>
      </c>
      <c r="I21" s="50"/>
      <c r="J21" s="50"/>
      <c r="K21" s="50"/>
    </row>
    <row r="22" ht="12.75">
      <c r="A22" t="s">
        <v>85</v>
      </c>
    </row>
    <row r="23" ht="12.75">
      <c r="B23" t="s">
        <v>7</v>
      </c>
    </row>
    <row r="24" spans="1:2" ht="12.75">
      <c r="A24" s="2" t="s">
        <v>70</v>
      </c>
      <c r="B24" t="s">
        <v>77</v>
      </c>
    </row>
    <row r="25" spans="1:2" ht="12.75">
      <c r="A25" s="28" t="s">
        <v>63</v>
      </c>
      <c r="B25" t="s">
        <v>76</v>
      </c>
    </row>
    <row r="26" ht="12.75">
      <c r="A26" s="28" t="s">
        <v>64</v>
      </c>
    </row>
    <row r="28" spans="2:7" ht="12.75">
      <c r="B28" s="9"/>
      <c r="C28" s="9"/>
      <c r="D28" s="9"/>
      <c r="E28" s="9"/>
      <c r="F28" s="9"/>
      <c r="G28" s="9"/>
    </row>
    <row r="29" spans="1:12" ht="12.75">
      <c r="A29" s="9"/>
      <c r="B29" s="62" t="s">
        <v>79</v>
      </c>
      <c r="C29" s="63"/>
      <c r="D29" s="63"/>
      <c r="E29" s="63"/>
      <c r="F29" s="63"/>
      <c r="G29" s="63"/>
      <c r="H29" s="63"/>
      <c r="I29" s="63"/>
      <c r="J29" s="63"/>
      <c r="K29" s="63"/>
      <c r="L29" s="64"/>
    </row>
    <row r="30" spans="1:7" ht="12.75">
      <c r="A30" s="9"/>
      <c r="B30" s="9"/>
      <c r="C30" s="9"/>
      <c r="D30" s="9"/>
      <c r="E30" s="9"/>
      <c r="F30" s="9"/>
      <c r="G30" s="9"/>
    </row>
    <row r="31" spans="1:7" ht="12.75">
      <c r="A31" s="9"/>
      <c r="B31" s="9"/>
      <c r="C31" s="9"/>
      <c r="D31" s="9"/>
      <c r="E31" s="9"/>
      <c r="F31" s="9"/>
      <c r="G31" s="9"/>
    </row>
    <row r="32" ht="12.75">
      <c r="A32" s="9"/>
    </row>
  </sheetData>
  <sheetProtection/>
  <mergeCells count="2">
    <mergeCell ref="C8:G8"/>
    <mergeCell ref="B29:L29"/>
  </mergeCells>
  <printOptions/>
  <pageMargins left="0.75" right="0.75" top="1" bottom="1" header="0.5" footer="0.5"/>
  <pageSetup cellComments="asDisplayed"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75" zoomScaleNormal="75" zoomScalePageLayoutView="0" workbookViewId="0" topLeftCell="A1">
      <selection activeCell="J3" sqref="J3"/>
    </sheetView>
  </sheetViews>
  <sheetFormatPr defaultColWidth="9.140625" defaultRowHeight="12.75"/>
  <cols>
    <col min="2" max="2" width="55.140625" style="0" customWidth="1"/>
    <col min="3" max="3" width="2.28125" style="0" customWidth="1"/>
    <col min="4" max="4" width="1.7109375" style="0" customWidth="1"/>
    <col min="5" max="5" width="12.7109375" style="0" bestFit="1" customWidth="1"/>
    <col min="6" max="6" width="1.8515625" style="0" customWidth="1"/>
    <col min="7" max="7" width="12.28125" style="0" bestFit="1" customWidth="1"/>
    <col min="8" max="8" width="1.421875" style="0" customWidth="1"/>
    <col min="9" max="9" width="13.421875" style="0" customWidth="1"/>
    <col min="10" max="10" width="16.7109375" style="0" customWidth="1"/>
    <col min="11" max="11" width="11.57421875" style="0" bestFit="1" customWidth="1"/>
  </cols>
  <sheetData>
    <row r="1" spans="1:10" ht="12.75">
      <c r="A1" s="2" t="s">
        <v>0</v>
      </c>
      <c r="J1" s="35" t="s">
        <v>41</v>
      </c>
    </row>
    <row r="2" spans="1:10" ht="12.75">
      <c r="A2" s="2" t="s">
        <v>82</v>
      </c>
      <c r="J2" s="59">
        <v>44377</v>
      </c>
    </row>
    <row r="3" spans="1:10" ht="12.75">
      <c r="A3" s="2" t="s">
        <v>71</v>
      </c>
      <c r="J3" s="36"/>
    </row>
    <row r="4" spans="1:11" ht="12.75">
      <c r="A4" s="30"/>
      <c r="B4" s="9"/>
      <c r="C4" s="9"/>
      <c r="D4" s="9"/>
      <c r="E4" s="9"/>
      <c r="F4" s="9"/>
      <c r="G4" s="9"/>
      <c r="H4" s="9"/>
      <c r="I4" s="9"/>
      <c r="J4" s="9"/>
      <c r="K4" s="32"/>
    </row>
    <row r="5" spans="1:3" ht="12" customHeight="1">
      <c r="A5" s="2"/>
      <c r="B5" s="48"/>
      <c r="C5" s="2"/>
    </row>
    <row r="6" ht="12.75">
      <c r="A6" s="1"/>
    </row>
    <row r="10" spans="1:9" ht="52.5">
      <c r="A10" s="18" t="s">
        <v>10</v>
      </c>
      <c r="E10" s="19" t="s">
        <v>12</v>
      </c>
      <c r="G10" s="19" t="s">
        <v>66</v>
      </c>
      <c r="I10" s="19" t="s">
        <v>26</v>
      </c>
    </row>
    <row r="12" spans="1:10" ht="12.75">
      <c r="A12" t="s">
        <v>11</v>
      </c>
      <c r="E12" s="4"/>
      <c r="G12" s="4"/>
      <c r="I12" s="6"/>
      <c r="J12" s="12"/>
    </row>
    <row r="13" spans="5:10" ht="12.75">
      <c r="E13" s="7"/>
      <c r="G13" s="10"/>
      <c r="I13" s="6"/>
      <c r="J13" s="10"/>
    </row>
    <row r="14" spans="2:9" ht="12.75">
      <c r="B14" t="s">
        <v>45</v>
      </c>
      <c r="E14" s="11">
        <v>22000000</v>
      </c>
      <c r="G14" s="22">
        <v>0.10386</v>
      </c>
      <c r="I14" s="21">
        <f>E14*G14</f>
        <v>2284920</v>
      </c>
    </row>
    <row r="15" spans="2:9" ht="12.75">
      <c r="B15" t="s">
        <v>14</v>
      </c>
      <c r="E15" s="20">
        <v>14000000</v>
      </c>
      <c r="G15" s="22">
        <v>0.08154</v>
      </c>
      <c r="I15" s="20">
        <f>E15*G15</f>
        <v>1141560</v>
      </c>
    </row>
    <row r="16" spans="7:9" ht="12.75">
      <c r="G16" s="23"/>
      <c r="I16" s="6"/>
    </row>
    <row r="17" spans="1:9" ht="12.75">
      <c r="A17" t="s">
        <v>13</v>
      </c>
      <c r="G17" s="23"/>
      <c r="I17" s="6"/>
    </row>
    <row r="18" spans="2:9" ht="12.75">
      <c r="B18" t="s">
        <v>72</v>
      </c>
      <c r="E18" s="20">
        <v>18000000</v>
      </c>
      <c r="G18" s="22">
        <v>0.10386</v>
      </c>
      <c r="I18" s="24">
        <f>E18*G18</f>
        <v>1869480</v>
      </c>
    </row>
    <row r="19" ht="12.75">
      <c r="G19" s="23"/>
    </row>
    <row r="20" spans="1:9" ht="12.75">
      <c r="A20" t="s">
        <v>15</v>
      </c>
      <c r="I20" s="25">
        <f>SUM(I14:I18)</f>
        <v>5295960</v>
      </c>
    </row>
    <row r="22" spans="1:9" ht="12.75">
      <c r="A22" s="2" t="s">
        <v>35</v>
      </c>
      <c r="I22" s="24">
        <v>10910383</v>
      </c>
    </row>
    <row r="24" spans="1:9" ht="13.5" thickBot="1">
      <c r="A24" s="2" t="s">
        <v>16</v>
      </c>
      <c r="I24" s="26">
        <f>I20+I22</f>
        <v>16206343</v>
      </c>
    </row>
    <row r="25" ht="13.5" thickTop="1"/>
    <row r="27" spans="1:9" ht="12.75">
      <c r="A27" s="2" t="s">
        <v>58</v>
      </c>
      <c r="B27" s="33" t="s">
        <v>57</v>
      </c>
      <c r="C27" s="2"/>
      <c r="D27" s="2"/>
      <c r="E27" s="2"/>
      <c r="F27" s="2"/>
      <c r="G27" s="2"/>
      <c r="H27" s="2"/>
      <c r="I27" s="2"/>
    </row>
    <row r="28" spans="1:9" ht="12.75">
      <c r="A28" s="2"/>
      <c r="B28" t="s">
        <v>46</v>
      </c>
      <c r="C28" s="2"/>
      <c r="D28" s="2"/>
      <c r="E28" s="2"/>
      <c r="F28" s="2"/>
      <c r="G28" s="2"/>
      <c r="H28" s="2"/>
      <c r="I28" s="2"/>
    </row>
    <row r="30" spans="1:2" ht="12.75">
      <c r="A30" s="2" t="s">
        <v>47</v>
      </c>
      <c r="B30" s="33" t="s">
        <v>48</v>
      </c>
    </row>
    <row r="31" ht="12.75">
      <c r="B31" t="s">
        <v>36</v>
      </c>
    </row>
    <row r="32" ht="12.75">
      <c r="B32" t="s">
        <v>37</v>
      </c>
    </row>
    <row r="33" ht="12.75">
      <c r="B33" t="s">
        <v>38</v>
      </c>
    </row>
    <row r="34" ht="12.75">
      <c r="B34" t="s">
        <v>39</v>
      </c>
    </row>
    <row r="36" spans="1:7" ht="12.75">
      <c r="A36" s="28" t="s">
        <v>63</v>
      </c>
      <c r="B36" s="34" t="s">
        <v>32</v>
      </c>
      <c r="C36" s="9"/>
      <c r="D36" s="9"/>
      <c r="E36" s="9"/>
      <c r="F36" s="9"/>
      <c r="G36" s="9"/>
    </row>
    <row r="37" spans="2:7" ht="12.75">
      <c r="B37" s="34" t="s">
        <v>55</v>
      </c>
      <c r="C37" s="9"/>
      <c r="D37" s="9"/>
      <c r="E37" s="9"/>
      <c r="F37" s="9"/>
      <c r="G37" s="9"/>
    </row>
    <row r="38" spans="2:7" ht="12.75">
      <c r="B38" s="34" t="s">
        <v>56</v>
      </c>
      <c r="C38" s="9"/>
      <c r="D38" s="9"/>
      <c r="E38" s="9"/>
      <c r="F38" s="9"/>
      <c r="G38" s="9"/>
    </row>
    <row r="39" ht="12.75">
      <c r="B39" s="34"/>
    </row>
    <row r="40" ht="12.75">
      <c r="B40" s="34"/>
    </row>
    <row r="41" spans="2:10" ht="12.75">
      <c r="B41" s="44" t="s">
        <v>49</v>
      </c>
      <c r="C41" s="38"/>
      <c r="D41" s="38"/>
      <c r="E41" s="38"/>
      <c r="F41" s="38"/>
      <c r="G41" s="38"/>
      <c r="H41" s="38"/>
      <c r="I41" s="38"/>
      <c r="J41" s="39"/>
    </row>
    <row r="42" spans="2:10" ht="12.75">
      <c r="B42" s="45" t="s">
        <v>50</v>
      </c>
      <c r="C42" s="40"/>
      <c r="D42" s="40"/>
      <c r="E42" s="40"/>
      <c r="F42" s="40"/>
      <c r="G42" s="40"/>
      <c r="H42" s="40"/>
      <c r="I42" s="40"/>
      <c r="J42" s="41"/>
    </row>
    <row r="43" spans="2:10" ht="12.75">
      <c r="B43" s="46" t="s">
        <v>51</v>
      </c>
      <c r="C43" s="42"/>
      <c r="D43" s="42"/>
      <c r="E43" s="42"/>
      <c r="F43" s="42"/>
      <c r="G43" s="42"/>
      <c r="H43" s="42"/>
      <c r="I43" s="42"/>
      <c r="J43" s="43"/>
    </row>
  </sheetData>
  <sheetProtection/>
  <printOptions/>
  <pageMargins left="0.5" right="0.25" top="0.5" bottom="0.25" header="0.5" footer="0.5"/>
  <pageSetup cellComments="asDisplayed" fitToHeight="1" fitToWidth="1"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="75" zoomScaleNormal="75" zoomScalePageLayoutView="0" workbookViewId="0" topLeftCell="A1">
      <selection activeCell="N23" sqref="N23"/>
    </sheetView>
  </sheetViews>
  <sheetFormatPr defaultColWidth="9.140625" defaultRowHeight="12.75"/>
  <cols>
    <col min="1" max="1" width="8.421875" style="0" customWidth="1"/>
    <col min="2" max="2" width="22.7109375" style="0" customWidth="1"/>
    <col min="3" max="3" width="2.28125" style="0" customWidth="1"/>
    <col min="4" max="4" width="13.28125" style="0" customWidth="1"/>
    <col min="5" max="5" width="1.7109375" style="0" customWidth="1"/>
    <col min="6" max="6" width="13.28125" style="0" customWidth="1"/>
    <col min="7" max="7" width="1.8515625" style="0" customWidth="1"/>
    <col min="8" max="8" width="15.140625" style="0" customWidth="1"/>
    <col min="9" max="9" width="1.421875" style="0" customWidth="1"/>
    <col min="10" max="10" width="13.00390625" style="0" customWidth="1"/>
    <col min="11" max="11" width="1.28515625" style="0" customWidth="1"/>
    <col min="12" max="12" width="12.57421875" style="0" customWidth="1"/>
    <col min="13" max="13" width="2.00390625" style="0" customWidth="1"/>
    <col min="14" max="14" width="13.7109375" style="0" customWidth="1"/>
    <col min="15" max="15" width="2.28125" style="0" customWidth="1"/>
    <col min="16" max="16" width="12.7109375" style="0" customWidth="1"/>
    <col min="17" max="17" width="1.57421875" style="0" customWidth="1"/>
    <col min="18" max="18" width="13.28125" style="0" customWidth="1"/>
    <col min="19" max="19" width="1.57421875" style="0" customWidth="1"/>
    <col min="20" max="20" width="16.28125" style="0" customWidth="1"/>
    <col min="21" max="21" width="1.57421875" style="0" customWidth="1"/>
    <col min="22" max="22" width="13.28125" style="0" customWidth="1"/>
  </cols>
  <sheetData>
    <row r="1" spans="1:22" ht="12.75">
      <c r="A1" s="2" t="s">
        <v>0</v>
      </c>
      <c r="S1" s="9"/>
      <c r="U1" s="9"/>
      <c r="V1" s="32" t="s">
        <v>75</v>
      </c>
    </row>
    <row r="2" spans="1:22" ht="12.75">
      <c r="A2" s="2" t="s">
        <v>40</v>
      </c>
      <c r="S2" s="9"/>
      <c r="T2" s="53"/>
      <c r="U2" s="9"/>
      <c r="V2" s="59">
        <v>44377</v>
      </c>
    </row>
    <row r="3" spans="1:21" ht="12.75">
      <c r="A3" s="2" t="s">
        <v>69</v>
      </c>
      <c r="C3" s="2"/>
      <c r="S3" s="9"/>
      <c r="T3" s="36"/>
      <c r="U3" s="9"/>
    </row>
    <row r="4" ht="12.75">
      <c r="A4" s="1"/>
    </row>
    <row r="5" spans="1:10" ht="14.25" customHeight="1">
      <c r="A5" s="2"/>
      <c r="J5" s="48"/>
    </row>
    <row r="6" ht="12.75">
      <c r="A6" s="1"/>
    </row>
    <row r="7" spans="1:14" ht="12.75">
      <c r="A7" s="1"/>
      <c r="N7" s="2" t="s">
        <v>86</v>
      </c>
    </row>
    <row r="8" ht="12.75">
      <c r="A8" s="1"/>
    </row>
    <row r="9" spans="1:18" ht="12.75">
      <c r="A9" s="1"/>
      <c r="R9" t="s">
        <v>23</v>
      </c>
    </row>
    <row r="10" spans="1:20" ht="12.75">
      <c r="A10" s="1"/>
      <c r="R10">
        <v>2020</v>
      </c>
      <c r="T10" s="11">
        <v>566658403</v>
      </c>
    </row>
    <row r="11" spans="1:20" ht="12.75">
      <c r="A11" s="1"/>
      <c r="R11">
        <v>2019</v>
      </c>
      <c r="S11" s="28"/>
      <c r="T11" s="54">
        <v>498749692</v>
      </c>
    </row>
    <row r="12" spans="1:20" ht="12.75">
      <c r="A12" s="1"/>
      <c r="R12">
        <v>2018</v>
      </c>
      <c r="S12" s="28"/>
      <c r="T12" s="54">
        <v>442962810</v>
      </c>
    </row>
    <row r="13" spans="19:20" ht="13.5" thickBot="1">
      <c r="S13" s="28" t="s">
        <v>27</v>
      </c>
      <c r="T13" s="27">
        <f>SUM(T10:T12)</f>
        <v>1508370905</v>
      </c>
    </row>
    <row r="14" ht="13.5" thickTop="1">
      <c r="M14" s="28"/>
    </row>
    <row r="15" spans="12:20" ht="12.75">
      <c r="L15" t="s">
        <v>24</v>
      </c>
      <c r="R15" s="28" t="s">
        <v>28</v>
      </c>
      <c r="T15" s="11">
        <f>T13/3</f>
        <v>502790301.6666667</v>
      </c>
    </row>
    <row r="16" spans="18:20" ht="12.75">
      <c r="R16" s="28"/>
      <c r="T16" s="11"/>
    </row>
    <row r="17" spans="12:21" ht="12.75" customHeight="1">
      <c r="L17" s="68" t="s">
        <v>74</v>
      </c>
      <c r="M17" s="68"/>
      <c r="N17" s="68"/>
      <c r="O17" s="68"/>
      <c r="P17" s="68"/>
      <c r="R17" s="28" t="s">
        <v>29</v>
      </c>
      <c r="T17" s="10">
        <f>0.04*T15</f>
        <v>20111612.066666666</v>
      </c>
      <c r="U17" s="2" t="s">
        <v>63</v>
      </c>
    </row>
    <row r="18" spans="12:20" ht="12.75">
      <c r="L18" s="69" t="s">
        <v>83</v>
      </c>
      <c r="M18" s="69"/>
      <c r="N18" s="69"/>
      <c r="O18" s="69"/>
      <c r="P18" s="69"/>
      <c r="R18" s="28" t="s">
        <v>30</v>
      </c>
      <c r="T18" s="10">
        <f>'J-11'!G20</f>
        <v>10403000</v>
      </c>
    </row>
    <row r="19" spans="12:20" ht="13.5" thickBot="1">
      <c r="L19" s="70" t="s">
        <v>73</v>
      </c>
      <c r="M19" s="70"/>
      <c r="N19" s="70"/>
      <c r="O19" s="70"/>
      <c r="P19" s="70"/>
      <c r="R19" s="28" t="s">
        <v>31</v>
      </c>
      <c r="T19" s="27">
        <f>T17-T18</f>
        <v>9708612.066666666</v>
      </c>
    </row>
    <row r="20" spans="10:20" ht="13.5" thickTop="1">
      <c r="J20" s="6"/>
      <c r="M20" s="28"/>
      <c r="T20" s="37"/>
    </row>
    <row r="21" spans="4:22" ht="12.75">
      <c r="D21" s="65" t="s">
        <v>17</v>
      </c>
      <c r="E21" s="65"/>
      <c r="F21" s="65"/>
      <c r="G21" s="65"/>
      <c r="H21" s="65"/>
      <c r="I21" s="66"/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  <row r="22" spans="4:22" ht="12.75">
      <c r="D22" s="65"/>
      <c r="E22" s="65"/>
      <c r="F22" s="65"/>
      <c r="G22" s="65"/>
      <c r="H22" s="65"/>
      <c r="I22" s="66"/>
      <c r="J22" s="66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</row>
    <row r="23" spans="4:14" ht="12.75">
      <c r="D23" s="36"/>
      <c r="E23" s="36"/>
      <c r="F23" s="36"/>
      <c r="G23" s="36"/>
      <c r="H23" s="36"/>
      <c r="J23" s="6"/>
      <c r="M23" s="28"/>
      <c r="N23" s="37"/>
    </row>
    <row r="24" spans="4:22" ht="12.75">
      <c r="D24" s="13">
        <v>2020</v>
      </c>
      <c r="E24" s="13"/>
      <c r="F24" s="13">
        <v>2019</v>
      </c>
      <c r="H24" s="29">
        <v>2018</v>
      </c>
      <c r="J24" s="29">
        <v>2017</v>
      </c>
      <c r="K24">
        <v>2</v>
      </c>
      <c r="L24" s="13">
        <v>2016</v>
      </c>
      <c r="M24" s="28"/>
      <c r="N24" s="13">
        <v>2015</v>
      </c>
      <c r="P24" s="13">
        <v>2014</v>
      </c>
      <c r="R24" s="13">
        <v>2013</v>
      </c>
      <c r="T24" s="13">
        <v>2012</v>
      </c>
      <c r="V24" s="13">
        <v>2011</v>
      </c>
    </row>
    <row r="25" spans="4:20" ht="12.75">
      <c r="D25" s="7"/>
      <c r="F25" s="7"/>
      <c r="H25" s="7"/>
      <c r="J25" s="6"/>
      <c r="L25" s="7"/>
      <c r="N25" s="7"/>
      <c r="P25" s="7"/>
      <c r="R25" s="7"/>
      <c r="T25" s="7"/>
    </row>
    <row r="26" spans="1:22" ht="12.75">
      <c r="A26" t="s">
        <v>18</v>
      </c>
      <c r="D26" s="11">
        <v>14300000</v>
      </c>
      <c r="F26" s="11">
        <v>14600000</v>
      </c>
      <c r="H26" s="11">
        <v>14727611</v>
      </c>
      <c r="J26" s="11">
        <v>14685921</v>
      </c>
      <c r="L26" s="11">
        <v>14864165</v>
      </c>
      <c r="N26" s="11">
        <v>15214116</v>
      </c>
      <c r="P26" s="11">
        <v>15627993</v>
      </c>
      <c r="R26" s="11">
        <v>16439258</v>
      </c>
      <c r="T26" s="11">
        <v>17834349</v>
      </c>
      <c r="V26" s="11">
        <f>T17</f>
        <v>20111612.066666666</v>
      </c>
    </row>
    <row r="28" spans="1:22" ht="12.75">
      <c r="A28" t="s">
        <v>19</v>
      </c>
      <c r="D28" s="58">
        <f>'J-11'!G11</f>
        <v>12453000</v>
      </c>
      <c r="F28" s="58">
        <f>'J-11'!G12</f>
        <v>12173000</v>
      </c>
      <c r="H28" s="24">
        <f>'J-11'!G13</f>
        <v>11883000</v>
      </c>
      <c r="J28" s="24">
        <f>'J-11'!G14</f>
        <v>11588000</v>
      </c>
      <c r="L28" s="24">
        <f>'J-11'!G15</f>
        <v>11288000</v>
      </c>
      <c r="N28" s="24">
        <f>'J-11'!G16</f>
        <v>10878000</v>
      </c>
      <c r="P28" s="24">
        <f>'J-11'!G17</f>
        <v>10658000</v>
      </c>
      <c r="R28" s="24">
        <f>'J-11'!G18</f>
        <v>10328000</v>
      </c>
      <c r="T28" s="24">
        <f>'J-11'!G19</f>
        <v>10178000</v>
      </c>
      <c r="V28" s="24">
        <f>T18</f>
        <v>10403000</v>
      </c>
    </row>
    <row r="29" spans="4:22" ht="12.75">
      <c r="D29" s="9"/>
      <c r="F29" s="9"/>
      <c r="L29" s="9"/>
      <c r="N29" s="9"/>
      <c r="P29" s="9"/>
      <c r="R29" s="9"/>
      <c r="T29" s="9"/>
      <c r="V29" s="9"/>
    </row>
    <row r="30" spans="1:22" ht="13.5" thickBot="1">
      <c r="A30" t="s">
        <v>20</v>
      </c>
      <c r="D30" s="26">
        <f>D26-D28</f>
        <v>1847000</v>
      </c>
      <c r="F30" s="26">
        <f>F26-F28</f>
        <v>2427000</v>
      </c>
      <c r="H30" s="26">
        <f>H26-H28</f>
        <v>2844611</v>
      </c>
      <c r="J30" s="26">
        <f>J26-J28</f>
        <v>3097921</v>
      </c>
      <c r="L30" s="26">
        <f>L26-L28</f>
        <v>3576165</v>
      </c>
      <c r="N30" s="26">
        <f>N26-N28</f>
        <v>4336116</v>
      </c>
      <c r="P30" s="26">
        <f>P26-P28</f>
        <v>4969993</v>
      </c>
      <c r="R30" s="26">
        <f>R26-R28</f>
        <v>6111258</v>
      </c>
      <c r="T30" s="26">
        <f>T26-T28</f>
        <v>7656349</v>
      </c>
      <c r="V30" s="26">
        <f>V26-V28</f>
        <v>9708612.066666666</v>
      </c>
    </row>
    <row r="31" ht="13.5" thickTop="1">
      <c r="G31" s="9"/>
    </row>
    <row r="32" spans="1:7" ht="12.75">
      <c r="A32" t="s">
        <v>21</v>
      </c>
      <c r="G32" s="9"/>
    </row>
    <row r="33" spans="2:22" ht="12.75">
      <c r="B33" t="s">
        <v>22</v>
      </c>
      <c r="D33" s="47">
        <f>(D28/D26)</f>
        <v>0.8708391608391608</v>
      </c>
      <c r="F33" s="47">
        <f>(F28/F26)</f>
        <v>0.8337671232876712</v>
      </c>
      <c r="G33" s="9"/>
      <c r="H33" s="47">
        <f>(H28/H26)</f>
        <v>0.8068518376809382</v>
      </c>
      <c r="J33" s="47">
        <f>(J28/J26)</f>
        <v>0.7890550412194101</v>
      </c>
      <c r="L33" s="47">
        <f>(L28/L26)</f>
        <v>0.7594102998722094</v>
      </c>
      <c r="N33" s="47">
        <f>(N28/N26)</f>
        <v>0.7149938911994624</v>
      </c>
      <c r="P33" s="47">
        <f>(P28/P26)</f>
        <v>0.6819813651055513</v>
      </c>
      <c r="R33" s="47">
        <f>(R28/R26)</f>
        <v>0.6282521997039039</v>
      </c>
      <c r="T33" s="47">
        <f>(T28/T26)</f>
        <v>0.570696468931947</v>
      </c>
      <c r="V33" s="47">
        <f>(V28/V26)</f>
        <v>0.5172633583780244</v>
      </c>
    </row>
    <row r="34" spans="7:8" ht="12.75">
      <c r="G34" s="9"/>
      <c r="H34" s="9"/>
    </row>
    <row r="36" spans="1:2" ht="12.75">
      <c r="A36" s="2" t="s">
        <v>59</v>
      </c>
      <c r="B36" s="33" t="s">
        <v>60</v>
      </c>
    </row>
    <row r="37" spans="1:2" ht="12.75">
      <c r="A37" s="2"/>
      <c r="B37" s="33" t="s">
        <v>42</v>
      </c>
    </row>
    <row r="38" spans="1:2" ht="12.75">
      <c r="A38" s="2"/>
      <c r="B38" s="2"/>
    </row>
    <row r="39" spans="1:2" ht="12.75">
      <c r="A39" s="49" t="s">
        <v>63</v>
      </c>
      <c r="B39" s="9" t="s">
        <v>80</v>
      </c>
    </row>
    <row r="40" spans="7:8" ht="12.75">
      <c r="G40" s="9"/>
      <c r="H40" s="9"/>
    </row>
    <row r="50" spans="3:8" ht="12.75">
      <c r="C50" s="9"/>
      <c r="D50" s="9"/>
      <c r="E50" s="9"/>
      <c r="F50" s="9"/>
      <c r="G50" s="9"/>
      <c r="H50" s="9"/>
    </row>
  </sheetData>
  <sheetProtection/>
  <mergeCells count="4">
    <mergeCell ref="D21:V22"/>
    <mergeCell ref="L17:P17"/>
    <mergeCell ref="L18:P18"/>
    <mergeCell ref="L19:P19"/>
  </mergeCells>
  <printOptions/>
  <pageMargins left="0.75" right="0.75" top="1" bottom="1" header="0.5" footer="0.5"/>
  <pageSetup cellComments="asDisplayed"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pscott</dc:creator>
  <cp:keywords/>
  <dc:description/>
  <cp:lastModifiedBy>Grama, Jacqueline</cp:lastModifiedBy>
  <cp:lastPrinted>2006-09-06T15:19:31Z</cp:lastPrinted>
  <dcterms:created xsi:type="dcterms:W3CDTF">2005-02-01T16:27:47Z</dcterms:created>
  <dcterms:modified xsi:type="dcterms:W3CDTF">2021-07-08T19:05:02Z</dcterms:modified>
  <cp:category/>
  <cp:version/>
  <cp:contentType/>
  <cp:contentStatus/>
</cp:coreProperties>
</file>