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E528A770-6362-4C88-A93A-412F28DE3E41}" xr6:coauthVersionLast="47" xr6:coauthVersionMax="47" xr10:uidLastSave="{00000000-0000-0000-0000-000000000000}"/>
  <bookViews>
    <workbookView xWindow="9390" yWindow="2610" windowWidth="16755" windowHeight="11385" xr2:uid="{63143F79-9253-42D7-8810-1627F0A260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1" l="1"/>
  <c r="I67" i="1" s="1"/>
  <c r="G65" i="1"/>
  <c r="E63" i="1"/>
  <c r="C63" i="1"/>
  <c r="K62" i="1"/>
  <c r="I58" i="1"/>
  <c r="G58" i="1"/>
  <c r="E58" i="1"/>
  <c r="C56" i="1"/>
  <c r="C58" i="1" s="1"/>
  <c r="I49" i="1"/>
  <c r="G49" i="1"/>
  <c r="K47" i="1"/>
  <c r="K46" i="1"/>
  <c r="C43" i="1"/>
  <c r="K43" i="1" s="1"/>
  <c r="C42" i="1"/>
  <c r="K42" i="1" s="1"/>
  <c r="C41" i="1"/>
  <c r="K41" i="1" s="1"/>
  <c r="C40" i="1"/>
  <c r="K40" i="1" s="1"/>
  <c r="C39" i="1"/>
  <c r="K39" i="1" s="1"/>
  <c r="C38" i="1"/>
  <c r="K38" i="1" s="1"/>
  <c r="E37" i="1"/>
  <c r="E49" i="1" s="1"/>
  <c r="C37" i="1"/>
  <c r="C36" i="1"/>
  <c r="K36" i="1" s="1"/>
  <c r="K35" i="1"/>
  <c r="C34" i="1"/>
  <c r="K34" i="1" s="1"/>
  <c r="C33" i="1"/>
  <c r="K33" i="1" s="1"/>
  <c r="C32" i="1"/>
  <c r="K32" i="1" s="1"/>
  <c r="C31" i="1"/>
  <c r="I26" i="1"/>
  <c r="G26" i="1"/>
  <c r="E24" i="1"/>
  <c r="E26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7" i="1"/>
  <c r="K17" i="1" s="1"/>
  <c r="C16" i="1"/>
  <c r="K16" i="1" s="1"/>
  <c r="C65" i="1" l="1"/>
  <c r="E65" i="1"/>
  <c r="E52" i="1"/>
  <c r="E60" i="1" s="1"/>
  <c r="K37" i="1"/>
  <c r="G52" i="1"/>
  <c r="G60" i="1" s="1"/>
  <c r="G67" i="1" s="1"/>
  <c r="K63" i="1"/>
  <c r="I52" i="1"/>
  <c r="K24" i="1"/>
  <c r="K26" i="1" s="1"/>
  <c r="C49" i="1"/>
  <c r="K65" i="1"/>
  <c r="K31" i="1"/>
  <c r="C26" i="1"/>
  <c r="K56" i="1"/>
  <c r="K58" i="1" s="1"/>
  <c r="K49" i="1" l="1"/>
  <c r="K52" i="1" s="1"/>
  <c r="K60" i="1" s="1"/>
  <c r="K67" i="1" s="1"/>
  <c r="E67" i="1"/>
  <c r="C52" i="1"/>
  <c r="C60" i="1" s="1"/>
  <c r="C67" i="1" s="1"/>
</calcChain>
</file>

<file path=xl/sharedStrings.xml><?xml version="1.0" encoding="utf-8"?>
<sst xmlns="http://schemas.openxmlformats.org/spreadsheetml/2006/main" count="68" uniqueCount="64">
  <si>
    <t>20XXX</t>
  </si>
  <si>
    <t>Exhibit B-2</t>
  </si>
  <si>
    <t>________________________ SCHOOL DISTRICT</t>
  </si>
  <si>
    <t>Governmental Funds</t>
  </si>
  <si>
    <t>Statement of Revenues, Expenditures, and Changes in Fund Balances</t>
  </si>
  <si>
    <t>Special</t>
  </si>
  <si>
    <t>Capital</t>
  </si>
  <si>
    <t>Debt</t>
  </si>
  <si>
    <t>Total</t>
  </si>
  <si>
    <t>General</t>
  </si>
  <si>
    <t>Revenue</t>
  </si>
  <si>
    <t>Projects</t>
  </si>
  <si>
    <t>Service</t>
  </si>
  <si>
    <t>Governmental</t>
  </si>
  <si>
    <t>Fund</t>
  </si>
  <si>
    <t>Funds</t>
  </si>
  <si>
    <t>REVENUES:</t>
  </si>
  <si>
    <t>Local Property Tax Levy</t>
  </si>
  <si>
    <t>Tuition Charges</t>
  </si>
  <si>
    <t>Rents and Royalties</t>
  </si>
  <si>
    <t>Interest Earned on Capital Reserve Funds</t>
  </si>
  <si>
    <t>Other Restricted Miscellaneous Revenues</t>
  </si>
  <si>
    <t>Unrestricted Miscellaneous Revenues</t>
  </si>
  <si>
    <t>Federal Sources</t>
  </si>
  <si>
    <t>State Sources</t>
  </si>
  <si>
    <t>Local Sources</t>
  </si>
  <si>
    <t>Total Revenues</t>
  </si>
  <si>
    <t>EXPENDITURES:</t>
  </si>
  <si>
    <t>Current:</t>
  </si>
  <si>
    <t xml:space="preserve">   Regular Instruction</t>
  </si>
  <si>
    <t xml:space="preserve">   Special Education Instruction</t>
  </si>
  <si>
    <t xml:space="preserve">   Other Special Instruction</t>
  </si>
  <si>
    <t xml:space="preserve">   Other Instruction</t>
  </si>
  <si>
    <t xml:space="preserve">   Support Services and Undistributed Costs:</t>
  </si>
  <si>
    <t xml:space="preserve">      Tuition </t>
  </si>
  <si>
    <t xml:space="preserve">      Student and Instruction Related Services</t>
  </si>
  <si>
    <t xml:space="preserve">      Other Administrative Services</t>
  </si>
  <si>
    <t xml:space="preserve">      School Administrative Services</t>
  </si>
  <si>
    <t xml:space="preserve">      Plant Operations and Maintenance</t>
  </si>
  <si>
    <t xml:space="preserve">      Pupil Transportation</t>
  </si>
  <si>
    <t xml:space="preserve">      Personal Services - Employee Benefits</t>
  </si>
  <si>
    <t xml:space="preserve">   Capital Outlay</t>
  </si>
  <si>
    <t>Debt Service:</t>
  </si>
  <si>
    <t xml:space="preserve">   Principal</t>
  </si>
  <si>
    <t xml:space="preserve">   Interest and Other Charges</t>
  </si>
  <si>
    <t>Total Expenditures</t>
  </si>
  <si>
    <t>Excess (Deficiency) of Revenues</t>
  </si>
  <si>
    <t xml:space="preserve">   over Expenditures</t>
  </si>
  <si>
    <t>OTHER FINANCING SOURCES (USES):</t>
  </si>
  <si>
    <t>Transfers</t>
  </si>
  <si>
    <t>Total Other Financing Sources and Uses</t>
  </si>
  <si>
    <t xml:space="preserve">Net Change in Fund Balances </t>
  </si>
  <si>
    <t>Fund Balance,  July 1</t>
  </si>
  <si>
    <t>note 1</t>
  </si>
  <si>
    <t>note 2</t>
  </si>
  <si>
    <t>Fund Balance, July 1, Restated</t>
  </si>
  <si>
    <t>Fund Balance, June 30</t>
  </si>
  <si>
    <t>The accompanying notes to financial statements are an integral part of this statement.</t>
  </si>
  <si>
    <t>For the Fiscal Year Ended June 30, 20XX</t>
  </si>
  <si>
    <t xml:space="preserve">Prior Period Adjustments </t>
  </si>
  <si>
    <t>interest earnings on the unemployment compensation bank account</t>
  </si>
  <si>
    <t xml:space="preserve"> </t>
  </si>
  <si>
    <t>special revenue fund includes revenues from scholarships and student activities</t>
  </si>
  <si>
    <t>special revenue fund  includes expenditures from scholarships and student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</si>
</sst>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165" fontId="3" fillId="0" borderId="0" xfId="1" applyNumberFormat="1" applyFont="1" applyFill="1" applyAlignment="1"/>
    <xf numFmtId="165" fontId="3" fillId="0" borderId="0" xfId="1" applyNumberFormat="1" applyFont="1" applyFill="1" applyBorder="1" applyAlignment="1"/>
    <xf numFmtId="44" fontId="3" fillId="0" borderId="0" xfId="2" applyFont="1" applyFill="1" applyAlignment="1"/>
    <xf numFmtId="39" fontId="3" fillId="0" borderId="0" xfId="1" applyNumberFormat="1" applyFont="1" applyFill="1" applyBorder="1" applyAlignment="1"/>
    <xf numFmtId="39" fontId="3" fillId="0" borderId="0" xfId="2" applyNumberFormat="1" applyFont="1" applyFill="1" applyAlignment="1"/>
    <xf numFmtId="39" fontId="3" fillId="0" borderId="0" xfId="1" applyNumberFormat="1" applyFont="1" applyFill="1" applyAlignment="1"/>
    <xf numFmtId="44" fontId="3" fillId="0" borderId="0" xfId="2" applyFont="1" applyFill="1" applyBorder="1" applyAlignment="1" applyProtection="1"/>
    <xf numFmtId="40" fontId="3" fillId="0" borderId="0" xfId="2" applyNumberFormat="1" applyFont="1" applyFill="1" applyBorder="1" applyAlignment="1"/>
    <xf numFmtId="2" fontId="3" fillId="0" borderId="0" xfId="2" applyNumberFormat="1" applyFont="1" applyFill="1" applyBorder="1" applyAlignment="1"/>
    <xf numFmtId="39" fontId="3" fillId="0" borderId="2" xfId="2" applyNumberFormat="1" applyFont="1" applyFill="1" applyBorder="1" applyAlignment="1"/>
    <xf numFmtId="40" fontId="3" fillId="0" borderId="2" xfId="2" applyNumberFormat="1" applyFont="1" applyFill="1" applyBorder="1" applyAlignment="1"/>
    <xf numFmtId="39" fontId="3" fillId="0" borderId="2" xfId="1" applyNumberFormat="1" applyFont="1" applyFill="1" applyBorder="1" applyAlignment="1"/>
    <xf numFmtId="43" fontId="3" fillId="0" borderId="2" xfId="1" applyFont="1" applyFill="1" applyBorder="1" applyAlignment="1"/>
    <xf numFmtId="40" fontId="3" fillId="0" borderId="0" xfId="2" applyNumberFormat="1" applyFont="1" applyFill="1" applyAlignment="1"/>
    <xf numFmtId="39" fontId="3" fillId="0" borderId="0" xfId="2" applyNumberFormat="1" applyFont="1" applyFill="1" applyBorder="1" applyAlignment="1"/>
    <xf numFmtId="40" fontId="3" fillId="0" borderId="0" xfId="1" applyNumberFormat="1" applyFont="1" applyFill="1" applyAlignment="1"/>
    <xf numFmtId="44" fontId="3" fillId="0" borderId="2" xfId="2" applyFont="1" applyFill="1" applyBorder="1" applyAlignment="1"/>
    <xf numFmtId="44" fontId="3" fillId="0" borderId="0" xfId="2" applyFont="1" applyFill="1" applyBorder="1" applyAlignment="1"/>
    <xf numFmtId="40" fontId="3" fillId="0" borderId="2" xfId="1" applyNumberFormat="1" applyFont="1" applyFill="1" applyBorder="1" applyAlignment="1"/>
    <xf numFmtId="43" fontId="3" fillId="0" borderId="0" xfId="1" applyFont="1" applyFill="1" applyBorder="1" applyAlignment="1"/>
    <xf numFmtId="44" fontId="3" fillId="0" borderId="3" xfId="2" applyFont="1" applyFill="1" applyBorder="1" applyAlignment="1"/>
    <xf numFmtId="9" fontId="3" fillId="0" borderId="0" xfId="3" applyFont="1" applyFill="1" applyAlignme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14" fontId="3" fillId="0" borderId="0" xfId="0" applyNumberFormat="1" applyFont="1" applyFill="1" applyAlignment="1">
      <alignment horizontal="left" indent="4"/>
    </xf>
    <xf numFmtId="39" fontId="2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9" fontId="3" fillId="0" borderId="0" xfId="0" applyNumberFormat="1" applyFont="1" applyFill="1"/>
    <xf numFmtId="0" fontId="3" fillId="0" borderId="0" xfId="0" applyFont="1" applyFill="1" applyAlignment="1">
      <alignment horizontal="left"/>
    </xf>
    <xf numFmtId="39" fontId="10" fillId="0" borderId="0" xfId="0" applyNumberFormat="1" applyFont="1" applyFill="1"/>
    <xf numFmtId="39" fontId="3" fillId="0" borderId="2" xfId="0" applyNumberFormat="1" applyFont="1" applyFill="1" applyBorder="1"/>
    <xf numFmtId="39" fontId="3" fillId="0" borderId="0" xfId="4" applyNumberFormat="1" applyFill="1"/>
    <xf numFmtId="39" fontId="9" fillId="0" borderId="0" xfId="0" applyNumberFormat="1" applyFont="1" applyFill="1"/>
    <xf numFmtId="37" fontId="3" fillId="0" borderId="0" xfId="0" applyNumberFormat="1" applyFont="1" applyFill="1"/>
    <xf numFmtId="0" fontId="8" fillId="0" borderId="0" xfId="0" applyFont="1" applyFill="1"/>
    <xf numFmtId="39" fontId="10" fillId="0" borderId="0" xfId="0" applyNumberFormat="1" applyFont="1" applyFill="1" applyAlignment="1">
      <alignment horizontal="center"/>
    </xf>
    <xf numFmtId="44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 2" xfId="4" xr:uid="{E217B2DF-1B14-4516-AF41-F2413371B67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GASB%20No%2084/Sample%20ACFR%20Finanical%20Statements%20-%20for%20GASBS%20No%20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't fin stmt"/>
      <sheetName val="A-1"/>
      <sheetName val="A-2"/>
      <sheetName val="fund fin stmts"/>
      <sheetName val="B-1"/>
      <sheetName val="B-2"/>
      <sheetName val="B-3"/>
      <sheetName val="B-4"/>
      <sheetName val="B-5"/>
      <sheetName val="B-7"/>
      <sheetName val="B-8"/>
      <sheetName val="RSI Part II"/>
      <sheetName val="C-1"/>
      <sheetName val="C-2"/>
      <sheetName val="C-3"/>
      <sheetName val="osi - spec rev fund"/>
      <sheetName val="E-1"/>
      <sheetName val="osi - cap proj fund"/>
      <sheetName val="F-2"/>
      <sheetName val="osi - fiduciary funds"/>
      <sheetName val="H-1"/>
      <sheetName val="H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N18">
            <v>6751694</v>
          </cell>
        </row>
        <row r="19">
          <cell r="N19">
            <v>2522726.38</v>
          </cell>
        </row>
        <row r="20">
          <cell r="N20">
            <v>11167</v>
          </cell>
        </row>
        <row r="21">
          <cell r="N21">
            <v>4616.2299999999996</v>
          </cell>
        </row>
        <row r="22">
          <cell r="N22">
            <v>650.91</v>
          </cell>
        </row>
        <row r="23">
          <cell r="N23">
            <v>69570.63</v>
          </cell>
        </row>
        <row r="30">
          <cell r="N30">
            <v>20301.25</v>
          </cell>
        </row>
        <row r="46">
          <cell r="N46">
            <v>10615845.380000001</v>
          </cell>
        </row>
        <row r="72">
          <cell r="N72">
            <v>5378100.96</v>
          </cell>
        </row>
        <row r="117">
          <cell r="N117">
            <v>916159.53</v>
          </cell>
        </row>
        <row r="122">
          <cell r="N122">
            <v>1562.9</v>
          </cell>
        </row>
        <row r="128">
          <cell r="N128">
            <v>7180</v>
          </cell>
        </row>
        <row r="137">
          <cell r="N137">
            <v>115253.88</v>
          </cell>
        </row>
        <row r="148">
          <cell r="N148">
            <v>713567.91</v>
          </cell>
        </row>
        <row r="159">
          <cell r="N159">
            <v>902696.21</v>
          </cell>
        </row>
        <row r="165">
          <cell r="N165">
            <v>25745.35</v>
          </cell>
        </row>
        <row r="173">
          <cell r="N173">
            <v>144838.49000000002</v>
          </cell>
        </row>
        <row r="182">
          <cell r="N182">
            <v>65888.28</v>
          </cell>
        </row>
        <row r="194">
          <cell r="N194">
            <v>319963.05000000005</v>
          </cell>
        </row>
        <row r="204">
          <cell r="N204">
            <v>608043.62000000011</v>
          </cell>
        </row>
        <row r="216">
          <cell r="N216">
            <v>367154.39</v>
          </cell>
        </row>
        <row r="234">
          <cell r="N234">
            <v>165578.19</v>
          </cell>
        </row>
        <row r="244">
          <cell r="N244">
            <v>107089.33</v>
          </cell>
        </row>
        <row r="263">
          <cell r="N263">
            <v>421050.87</v>
          </cell>
        </row>
        <row r="277">
          <cell r="N277">
            <v>398597.02</v>
          </cell>
        </row>
        <row r="284">
          <cell r="N284">
            <v>357164.56</v>
          </cell>
        </row>
        <row r="291">
          <cell r="N291">
            <v>138013.06</v>
          </cell>
        </row>
        <row r="339">
          <cell r="N339">
            <v>1682355.89</v>
          </cell>
        </row>
        <row r="358">
          <cell r="N358">
            <v>521568.04000000004</v>
          </cell>
        </row>
        <row r="383">
          <cell r="N383">
            <v>4771236.8599999994</v>
          </cell>
        </row>
        <row r="412">
          <cell r="N412">
            <v>356134.03</v>
          </cell>
        </row>
        <row r="419">
          <cell r="N419">
            <v>-204503.98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ECBB-62DA-4780-811A-F78C988803BD}">
  <dimension ref="A1:O76"/>
  <sheetViews>
    <sheetView tabSelected="1" workbookViewId="0">
      <selection activeCell="E44" sqref="E44"/>
    </sheetView>
  </sheetViews>
  <sheetFormatPr defaultColWidth="9.140625" defaultRowHeight="12.75" x14ac:dyDescent="0.2"/>
  <cols>
    <col min="1" max="1" width="42.28515625" style="24" customWidth="1"/>
    <col min="2" max="2" width="5.42578125" style="24" customWidth="1"/>
    <col min="3" max="3" width="17.28515625" style="24" bestFit="1" customWidth="1"/>
    <col min="4" max="4" width="2.7109375" style="24" customWidth="1"/>
    <col min="5" max="5" width="13.42578125" style="24" customWidth="1"/>
    <col min="6" max="6" width="2.7109375" style="24" customWidth="1"/>
    <col min="7" max="7" width="15.5703125" style="24" bestFit="1" customWidth="1"/>
    <col min="8" max="8" width="2.7109375" style="24" customWidth="1"/>
    <col min="9" max="9" width="14" style="24" customWidth="1"/>
    <col min="10" max="10" width="2.7109375" style="24" customWidth="1"/>
    <col min="11" max="11" width="16.85546875" style="24" bestFit="1" customWidth="1"/>
    <col min="12" max="12" width="9.140625" style="24"/>
    <col min="13" max="13" width="11.28515625" style="24" bestFit="1" customWidth="1"/>
    <col min="14" max="14" width="9.140625" style="24"/>
    <col min="15" max="15" width="11.28515625" style="24" bestFit="1" customWidth="1"/>
    <col min="16" max="16384" width="9.140625" style="24"/>
  </cols>
  <sheetData>
    <row r="1" spans="1:15" x14ac:dyDescent="0.2">
      <c r="A1" s="23" t="s">
        <v>0</v>
      </c>
      <c r="K1" s="25" t="s">
        <v>1</v>
      </c>
      <c r="L1" s="26"/>
    </row>
    <row r="2" spans="1:15" x14ac:dyDescent="0.2">
      <c r="K2" s="27">
        <v>45107</v>
      </c>
    </row>
    <row r="3" spans="1:15" x14ac:dyDescent="0.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6"/>
    </row>
    <row r="4" spans="1:1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5" ht="15" x14ac:dyDescent="0.25">
      <c r="A6" s="31" t="s">
        <v>58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5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5" ht="13.5" thickBo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5" x14ac:dyDescent="0.2">
      <c r="C9" s="23"/>
      <c r="D9" s="23"/>
      <c r="E9" s="23"/>
      <c r="F9" s="23"/>
      <c r="G9" s="23"/>
      <c r="H9" s="23"/>
      <c r="I9" s="33"/>
      <c r="J9" s="33"/>
      <c r="K9" s="23"/>
    </row>
    <row r="10" spans="1:15" x14ac:dyDescent="0.2">
      <c r="A10" s="33"/>
      <c r="C10" s="35"/>
      <c r="D10" s="35"/>
      <c r="E10" s="36" t="s">
        <v>5</v>
      </c>
      <c r="F10" s="35"/>
      <c r="G10" s="36" t="s">
        <v>6</v>
      </c>
      <c r="H10" s="35"/>
      <c r="I10" s="36" t="s">
        <v>7</v>
      </c>
      <c r="J10" s="35"/>
      <c r="K10" s="35" t="s">
        <v>8</v>
      </c>
    </row>
    <row r="11" spans="1:15" x14ac:dyDescent="0.2">
      <c r="C11" s="36" t="s">
        <v>9</v>
      </c>
      <c r="D11" s="35"/>
      <c r="E11" s="36" t="s">
        <v>10</v>
      </c>
      <c r="F11" s="35"/>
      <c r="G11" s="36" t="s">
        <v>11</v>
      </c>
      <c r="H11" s="35"/>
      <c r="I11" s="36" t="s">
        <v>12</v>
      </c>
      <c r="J11" s="35"/>
      <c r="K11" s="35" t="s">
        <v>13</v>
      </c>
    </row>
    <row r="12" spans="1:15" x14ac:dyDescent="0.2">
      <c r="C12" s="37" t="s">
        <v>14</v>
      </c>
      <c r="D12" s="35"/>
      <c r="E12" s="37" t="s">
        <v>14</v>
      </c>
      <c r="F12" s="35"/>
      <c r="G12" s="37" t="s">
        <v>14</v>
      </c>
      <c r="H12" s="35"/>
      <c r="I12" s="37" t="s">
        <v>14</v>
      </c>
      <c r="J12" s="35"/>
      <c r="K12" s="38" t="s">
        <v>15</v>
      </c>
    </row>
    <row r="13" spans="1:15" x14ac:dyDescent="0.2">
      <c r="C13" s="35"/>
      <c r="D13" s="35"/>
      <c r="E13" s="35"/>
      <c r="F13" s="35"/>
      <c r="G13" s="35"/>
      <c r="H13" s="35"/>
      <c r="I13" s="35"/>
      <c r="J13" s="35"/>
      <c r="K13" s="35"/>
    </row>
    <row r="14" spans="1:15" x14ac:dyDescent="0.2">
      <c r="A14" s="24" t="s">
        <v>16</v>
      </c>
    </row>
    <row r="15" spans="1:15" x14ac:dyDescent="0.2">
      <c r="E15" s="1"/>
      <c r="F15" s="2"/>
      <c r="G15" s="1"/>
      <c r="H15" s="2"/>
      <c r="I15" s="1"/>
      <c r="J15" s="1"/>
    </row>
    <row r="16" spans="1:15" x14ac:dyDescent="0.2">
      <c r="A16" s="24" t="s">
        <v>17</v>
      </c>
      <c r="C16" s="3">
        <f>+'[1]C-1'!N18</f>
        <v>6751694</v>
      </c>
      <c r="D16" s="4"/>
      <c r="E16" s="5"/>
      <c r="F16" s="4"/>
      <c r="G16" s="5"/>
      <c r="H16" s="4"/>
      <c r="I16" s="3">
        <v>217297</v>
      </c>
      <c r="J16" s="5"/>
      <c r="K16" s="3">
        <f t="shared" ref="K16:K24" si="0">SUM(C16:J16)</f>
        <v>6968991</v>
      </c>
      <c r="L16" s="39"/>
      <c r="M16" s="39"/>
      <c r="N16" s="39"/>
      <c r="O16" s="39"/>
    </row>
    <row r="17" spans="1:15" x14ac:dyDescent="0.2">
      <c r="A17" s="24" t="s">
        <v>18</v>
      </c>
      <c r="C17" s="5">
        <f>+'[1]C-1'!N19</f>
        <v>2522726.38</v>
      </c>
      <c r="D17" s="4"/>
      <c r="E17" s="6"/>
      <c r="F17" s="4"/>
      <c r="G17" s="6"/>
      <c r="H17" s="4"/>
      <c r="I17" s="6"/>
      <c r="J17" s="39"/>
      <c r="K17" s="39">
        <f t="shared" si="0"/>
        <v>2522726.38</v>
      </c>
      <c r="L17" s="39"/>
      <c r="M17" s="39"/>
      <c r="N17" s="39"/>
      <c r="O17" s="39"/>
    </row>
    <row r="18" spans="1:15" x14ac:dyDescent="0.2">
      <c r="A18" s="40" t="s">
        <v>19</v>
      </c>
      <c r="C18" s="5">
        <f>+'[1]C-1'!N20</f>
        <v>11167</v>
      </c>
      <c r="D18" s="4"/>
      <c r="E18" s="6"/>
      <c r="F18" s="4"/>
      <c r="G18" s="6"/>
      <c r="H18" s="4"/>
      <c r="I18" s="6"/>
      <c r="J18" s="39"/>
      <c r="K18" s="39">
        <f t="shared" si="0"/>
        <v>11167</v>
      </c>
      <c r="L18" s="39"/>
      <c r="M18" s="39"/>
      <c r="N18" s="39"/>
      <c r="O18" s="39"/>
    </row>
    <row r="19" spans="1:15" x14ac:dyDescent="0.2">
      <c r="A19" s="24" t="s">
        <v>20</v>
      </c>
      <c r="C19" s="5">
        <f>+'[1]C-1'!N21</f>
        <v>4616.2299999999996</v>
      </c>
      <c r="D19" s="4"/>
      <c r="E19" s="6"/>
      <c r="F19" s="4"/>
      <c r="G19" s="6"/>
      <c r="H19" s="4"/>
      <c r="I19" s="6"/>
      <c r="J19" s="39"/>
      <c r="K19" s="39">
        <f t="shared" si="0"/>
        <v>4616.2299999999996</v>
      </c>
      <c r="L19" s="39"/>
      <c r="M19" s="39"/>
      <c r="N19" s="39"/>
      <c r="O19" s="39"/>
    </row>
    <row r="20" spans="1:15" x14ac:dyDescent="0.2">
      <c r="A20" s="39" t="s">
        <v>21</v>
      </c>
      <c r="C20" s="6">
        <f>+'[1]C-1'!N22</f>
        <v>650.91</v>
      </c>
      <c r="D20" s="4"/>
      <c r="E20" s="6"/>
      <c r="F20" s="4"/>
      <c r="G20" s="6"/>
      <c r="H20" s="4"/>
      <c r="I20" s="6"/>
      <c r="J20" s="39"/>
      <c r="K20" s="39">
        <f t="shared" si="0"/>
        <v>650.91</v>
      </c>
      <c r="L20" s="41" t="s">
        <v>60</v>
      </c>
      <c r="M20" s="39"/>
      <c r="N20" s="39"/>
      <c r="O20" s="39"/>
    </row>
    <row r="21" spans="1:15" x14ac:dyDescent="0.2">
      <c r="A21" s="39" t="s">
        <v>22</v>
      </c>
      <c r="C21" s="5">
        <f>+'[1]C-1'!N23</f>
        <v>69570.63</v>
      </c>
      <c r="D21" s="6"/>
      <c r="E21" s="3"/>
      <c r="F21" s="6"/>
      <c r="G21" s="3"/>
      <c r="H21" s="6"/>
      <c r="I21" s="6"/>
      <c r="J21" s="6"/>
      <c r="K21" s="39">
        <f t="shared" si="0"/>
        <v>69570.63</v>
      </c>
      <c r="L21" s="39"/>
      <c r="M21" s="39"/>
      <c r="N21" s="39"/>
      <c r="O21" s="39"/>
    </row>
    <row r="22" spans="1:15" x14ac:dyDescent="0.2">
      <c r="A22" s="24" t="s">
        <v>23</v>
      </c>
      <c r="C22" s="5">
        <f>+'[1]C-1'!N30</f>
        <v>20301.25</v>
      </c>
      <c r="D22" s="4"/>
      <c r="E22" s="7">
        <v>319837.03000000003</v>
      </c>
      <c r="F22" s="4"/>
      <c r="G22" s="4"/>
      <c r="H22" s="4"/>
      <c r="I22" s="4"/>
      <c r="J22" s="4"/>
      <c r="K22" s="39">
        <f t="shared" si="0"/>
        <v>340138.28</v>
      </c>
      <c r="L22" s="39"/>
      <c r="M22" s="39"/>
      <c r="N22" s="39"/>
      <c r="O22" s="39"/>
    </row>
    <row r="23" spans="1:15" x14ac:dyDescent="0.2">
      <c r="A23" s="24" t="s">
        <v>24</v>
      </c>
      <c r="C23" s="5">
        <f>+'[1]C-1'!N46+737555-790095</f>
        <v>10563305.380000001</v>
      </c>
      <c r="D23" s="4"/>
      <c r="E23" s="8">
        <v>0</v>
      </c>
      <c r="F23" s="4"/>
      <c r="G23" s="9">
        <v>0</v>
      </c>
      <c r="H23" s="4"/>
      <c r="I23" s="4">
        <v>45143</v>
      </c>
      <c r="J23" s="4"/>
      <c r="K23" s="39">
        <f t="shared" si="0"/>
        <v>10608448.380000001</v>
      </c>
      <c r="L23" s="39"/>
      <c r="M23" s="39"/>
      <c r="N23" s="39"/>
      <c r="O23" s="39"/>
    </row>
    <row r="24" spans="1:15" x14ac:dyDescent="0.2">
      <c r="A24" s="24" t="s">
        <v>25</v>
      </c>
      <c r="C24" s="10"/>
      <c r="D24" s="6"/>
      <c r="E24" s="11">
        <f>644.36+254315.77</f>
        <v>254960.12999999998</v>
      </c>
      <c r="F24" s="6"/>
      <c r="G24" s="11">
        <v>0</v>
      </c>
      <c r="H24" s="6"/>
      <c r="I24" s="12"/>
      <c r="J24" s="6"/>
      <c r="K24" s="42">
        <f t="shared" si="0"/>
        <v>254960.12999999998</v>
      </c>
      <c r="L24" s="41" t="s">
        <v>62</v>
      </c>
      <c r="M24" s="39"/>
      <c r="N24" s="39"/>
      <c r="O24" s="39"/>
    </row>
    <row r="25" spans="1:15" x14ac:dyDescent="0.2">
      <c r="C25" s="1"/>
      <c r="D25" s="2"/>
      <c r="E25" s="1"/>
      <c r="F25" s="2"/>
      <c r="G25" s="1"/>
      <c r="H25" s="2"/>
      <c r="I25" s="1"/>
      <c r="J25" s="1"/>
      <c r="K25" s="1"/>
    </row>
    <row r="26" spans="1:15" x14ac:dyDescent="0.2">
      <c r="A26" s="24" t="s">
        <v>26</v>
      </c>
      <c r="C26" s="13">
        <f>SUM(C16:C25)</f>
        <v>19944031.780000001</v>
      </c>
      <c r="D26" s="4"/>
      <c r="E26" s="13">
        <f>SUM(E16:E25)</f>
        <v>574797.16</v>
      </c>
      <c r="F26" s="4"/>
      <c r="G26" s="13">
        <f>SUM(G16:G25)</f>
        <v>0</v>
      </c>
      <c r="H26" s="4"/>
      <c r="I26" s="13">
        <f>SUM(I16:I25)</f>
        <v>262440</v>
      </c>
      <c r="J26" s="4"/>
      <c r="K26" s="13">
        <f>SUM(K16:K25)</f>
        <v>20781268.940000001</v>
      </c>
    </row>
    <row r="27" spans="1:15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5" x14ac:dyDescent="0.2">
      <c r="A28" s="24" t="s">
        <v>27</v>
      </c>
    </row>
    <row r="30" spans="1:15" x14ac:dyDescent="0.2">
      <c r="A30" s="24" t="s">
        <v>28</v>
      </c>
    </row>
    <row r="31" spans="1:15" x14ac:dyDescent="0.2">
      <c r="A31" s="24" t="s">
        <v>29</v>
      </c>
      <c r="C31" s="5">
        <f>+'[1]C-1'!N72-51662.59-55500+3352+694.48</f>
        <v>5274984.8500000006</v>
      </c>
      <c r="D31" s="5"/>
      <c r="E31" s="14">
        <v>276646.03999999998</v>
      </c>
      <c r="F31" s="5"/>
      <c r="G31" s="5"/>
      <c r="H31" s="15"/>
      <c r="I31" s="5"/>
      <c r="J31" s="5"/>
      <c r="K31" s="39">
        <f t="shared" ref="K31:K43" si="1">SUM(C31:J31)</f>
        <v>5551630.8900000006</v>
      </c>
    </row>
    <row r="32" spans="1:15" x14ac:dyDescent="0.2">
      <c r="A32" s="24" t="s">
        <v>30</v>
      </c>
      <c r="C32" s="5">
        <f>+'[1]C-1'!N117</f>
        <v>916159.53</v>
      </c>
      <c r="D32" s="5"/>
      <c r="E32" s="6"/>
      <c r="F32" s="6"/>
      <c r="G32" s="6"/>
      <c r="H32" s="6"/>
      <c r="I32" s="6"/>
      <c r="J32" s="6"/>
      <c r="K32" s="39">
        <f t="shared" si="1"/>
        <v>916159.53</v>
      </c>
    </row>
    <row r="33" spans="1:13" x14ac:dyDescent="0.2">
      <c r="A33" s="24" t="s">
        <v>31</v>
      </c>
      <c r="C33" s="5">
        <f>+'[1]C-1'!N122+'[1]C-1'!N128</f>
        <v>8742.9</v>
      </c>
      <c r="D33" s="5"/>
      <c r="E33" s="6"/>
      <c r="F33" s="6"/>
      <c r="G33" s="6"/>
      <c r="H33" s="6"/>
      <c r="I33" s="6"/>
      <c r="J33" s="6"/>
      <c r="K33" s="39">
        <f t="shared" si="1"/>
        <v>8742.9</v>
      </c>
    </row>
    <row r="34" spans="1:13" x14ac:dyDescent="0.2">
      <c r="A34" s="24" t="s">
        <v>32</v>
      </c>
      <c r="C34" s="39">
        <f>+'[1]C-1'!N137+'[1]C-1'!N148</f>
        <v>828821.79</v>
      </c>
      <c r="D34" s="5"/>
      <c r="E34" s="6"/>
      <c r="F34" s="6"/>
      <c r="G34" s="6"/>
      <c r="H34" s="6"/>
      <c r="I34" s="6"/>
      <c r="J34" s="6"/>
      <c r="K34" s="39">
        <f t="shared" si="1"/>
        <v>828821.79</v>
      </c>
    </row>
    <row r="35" spans="1:13" x14ac:dyDescent="0.2">
      <c r="A35" s="24" t="s">
        <v>33</v>
      </c>
      <c r="C35" s="39"/>
      <c r="D35" s="4"/>
      <c r="E35" s="6"/>
      <c r="F35" s="6"/>
      <c r="G35" s="6"/>
      <c r="H35" s="6"/>
      <c r="I35" s="6"/>
      <c r="J35" s="6"/>
      <c r="K35" s="39">
        <f t="shared" si="1"/>
        <v>0</v>
      </c>
    </row>
    <row r="36" spans="1:13" x14ac:dyDescent="0.2">
      <c r="A36" s="24" t="s">
        <v>34</v>
      </c>
      <c r="C36" s="39">
        <f>+'[1]C-1'!N159</f>
        <v>902696.21</v>
      </c>
      <c r="D36" s="4"/>
      <c r="E36" s="6"/>
      <c r="F36" s="6"/>
      <c r="G36" s="6"/>
      <c r="H36" s="6"/>
      <c r="I36" s="6"/>
      <c r="J36" s="6"/>
      <c r="K36" s="39">
        <f t="shared" si="1"/>
        <v>902696.21</v>
      </c>
    </row>
    <row r="37" spans="1:13" x14ac:dyDescent="0.2">
      <c r="A37" s="24" t="s">
        <v>35</v>
      </c>
      <c r="C37" s="6">
        <f>+'[1]C-1'!N165+'[1]C-1'!N173+'[1]C-1'!N182+'[1]C-1'!N194+'[1]C-1'!N204+'[1]C-1'!N216+'[1]C-1'!N234+'[1]C-1'!N244</f>
        <v>1804300.7000000002</v>
      </c>
      <c r="D37" s="4"/>
      <c r="E37" s="16">
        <f>43190.99+2500+203595.27</f>
        <v>249286.25999999998</v>
      </c>
      <c r="F37" s="6"/>
      <c r="G37" s="6"/>
      <c r="H37" s="6"/>
      <c r="I37" s="6"/>
      <c r="J37" s="6"/>
      <c r="K37" s="39">
        <f t="shared" si="1"/>
        <v>2053586.9600000002</v>
      </c>
      <c r="L37" s="41" t="s">
        <v>63</v>
      </c>
    </row>
    <row r="38" spans="1:13" x14ac:dyDescent="0.2">
      <c r="A38" s="24" t="s">
        <v>36</v>
      </c>
      <c r="C38" s="6">
        <f>+'[1]C-1'!N263+'[1]C-1'!N291</f>
        <v>559063.92999999993</v>
      </c>
      <c r="D38" s="4"/>
      <c r="E38" s="6"/>
      <c r="F38" s="6"/>
      <c r="G38" s="3">
        <v>46437.000000000015</v>
      </c>
      <c r="H38" s="6"/>
      <c r="I38" s="6">
        <v>0</v>
      </c>
      <c r="J38" s="6"/>
      <c r="K38" s="39">
        <f t="shared" si="1"/>
        <v>605500.92999999993</v>
      </c>
    </row>
    <row r="39" spans="1:13" x14ac:dyDescent="0.2">
      <c r="A39" s="24" t="s">
        <v>37</v>
      </c>
      <c r="C39" s="6">
        <f>+'[1]C-1'!N277+'[1]C-1'!N284</f>
        <v>755761.58000000007</v>
      </c>
      <c r="D39" s="4"/>
      <c r="E39" s="6"/>
      <c r="F39" s="6"/>
      <c r="G39" s="6"/>
      <c r="H39" s="6"/>
      <c r="I39" s="6"/>
      <c r="J39" s="6"/>
      <c r="K39" s="39">
        <f t="shared" si="1"/>
        <v>755761.58000000007</v>
      </c>
    </row>
    <row r="40" spans="1:13" x14ac:dyDescent="0.2">
      <c r="A40" s="24" t="s">
        <v>38</v>
      </c>
      <c r="C40" s="6">
        <f>+'[1]C-1'!N339-59282.83</f>
        <v>1623073.0599999998</v>
      </c>
      <c r="D40" s="4"/>
      <c r="E40" s="6"/>
      <c r="F40" s="6"/>
      <c r="G40" s="6"/>
      <c r="H40" s="6"/>
      <c r="I40" s="6"/>
      <c r="J40" s="6"/>
      <c r="K40" s="39">
        <f t="shared" si="1"/>
        <v>1623073.0599999998</v>
      </c>
    </row>
    <row r="41" spans="1:13" x14ac:dyDescent="0.2">
      <c r="A41" s="24" t="s">
        <v>39</v>
      </c>
      <c r="C41" s="6">
        <f>+'[1]C-1'!N358</f>
        <v>521568.04000000004</v>
      </c>
      <c r="D41" s="4"/>
      <c r="E41" s="6"/>
      <c r="F41" s="6"/>
      <c r="G41" s="6"/>
      <c r="H41" s="6"/>
      <c r="I41" s="6"/>
      <c r="J41" s="6"/>
      <c r="K41" s="39">
        <f t="shared" si="1"/>
        <v>521568.04000000004</v>
      </c>
    </row>
    <row r="42" spans="1:13" x14ac:dyDescent="0.2">
      <c r="A42" s="43" t="s">
        <v>40</v>
      </c>
      <c r="C42" s="6">
        <f>+'[1]C-1'!N383</f>
        <v>4771236.8599999994</v>
      </c>
      <c r="D42" s="4"/>
      <c r="E42" s="6"/>
      <c r="F42" s="6"/>
      <c r="G42" s="6"/>
      <c r="H42" s="6"/>
      <c r="I42" s="6"/>
      <c r="J42" s="6"/>
      <c r="K42" s="39">
        <f t="shared" si="1"/>
        <v>4771236.8599999994</v>
      </c>
    </row>
    <row r="43" spans="1:13" x14ac:dyDescent="0.2">
      <c r="A43" s="24" t="s">
        <v>41</v>
      </c>
      <c r="C43" s="4">
        <f>+'[1]C-1'!N412+59282.83+51662.59+55500-3352-694.48</f>
        <v>518532.97000000009</v>
      </c>
      <c r="D43" s="4"/>
      <c r="E43" s="16">
        <v>0</v>
      </c>
      <c r="F43" s="4"/>
      <c r="G43" s="14">
        <v>106734.21</v>
      </c>
      <c r="H43" s="4"/>
      <c r="I43" s="6"/>
      <c r="J43" s="6"/>
      <c r="K43" s="39">
        <f t="shared" si="1"/>
        <v>625267.18000000005</v>
      </c>
      <c r="M43" s="44"/>
    </row>
    <row r="44" spans="1:13" x14ac:dyDescent="0.2">
      <c r="C44" s="4"/>
      <c r="D44" s="4"/>
      <c r="E44" s="39"/>
      <c r="F44" s="4"/>
      <c r="G44" s="4"/>
      <c r="H44" s="4"/>
      <c r="I44" s="4"/>
      <c r="J44" s="4"/>
      <c r="K44" s="5"/>
    </row>
    <row r="45" spans="1:13" x14ac:dyDescent="0.2">
      <c r="A45" s="24" t="s">
        <v>42</v>
      </c>
      <c r="C45" s="6"/>
      <c r="D45" s="4"/>
      <c r="E45" s="6"/>
      <c r="F45" s="4"/>
      <c r="G45" s="6"/>
      <c r="H45" s="4"/>
      <c r="I45" s="39"/>
      <c r="J45" s="39"/>
      <c r="K45" s="5">
        <v>0</v>
      </c>
    </row>
    <row r="46" spans="1:13" x14ac:dyDescent="0.2">
      <c r="A46" s="24" t="s">
        <v>43</v>
      </c>
      <c r="C46" s="6"/>
      <c r="D46" s="4"/>
      <c r="E46" s="6"/>
      <c r="F46" s="4"/>
      <c r="G46" s="6"/>
      <c r="H46" s="4"/>
      <c r="I46" s="3">
        <v>180000</v>
      </c>
      <c r="J46" s="6"/>
      <c r="K46" s="3">
        <f>SUM(C46:J46)</f>
        <v>180000</v>
      </c>
    </row>
    <row r="47" spans="1:13" x14ac:dyDescent="0.2">
      <c r="A47" s="24" t="s">
        <v>44</v>
      </c>
      <c r="C47" s="12"/>
      <c r="D47" s="4"/>
      <c r="E47" s="12"/>
      <c r="F47" s="4"/>
      <c r="G47" s="12"/>
      <c r="H47" s="4"/>
      <c r="I47" s="12">
        <v>82440</v>
      </c>
      <c r="J47" s="6"/>
      <c r="K47" s="42">
        <f>SUM(C47:J47)</f>
        <v>82440</v>
      </c>
    </row>
    <row r="48" spans="1:13" x14ac:dyDescent="0.2">
      <c r="C48" s="4"/>
      <c r="D48" s="4"/>
      <c r="E48" s="39"/>
      <c r="F48" s="4"/>
      <c r="G48" s="4"/>
      <c r="H48" s="4"/>
      <c r="I48" s="4"/>
      <c r="J48" s="4"/>
      <c r="K48" s="4"/>
    </row>
    <row r="49" spans="1:12" x14ac:dyDescent="0.2">
      <c r="A49" s="24" t="s">
        <v>45</v>
      </c>
      <c r="C49" s="17">
        <f>SUM(C31:C47)</f>
        <v>18484942.419999998</v>
      </c>
      <c r="D49" s="18"/>
      <c r="E49" s="17">
        <f>SUM(E31:E47)</f>
        <v>525932.29999999993</v>
      </c>
      <c r="F49" s="4"/>
      <c r="G49" s="17">
        <f>SUM(G31:G47)</f>
        <v>153171.21000000002</v>
      </c>
      <c r="H49" s="4"/>
      <c r="I49" s="13">
        <f>SUM(I31:I47)</f>
        <v>262440</v>
      </c>
      <c r="J49" s="4"/>
      <c r="K49" s="13">
        <f>SUM(K31:K47)</f>
        <v>19426485.93</v>
      </c>
    </row>
    <row r="50" spans="1:12" x14ac:dyDescent="0.2">
      <c r="C50" s="4"/>
      <c r="D50" s="4"/>
      <c r="E50" s="4"/>
      <c r="F50" s="4"/>
      <c r="G50" s="4"/>
      <c r="H50" s="4"/>
      <c r="I50" s="4"/>
      <c r="J50" s="4"/>
      <c r="K50" s="4"/>
    </row>
    <row r="51" spans="1:12" x14ac:dyDescent="0.2">
      <c r="A51" s="24" t="s">
        <v>46</v>
      </c>
      <c r="C51" s="6"/>
      <c r="D51" s="4"/>
      <c r="E51" s="6"/>
      <c r="F51" s="4"/>
      <c r="G51" s="6"/>
      <c r="H51" s="4"/>
      <c r="I51" s="6"/>
      <c r="J51" s="6"/>
      <c r="K51" s="6"/>
    </row>
    <row r="52" spans="1:12" x14ac:dyDescent="0.2">
      <c r="A52" s="24" t="s">
        <v>47</v>
      </c>
      <c r="C52" s="13">
        <f>+C26-C49</f>
        <v>1459089.3600000031</v>
      </c>
      <c r="D52" s="4"/>
      <c r="E52" s="13">
        <f>+E26-E49</f>
        <v>48864.860000000102</v>
      </c>
      <c r="F52" s="4"/>
      <c r="G52" s="13">
        <f>+G26-G49</f>
        <v>-153171.21000000002</v>
      </c>
      <c r="H52" s="4"/>
      <c r="I52" s="13">
        <f>+I26-I49</f>
        <v>0</v>
      </c>
      <c r="J52" s="4"/>
      <c r="K52" s="13">
        <f>+K26-K49</f>
        <v>1354783.0100000016</v>
      </c>
    </row>
    <row r="53" spans="1:12" x14ac:dyDescent="0.2">
      <c r="C53" s="4"/>
      <c r="D53" s="4"/>
      <c r="E53" s="4"/>
      <c r="F53" s="4"/>
      <c r="G53" s="4"/>
      <c r="H53" s="4"/>
      <c r="I53" s="4"/>
      <c r="J53" s="4"/>
      <c r="K53" s="4"/>
    </row>
    <row r="54" spans="1:12" x14ac:dyDescent="0.2">
      <c r="A54" s="24" t="s">
        <v>48</v>
      </c>
      <c r="C54" s="6"/>
      <c r="D54" s="4"/>
      <c r="E54" s="6"/>
      <c r="F54" s="4"/>
      <c r="G54" s="6"/>
      <c r="H54" s="4"/>
      <c r="I54" s="6"/>
      <c r="J54" s="6"/>
      <c r="K54" s="6"/>
    </row>
    <row r="55" spans="1:12" x14ac:dyDescent="0.2">
      <c r="C55" s="6"/>
      <c r="D55" s="4"/>
      <c r="E55" s="6">
        <v>0</v>
      </c>
      <c r="F55" s="4"/>
      <c r="G55" s="6">
        <v>0</v>
      </c>
      <c r="H55" s="4"/>
      <c r="I55" s="6"/>
      <c r="J55" s="39"/>
      <c r="K55" s="6">
        <v>0</v>
      </c>
    </row>
    <row r="56" spans="1:12" x14ac:dyDescent="0.2">
      <c r="A56" s="24" t="s">
        <v>49</v>
      </c>
      <c r="C56" s="12">
        <f>+'[1]C-1'!N419</f>
        <v>-204503.98</v>
      </c>
      <c r="D56" s="4"/>
      <c r="E56" s="12">
        <v>0</v>
      </c>
      <c r="F56" s="4"/>
      <c r="G56" s="19">
        <v>204503.98</v>
      </c>
      <c r="H56" s="4"/>
      <c r="I56" s="19">
        <v>0</v>
      </c>
      <c r="J56" s="39"/>
      <c r="K56" s="42">
        <f>SUM(C56:J56)</f>
        <v>0</v>
      </c>
    </row>
    <row r="57" spans="1:12" x14ac:dyDescent="0.2">
      <c r="C57" s="4"/>
      <c r="D57" s="4"/>
      <c r="E57" s="4"/>
      <c r="F57" s="4"/>
      <c r="G57" s="4"/>
      <c r="H57" s="4"/>
      <c r="I57" s="4"/>
      <c r="J57" s="39"/>
      <c r="K57" s="4"/>
    </row>
    <row r="58" spans="1:12" x14ac:dyDescent="0.2">
      <c r="A58" s="24" t="s">
        <v>50</v>
      </c>
      <c r="C58" s="13">
        <f>SUM(C56:C56)</f>
        <v>-204503.98</v>
      </c>
      <c r="D58" s="4"/>
      <c r="E58" s="13">
        <f>SUM(E56:E56)</f>
        <v>0</v>
      </c>
      <c r="F58" s="4"/>
      <c r="G58" s="13">
        <f>SUM(G56:G56)</f>
        <v>204503.98</v>
      </c>
      <c r="H58" s="4"/>
      <c r="I58" s="13">
        <f>SUM(I56:I56)</f>
        <v>0</v>
      </c>
      <c r="J58" s="4"/>
      <c r="K58" s="13">
        <f>SUM(K56:K56)</f>
        <v>0</v>
      </c>
    </row>
    <row r="59" spans="1:12" x14ac:dyDescent="0.2">
      <c r="C59" s="4"/>
      <c r="D59" s="4"/>
      <c r="E59" s="4"/>
      <c r="F59" s="4"/>
      <c r="G59" s="4"/>
      <c r="H59" s="4"/>
      <c r="I59" s="4"/>
      <c r="J59" s="4"/>
      <c r="K59" s="4"/>
    </row>
    <row r="60" spans="1:12" x14ac:dyDescent="0.2">
      <c r="A60" s="24" t="s">
        <v>51</v>
      </c>
      <c r="C60" s="12">
        <f>+C52+C58</f>
        <v>1254585.3800000031</v>
      </c>
      <c r="D60" s="4"/>
      <c r="E60" s="13">
        <f>+E52+E58</f>
        <v>48864.860000000102</v>
      </c>
      <c r="F60" s="4"/>
      <c r="G60" s="12">
        <f>+G52+G58</f>
        <v>51332.76999999999</v>
      </c>
      <c r="H60" s="4"/>
      <c r="I60" s="13">
        <v>0</v>
      </c>
      <c r="J60" s="4"/>
      <c r="K60" s="12">
        <f>+K52+K58</f>
        <v>1354783.0100000016</v>
      </c>
    </row>
    <row r="61" spans="1:12" x14ac:dyDescent="0.2">
      <c r="C61" s="6"/>
      <c r="D61" s="4"/>
      <c r="E61" s="6"/>
      <c r="F61" s="4"/>
      <c r="G61" s="6"/>
      <c r="H61" s="4"/>
      <c r="I61" s="6"/>
      <c r="J61" s="6"/>
      <c r="K61" s="6"/>
    </row>
    <row r="62" spans="1:12" x14ac:dyDescent="0.2">
      <c r="A62" s="45" t="s">
        <v>52</v>
      </c>
      <c r="C62" s="4">
        <v>2571460.89</v>
      </c>
      <c r="D62" s="4"/>
      <c r="E62" s="20">
        <v>0</v>
      </c>
      <c r="F62" s="4"/>
      <c r="G62" s="20">
        <v>266992.46000000002</v>
      </c>
      <c r="H62" s="4"/>
      <c r="I62" s="20">
        <v>0.5</v>
      </c>
      <c r="J62" s="4"/>
      <c r="K62" s="39">
        <f>SUM(C62:J62)</f>
        <v>2838453.85</v>
      </c>
    </row>
    <row r="63" spans="1:12" ht="12.75" customHeight="1" x14ac:dyDescent="0.2">
      <c r="A63" s="45" t="s">
        <v>59</v>
      </c>
      <c r="C63" s="13">
        <f>142540.16</f>
        <v>142540.16</v>
      </c>
      <c r="D63" s="4"/>
      <c r="E63" s="13">
        <f>8192.46+134033.77</f>
        <v>142226.22999999998</v>
      </c>
      <c r="F63" s="4"/>
      <c r="G63" s="13">
        <v>0</v>
      </c>
      <c r="H63" s="4"/>
      <c r="I63" s="13">
        <v>0</v>
      </c>
      <c r="J63" s="4"/>
      <c r="K63" s="13">
        <f>SUM(C63:J63)</f>
        <v>284766.39</v>
      </c>
      <c r="L63" s="46"/>
    </row>
    <row r="64" spans="1:12" ht="12.75" customHeight="1" x14ac:dyDescent="0.2">
      <c r="A64" s="45"/>
      <c r="C64" s="47" t="s">
        <v>53</v>
      </c>
      <c r="D64" s="4"/>
      <c r="E64" s="47" t="s">
        <v>54</v>
      </c>
      <c r="F64" s="4"/>
      <c r="G64" s="4"/>
      <c r="H64" s="4"/>
      <c r="I64" s="4"/>
      <c r="J64" s="4"/>
      <c r="K64" s="4"/>
    </row>
    <row r="65" spans="1:11" ht="12.75" customHeight="1" x14ac:dyDescent="0.2">
      <c r="A65" s="45" t="s">
        <v>55</v>
      </c>
      <c r="C65" s="12">
        <f>SUM(C62:C63)</f>
        <v>2714001.0500000003</v>
      </c>
      <c r="D65" s="4"/>
      <c r="E65" s="13">
        <f>SUM(E62:E63)</f>
        <v>142226.22999999998</v>
      </c>
      <c r="F65" s="4"/>
      <c r="G65" s="12">
        <f>SUM(G62:G63)</f>
        <v>266992.46000000002</v>
      </c>
      <c r="H65" s="4"/>
      <c r="I65" s="12">
        <f>SUM(I62:I63)</f>
        <v>0.5</v>
      </c>
      <c r="J65" s="4"/>
      <c r="K65" s="12">
        <f>SUM(K62:K63)</f>
        <v>3123220.24</v>
      </c>
    </row>
    <row r="66" spans="1:11" ht="12.75" customHeight="1" x14ac:dyDescent="0.2">
      <c r="A66" s="45"/>
      <c r="C66" s="4"/>
      <c r="D66" s="4"/>
      <c r="E66" s="4"/>
      <c r="F66" s="4"/>
      <c r="G66" s="4"/>
      <c r="H66" s="4"/>
      <c r="I66" s="4"/>
      <c r="J66" s="4"/>
      <c r="K66" s="4"/>
    </row>
    <row r="67" spans="1:11" ht="13.5" thickBot="1" x14ac:dyDescent="0.25">
      <c r="A67" s="45" t="s">
        <v>56</v>
      </c>
      <c r="C67" s="21">
        <f>+C60+C65</f>
        <v>3968586.4300000034</v>
      </c>
      <c r="D67" s="15"/>
      <c r="E67" s="21">
        <f>+E60+E65</f>
        <v>191091.09000000008</v>
      </c>
      <c r="F67" s="4"/>
      <c r="G67" s="21">
        <f>+G60+G65</f>
        <v>318325.23</v>
      </c>
      <c r="H67" s="4"/>
      <c r="I67" s="21">
        <f>+I60+I65</f>
        <v>0.5</v>
      </c>
      <c r="J67" s="15"/>
      <c r="K67" s="21">
        <f>+K60+K65</f>
        <v>4478003.2500000019</v>
      </c>
    </row>
    <row r="68" spans="1:11" ht="13.5" thickTop="1" x14ac:dyDescent="0.2">
      <c r="A68" s="45"/>
      <c r="C68" s="18"/>
      <c r="D68" s="15"/>
      <c r="E68" s="18"/>
      <c r="F68" s="4"/>
      <c r="G68" s="18"/>
      <c r="H68" s="4"/>
      <c r="I68" s="18"/>
      <c r="J68" s="15"/>
      <c r="K68" s="18"/>
    </row>
    <row r="69" spans="1:11" x14ac:dyDescent="0.2">
      <c r="A69" s="45"/>
      <c r="C69" s="18"/>
      <c r="D69" s="15"/>
      <c r="E69" s="18"/>
      <c r="F69" s="4"/>
      <c r="G69" s="18"/>
      <c r="H69" s="4"/>
      <c r="I69" s="18"/>
      <c r="J69" s="15"/>
      <c r="K69" s="18"/>
    </row>
    <row r="70" spans="1:11" x14ac:dyDescent="0.2">
      <c r="A70" s="45"/>
      <c r="C70" s="18"/>
      <c r="D70" s="15"/>
      <c r="E70" s="18"/>
      <c r="F70" s="4"/>
      <c r="G70" s="18"/>
      <c r="H70" s="4"/>
      <c r="I70" s="18"/>
      <c r="J70" s="15"/>
      <c r="K70" s="18"/>
    </row>
    <row r="71" spans="1:11" x14ac:dyDescent="0.2">
      <c r="A71" s="40" t="s">
        <v>57</v>
      </c>
      <c r="C71" s="1"/>
      <c r="D71" s="2"/>
      <c r="E71" s="1"/>
      <c r="F71" s="2"/>
      <c r="G71" s="1"/>
      <c r="H71" s="2"/>
      <c r="I71" s="1"/>
      <c r="J71" s="1"/>
      <c r="K71" s="1"/>
    </row>
    <row r="72" spans="1:11" x14ac:dyDescent="0.2">
      <c r="A72" s="40"/>
      <c r="C72" s="1"/>
      <c r="D72" s="2"/>
      <c r="E72" s="1"/>
      <c r="F72" s="2"/>
      <c r="G72" s="1"/>
      <c r="H72" s="2"/>
      <c r="I72" s="1"/>
      <c r="J72" s="1"/>
      <c r="K72" s="1"/>
    </row>
    <row r="74" spans="1:11" x14ac:dyDescent="0.2">
      <c r="A74" s="41" t="s">
        <v>61</v>
      </c>
    </row>
    <row r="76" spans="1:11" x14ac:dyDescent="0.2">
      <c r="A76" s="41" t="s">
        <v>61</v>
      </c>
      <c r="C76" s="48"/>
      <c r="K76" s="22"/>
    </row>
  </sheetData>
  <mergeCells count="1">
    <mergeCell ref="A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2021-09-10T14:21:02Z</dcterms:created>
  <dcterms:modified xsi:type="dcterms:W3CDTF">2023-08-18T14:20:11Z</dcterms:modified>
</cp:coreProperties>
</file>