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2CD846D4-4D15-4BBF-95A5-7B3FCA22B112}" xr6:coauthVersionLast="47" xr6:coauthVersionMax="47" xr10:uidLastSave="{00000000-0000-0000-0000-000000000000}"/>
  <bookViews>
    <workbookView xWindow="9390" yWindow="2610" windowWidth="16755" windowHeight="11385" xr2:uid="{1DCC2612-50E6-422D-B934-C98A1C499C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3" i="1" l="1"/>
  <c r="N399" i="1"/>
  <c r="N398" i="1"/>
  <c r="P386" i="1"/>
  <c r="L386" i="1"/>
  <c r="J386" i="1"/>
  <c r="H386" i="1"/>
  <c r="N386" i="1"/>
  <c r="N378" i="1"/>
  <c r="J378" i="1"/>
  <c r="H378" i="1"/>
  <c r="L376" i="1"/>
  <c r="P376" i="1" s="1"/>
  <c r="P378" i="1" s="1"/>
  <c r="N367" i="1"/>
  <c r="J367" i="1"/>
  <c r="H367" i="1"/>
  <c r="L365" i="1"/>
  <c r="P365" i="1" s="1"/>
  <c r="L364" i="1"/>
  <c r="P364" i="1" s="1"/>
  <c r="L363" i="1"/>
  <c r="P363" i="1" s="1"/>
  <c r="N360" i="1"/>
  <c r="J360" i="1"/>
  <c r="H360" i="1"/>
  <c r="L358" i="1"/>
  <c r="P358" i="1" s="1"/>
  <c r="L357" i="1"/>
  <c r="P357" i="1" s="1"/>
  <c r="L356" i="1"/>
  <c r="P356" i="1" s="1"/>
  <c r="P355" i="1"/>
  <c r="L354" i="1"/>
  <c r="P354" i="1" s="1"/>
  <c r="L353" i="1"/>
  <c r="P353" i="1" s="1"/>
  <c r="L352" i="1"/>
  <c r="P352" i="1" s="1"/>
  <c r="L351" i="1"/>
  <c r="L350" i="1"/>
  <c r="P350" i="1" s="1"/>
  <c r="N339" i="1"/>
  <c r="J339" i="1"/>
  <c r="H339" i="1"/>
  <c r="L337" i="1"/>
  <c r="P337" i="1" s="1"/>
  <c r="L336" i="1"/>
  <c r="P336" i="1" s="1"/>
  <c r="L335" i="1"/>
  <c r="L334" i="1"/>
  <c r="P334" i="1" s="1"/>
  <c r="L333" i="1"/>
  <c r="L332" i="1"/>
  <c r="P332" i="1" s="1"/>
  <c r="J330" i="1"/>
  <c r="H330" i="1"/>
  <c r="L328" i="1"/>
  <c r="P328" i="1" s="1"/>
  <c r="N327" i="1"/>
  <c r="L327" i="1"/>
  <c r="L326" i="1"/>
  <c r="P326" i="1" s="1"/>
  <c r="L325" i="1"/>
  <c r="P325" i="1" s="1"/>
  <c r="L324" i="1"/>
  <c r="P324" i="1" s="1"/>
  <c r="N323" i="1"/>
  <c r="L323" i="1"/>
  <c r="L322" i="1"/>
  <c r="P322" i="1" s="1"/>
  <c r="L321" i="1"/>
  <c r="P321" i="1" s="1"/>
  <c r="L320" i="1"/>
  <c r="P320" i="1" s="1"/>
  <c r="N316" i="1"/>
  <c r="J316" i="1"/>
  <c r="H316" i="1"/>
  <c r="L314" i="1"/>
  <c r="P314" i="1" s="1"/>
  <c r="L313" i="1"/>
  <c r="P313" i="1" s="1"/>
  <c r="L312" i="1"/>
  <c r="P312" i="1" s="1"/>
  <c r="L311" i="1"/>
  <c r="P311" i="1" s="1"/>
  <c r="L310" i="1"/>
  <c r="P310" i="1" s="1"/>
  <c r="L309" i="1"/>
  <c r="P309" i="1" s="1"/>
  <c r="L308" i="1"/>
  <c r="N302" i="1"/>
  <c r="J302" i="1"/>
  <c r="H302" i="1"/>
  <c r="L300" i="1"/>
  <c r="P300" i="1" s="1"/>
  <c r="L299" i="1"/>
  <c r="P299" i="1" s="1"/>
  <c r="L298" i="1"/>
  <c r="P298" i="1" s="1"/>
  <c r="N295" i="1"/>
  <c r="J295" i="1"/>
  <c r="H295" i="1"/>
  <c r="L293" i="1"/>
  <c r="P293" i="1" s="1"/>
  <c r="L292" i="1"/>
  <c r="P292" i="1" s="1"/>
  <c r="L291" i="1"/>
  <c r="N288" i="1"/>
  <c r="J288" i="1"/>
  <c r="H288" i="1"/>
  <c r="L286" i="1"/>
  <c r="P286" i="1" s="1"/>
  <c r="L285" i="1"/>
  <c r="P285" i="1" s="1"/>
  <c r="L284" i="1"/>
  <c r="P284" i="1" s="1"/>
  <c r="L283" i="1"/>
  <c r="P283" i="1" s="1"/>
  <c r="L282" i="1"/>
  <c r="P282" i="1" s="1"/>
  <c r="L281" i="1"/>
  <c r="P281" i="1" s="1"/>
  <c r="L280" i="1"/>
  <c r="P280" i="1" s="1"/>
  <c r="L279" i="1"/>
  <c r="P279" i="1" s="1"/>
  <c r="L278" i="1"/>
  <c r="P278" i="1" s="1"/>
  <c r="L277" i="1"/>
  <c r="P277" i="1" s="1"/>
  <c r="L276" i="1"/>
  <c r="P276" i="1" s="1"/>
  <c r="N273" i="1"/>
  <c r="J273" i="1"/>
  <c r="H273" i="1"/>
  <c r="L270" i="1"/>
  <c r="P270" i="1" s="1"/>
  <c r="L269" i="1"/>
  <c r="P269" i="1" s="1"/>
  <c r="L268" i="1"/>
  <c r="P268" i="1" s="1"/>
  <c r="P264" i="1"/>
  <c r="N264" i="1"/>
  <c r="J264" i="1"/>
  <c r="H264" i="1"/>
  <c r="L261" i="1"/>
  <c r="L264" i="1" s="1"/>
  <c r="N257" i="1"/>
  <c r="J257" i="1"/>
  <c r="H257" i="1"/>
  <c r="L255" i="1"/>
  <c r="P255" i="1" s="1"/>
  <c r="L254" i="1"/>
  <c r="P254" i="1" s="1"/>
  <c r="L253" i="1"/>
  <c r="P253" i="1" s="1"/>
  <c r="N250" i="1"/>
  <c r="J250" i="1"/>
  <c r="H250" i="1"/>
  <c r="L247" i="1"/>
  <c r="P247" i="1" s="1"/>
  <c r="L246" i="1"/>
  <c r="P246" i="1" s="1"/>
  <c r="L245" i="1"/>
  <c r="P245" i="1" s="1"/>
  <c r="L244" i="1"/>
  <c r="P244" i="1" s="1"/>
  <c r="L243" i="1"/>
  <c r="P243" i="1" s="1"/>
  <c r="N239" i="1"/>
  <c r="J239" i="1"/>
  <c r="H239" i="1"/>
  <c r="L236" i="1"/>
  <c r="P236" i="1" s="1"/>
  <c r="L235" i="1"/>
  <c r="P235" i="1" s="1"/>
  <c r="L234" i="1"/>
  <c r="P234" i="1" s="1"/>
  <c r="L233" i="1"/>
  <c r="P233" i="1" s="1"/>
  <c r="L232" i="1"/>
  <c r="P232" i="1" s="1"/>
  <c r="L231" i="1"/>
  <c r="P231" i="1" s="1"/>
  <c r="L230" i="1"/>
  <c r="P230" i="1" s="1"/>
  <c r="L229" i="1"/>
  <c r="P229" i="1" s="1"/>
  <c r="L228" i="1"/>
  <c r="P228" i="1" s="1"/>
  <c r="L227" i="1"/>
  <c r="P227" i="1" s="1"/>
  <c r="L226" i="1"/>
  <c r="P226" i="1" s="1"/>
  <c r="L225" i="1"/>
  <c r="P225" i="1" s="1"/>
  <c r="L224" i="1"/>
  <c r="P224" i="1" s="1"/>
  <c r="N220" i="1"/>
  <c r="J220" i="1"/>
  <c r="H220" i="1"/>
  <c r="L217" i="1"/>
  <c r="P217" i="1" s="1"/>
  <c r="L216" i="1"/>
  <c r="P216" i="1" s="1"/>
  <c r="L215" i="1"/>
  <c r="P215" i="1" s="1"/>
  <c r="L214" i="1"/>
  <c r="P214" i="1" s="1"/>
  <c r="N210" i="1"/>
  <c r="J210" i="1"/>
  <c r="H210" i="1"/>
  <c r="L208" i="1"/>
  <c r="P208" i="1" s="1"/>
  <c r="L207" i="1"/>
  <c r="P207" i="1" s="1"/>
  <c r="L206" i="1"/>
  <c r="P206" i="1" s="1"/>
  <c r="L205" i="1"/>
  <c r="P205" i="1" s="1"/>
  <c r="L204" i="1"/>
  <c r="P204" i="1" s="1"/>
  <c r="L203" i="1"/>
  <c r="P203" i="1" s="1"/>
  <c r="N200" i="1"/>
  <c r="J200" i="1"/>
  <c r="H200" i="1"/>
  <c r="L198" i="1"/>
  <c r="P198" i="1" s="1"/>
  <c r="L197" i="1"/>
  <c r="P197" i="1" s="1"/>
  <c r="L196" i="1"/>
  <c r="P196" i="1" s="1"/>
  <c r="L195" i="1"/>
  <c r="P195" i="1" s="1"/>
  <c r="L194" i="1"/>
  <c r="P194" i="1" s="1"/>
  <c r="L193" i="1"/>
  <c r="P193" i="1" s="1"/>
  <c r="L192" i="1"/>
  <c r="P192" i="1" s="1"/>
  <c r="L191" i="1"/>
  <c r="N188" i="1"/>
  <c r="J188" i="1"/>
  <c r="H188" i="1"/>
  <c r="L186" i="1"/>
  <c r="P186" i="1" s="1"/>
  <c r="L185" i="1"/>
  <c r="P185" i="1" s="1"/>
  <c r="L184" i="1"/>
  <c r="P184" i="1" s="1"/>
  <c r="L183" i="1"/>
  <c r="P183" i="1" s="1"/>
  <c r="L182" i="1"/>
  <c r="P182" i="1" s="1"/>
  <c r="N178" i="1"/>
  <c r="J178" i="1"/>
  <c r="H178" i="1"/>
  <c r="L175" i="1"/>
  <c r="P175" i="1" s="1"/>
  <c r="L174" i="1"/>
  <c r="P174" i="1" s="1"/>
  <c r="L173" i="1"/>
  <c r="P173" i="1" s="1"/>
  <c r="N169" i="1"/>
  <c r="J169" i="1"/>
  <c r="H169" i="1"/>
  <c r="L166" i="1"/>
  <c r="P166" i="1" s="1"/>
  <c r="L165" i="1"/>
  <c r="P165" i="1" s="1"/>
  <c r="L164" i="1"/>
  <c r="N160" i="1"/>
  <c r="J160" i="1"/>
  <c r="H160" i="1"/>
  <c r="L158" i="1"/>
  <c r="P158" i="1" s="1"/>
  <c r="L157" i="1"/>
  <c r="P157" i="1" s="1"/>
  <c r="L156" i="1"/>
  <c r="P156" i="1" s="1"/>
  <c r="L155" i="1"/>
  <c r="P155" i="1" s="1"/>
  <c r="N152" i="1"/>
  <c r="J152" i="1"/>
  <c r="H152" i="1"/>
  <c r="L150" i="1"/>
  <c r="L149" i="1"/>
  <c r="P149" i="1" s="1"/>
  <c r="N146" i="1"/>
  <c r="J146" i="1"/>
  <c r="H146" i="1"/>
  <c r="L144" i="1"/>
  <c r="P144" i="1" s="1"/>
  <c r="L143" i="1"/>
  <c r="P143" i="1" s="1"/>
  <c r="L142" i="1"/>
  <c r="P142" i="1" s="1"/>
  <c r="L141" i="1"/>
  <c r="P141" i="1" s="1"/>
  <c r="L140" i="1"/>
  <c r="N135" i="1"/>
  <c r="J135" i="1"/>
  <c r="H135" i="1"/>
  <c r="L133" i="1"/>
  <c r="P133" i="1" s="1"/>
  <c r="L132" i="1"/>
  <c r="P132" i="1" s="1"/>
  <c r="L131" i="1"/>
  <c r="P131" i="1" s="1"/>
  <c r="L130" i="1"/>
  <c r="N127" i="1"/>
  <c r="J127" i="1"/>
  <c r="H127" i="1"/>
  <c r="L124" i="1"/>
  <c r="P124" i="1" s="1"/>
  <c r="L123" i="1"/>
  <c r="P123" i="1" s="1"/>
  <c r="L122" i="1"/>
  <c r="P122" i="1" s="1"/>
  <c r="N118" i="1"/>
  <c r="J118" i="1"/>
  <c r="H118" i="1"/>
  <c r="L116" i="1"/>
  <c r="P116" i="1" s="1"/>
  <c r="L115" i="1"/>
  <c r="N112" i="1"/>
  <c r="J112" i="1"/>
  <c r="H112" i="1"/>
  <c r="L110" i="1"/>
  <c r="L112" i="1" s="1"/>
  <c r="N105" i="1"/>
  <c r="J105" i="1"/>
  <c r="H105" i="1"/>
  <c r="L103" i="1"/>
  <c r="P103" i="1" s="1"/>
  <c r="L102" i="1"/>
  <c r="P102" i="1" s="1"/>
  <c r="L101" i="1"/>
  <c r="P101" i="1" s="1"/>
  <c r="L100" i="1"/>
  <c r="N97" i="1"/>
  <c r="J97" i="1"/>
  <c r="H97" i="1"/>
  <c r="L95" i="1"/>
  <c r="P95" i="1" s="1"/>
  <c r="L94" i="1"/>
  <c r="P94" i="1" s="1"/>
  <c r="L93" i="1"/>
  <c r="P93" i="1" s="1"/>
  <c r="L92" i="1"/>
  <c r="P92" i="1" s="1"/>
  <c r="L91" i="1"/>
  <c r="P91" i="1" s="1"/>
  <c r="N87" i="1"/>
  <c r="J87" i="1"/>
  <c r="H87" i="1"/>
  <c r="L85" i="1"/>
  <c r="P85" i="1" s="1"/>
  <c r="L84" i="1"/>
  <c r="P84" i="1" s="1"/>
  <c r="L83" i="1"/>
  <c r="P83" i="1" s="1"/>
  <c r="L82" i="1"/>
  <c r="P82" i="1" s="1"/>
  <c r="L81" i="1"/>
  <c r="P81" i="1" s="1"/>
  <c r="N78" i="1"/>
  <c r="J78" i="1"/>
  <c r="H78" i="1"/>
  <c r="L76" i="1"/>
  <c r="P76" i="1" s="1"/>
  <c r="L75" i="1"/>
  <c r="P75" i="1" s="1"/>
  <c r="L74" i="1"/>
  <c r="P74" i="1" s="1"/>
  <c r="L73" i="1"/>
  <c r="P73" i="1" s="1"/>
  <c r="L72" i="1"/>
  <c r="N68" i="1"/>
  <c r="J68" i="1"/>
  <c r="H68" i="1"/>
  <c r="L66" i="1"/>
  <c r="P66" i="1" s="1"/>
  <c r="L65" i="1"/>
  <c r="P65" i="1" s="1"/>
  <c r="L64" i="1"/>
  <c r="P64" i="1" s="1"/>
  <c r="L63" i="1"/>
  <c r="P63" i="1" s="1"/>
  <c r="L62" i="1"/>
  <c r="P62" i="1" s="1"/>
  <c r="L61" i="1"/>
  <c r="P61" i="1" s="1"/>
  <c r="L60" i="1"/>
  <c r="P60" i="1" s="1"/>
  <c r="L59" i="1"/>
  <c r="P59" i="1" s="1"/>
  <c r="L58" i="1"/>
  <c r="P58" i="1" s="1"/>
  <c r="L57" i="1"/>
  <c r="P57" i="1" s="1"/>
  <c r="L56" i="1"/>
  <c r="P56" i="1" s="1"/>
  <c r="L55" i="1"/>
  <c r="P55" i="1" s="1"/>
  <c r="N46" i="1"/>
  <c r="J46" i="1"/>
  <c r="H46" i="1"/>
  <c r="L44" i="1"/>
  <c r="P44" i="1" s="1"/>
  <c r="L43" i="1"/>
  <c r="P43" i="1" s="1"/>
  <c r="L42" i="1"/>
  <c r="P42" i="1" s="1"/>
  <c r="L41" i="1"/>
  <c r="P41" i="1" s="1"/>
  <c r="L40" i="1"/>
  <c r="P40" i="1" s="1"/>
  <c r="L39" i="1"/>
  <c r="P39" i="1" s="1"/>
  <c r="L38" i="1"/>
  <c r="P38" i="1" s="1"/>
  <c r="L37" i="1"/>
  <c r="P37" i="1" s="1"/>
  <c r="L36" i="1"/>
  <c r="P36" i="1" s="1"/>
  <c r="L35" i="1"/>
  <c r="P35" i="1" s="1"/>
  <c r="L34" i="1"/>
  <c r="P34" i="1" s="1"/>
  <c r="L33" i="1"/>
  <c r="N30" i="1"/>
  <c r="J30" i="1"/>
  <c r="H30" i="1"/>
  <c r="L28" i="1"/>
  <c r="P28" i="1" s="1"/>
  <c r="P30" i="1" s="1"/>
  <c r="J25" i="1"/>
  <c r="H25" i="1"/>
  <c r="N23" i="1"/>
  <c r="L23" i="1"/>
  <c r="N22" i="1"/>
  <c r="L22" i="1"/>
  <c r="L21" i="1"/>
  <c r="P21" i="1" s="1"/>
  <c r="L20" i="1"/>
  <c r="P20" i="1" s="1"/>
  <c r="L19" i="1"/>
  <c r="P19" i="1" s="1"/>
  <c r="L18" i="1"/>
  <c r="P18" i="1" s="1"/>
  <c r="J369" i="1" l="1"/>
  <c r="N369" i="1"/>
  <c r="P273" i="1"/>
  <c r="P22" i="1"/>
  <c r="H107" i="1"/>
  <c r="H137" i="1" s="1"/>
  <c r="P288" i="1"/>
  <c r="L160" i="1"/>
  <c r="L46" i="1"/>
  <c r="L78" i="1"/>
  <c r="N107" i="1"/>
  <c r="N137" i="1" s="1"/>
  <c r="P178" i="1"/>
  <c r="N330" i="1"/>
  <c r="N341" i="1" s="1"/>
  <c r="N343" i="1" s="1"/>
  <c r="P327" i="1"/>
  <c r="L360" i="1"/>
  <c r="N405" i="1"/>
  <c r="N409" i="1" s="1"/>
  <c r="L316" i="1"/>
  <c r="P87" i="1"/>
  <c r="L169" i="1"/>
  <c r="P188" i="1"/>
  <c r="P250" i="1"/>
  <c r="P302" i="1"/>
  <c r="P367" i="1"/>
  <c r="H48" i="1"/>
  <c r="P110" i="1"/>
  <c r="P112" i="1" s="1"/>
  <c r="L146" i="1"/>
  <c r="L295" i="1"/>
  <c r="P308" i="1"/>
  <c r="P316" i="1" s="1"/>
  <c r="H341" i="1"/>
  <c r="H343" i="1" s="1"/>
  <c r="J48" i="1"/>
  <c r="L30" i="1"/>
  <c r="P127" i="1"/>
  <c r="P140" i="1"/>
  <c r="P146" i="1" s="1"/>
  <c r="L152" i="1"/>
  <c r="P164" i="1"/>
  <c r="P169" i="1" s="1"/>
  <c r="L178" i="1"/>
  <c r="L188" i="1"/>
  <c r="P257" i="1"/>
  <c r="L288" i="1"/>
  <c r="L302" i="1"/>
  <c r="J341" i="1"/>
  <c r="J343" i="1" s="1"/>
  <c r="P339" i="1"/>
  <c r="N25" i="1"/>
  <c r="N48" i="1" s="1"/>
  <c r="P72" i="1"/>
  <c r="P78" i="1" s="1"/>
  <c r="L97" i="1"/>
  <c r="P351" i="1"/>
  <c r="P360" i="1" s="1"/>
  <c r="P23" i="1"/>
  <c r="L68" i="1"/>
  <c r="L87" i="1"/>
  <c r="L105" i="1"/>
  <c r="P150" i="1"/>
  <c r="P152" i="1" s="1"/>
  <c r="P323" i="1"/>
  <c r="H369" i="1"/>
  <c r="L367" i="1"/>
  <c r="P239" i="1"/>
  <c r="L135" i="1"/>
  <c r="P130" i="1"/>
  <c r="P135" i="1" s="1"/>
  <c r="L25" i="1"/>
  <c r="L210" i="1"/>
  <c r="L239" i="1"/>
  <c r="P68" i="1"/>
  <c r="J107" i="1"/>
  <c r="J137" i="1" s="1"/>
  <c r="L127" i="1"/>
  <c r="L330" i="1"/>
  <c r="P210" i="1"/>
  <c r="P220" i="1"/>
  <c r="P160" i="1"/>
  <c r="P33" i="1"/>
  <c r="P46" i="1" s="1"/>
  <c r="P97" i="1"/>
  <c r="P100" i="1"/>
  <c r="P105" i="1" s="1"/>
  <c r="L118" i="1"/>
  <c r="P115" i="1"/>
  <c r="P118" i="1" s="1"/>
  <c r="L200" i="1"/>
  <c r="P191" i="1"/>
  <c r="P200" i="1" s="1"/>
  <c r="L220" i="1"/>
  <c r="L250" i="1"/>
  <c r="L257" i="1"/>
  <c r="L273" i="1"/>
  <c r="L339" i="1"/>
  <c r="L378" i="1"/>
  <c r="P291" i="1"/>
  <c r="P295" i="1" s="1"/>
  <c r="P330" i="1" l="1"/>
  <c r="P341" i="1" s="1"/>
  <c r="P343" i="1" s="1"/>
  <c r="L48" i="1"/>
  <c r="P25" i="1"/>
  <c r="P48" i="1" s="1"/>
  <c r="L369" i="1"/>
  <c r="L107" i="1"/>
  <c r="L137" i="1" s="1"/>
  <c r="P369" i="1"/>
  <c r="P107" i="1"/>
  <c r="P137" i="1" s="1"/>
  <c r="J346" i="1"/>
  <c r="J371" i="1" s="1"/>
  <c r="J373" i="1" s="1"/>
  <c r="J381" i="1" s="1"/>
  <c r="J388" i="1" s="1"/>
  <c r="H346" i="1"/>
  <c r="H371" i="1" s="1"/>
  <c r="H373" i="1" s="1"/>
  <c r="H381" i="1" s="1"/>
  <c r="H388" i="1" s="1"/>
  <c r="L341" i="1"/>
  <c r="L343" i="1" s="1"/>
  <c r="N346" i="1"/>
  <c r="N371" i="1" s="1"/>
  <c r="N373" i="1" s="1"/>
  <c r="N381" i="1" s="1"/>
  <c r="N388" i="1" s="1"/>
  <c r="P346" i="1" l="1"/>
  <c r="P371" i="1" s="1"/>
  <c r="P373" i="1" s="1"/>
  <c r="P381" i="1" s="1"/>
  <c r="P388" i="1" s="1"/>
  <c r="L346" i="1"/>
  <c r="L371" i="1" s="1"/>
  <c r="L373" i="1" s="1"/>
  <c r="L381" i="1" s="1"/>
  <c r="L388" i="1" s="1"/>
</calcChain>
</file>

<file path=xl/sharedStrings.xml><?xml version="1.0" encoding="utf-8"?>
<sst xmlns="http://schemas.openxmlformats.org/spreadsheetml/2006/main" count="331" uniqueCount="236">
  <si>
    <t>20XXX</t>
  </si>
  <si>
    <t>Exhibit C-1</t>
  </si>
  <si>
    <t>________________________ SCHOOL DISTRICT</t>
  </si>
  <si>
    <t>Required Supplementary Information - Part II</t>
  </si>
  <si>
    <t>General Fund</t>
  </si>
  <si>
    <t xml:space="preserve">Budgetary Comparison Schedule </t>
  </si>
  <si>
    <t>Budget</t>
  </si>
  <si>
    <t>Original</t>
  </si>
  <si>
    <t xml:space="preserve">Modifications / </t>
  </si>
  <si>
    <t>Final</t>
  </si>
  <si>
    <t>Variance</t>
  </si>
  <si>
    <t>Transfers</t>
  </si>
  <si>
    <t>Actual</t>
  </si>
  <si>
    <t>Final to Actual</t>
  </si>
  <si>
    <t>REVENUES:</t>
  </si>
  <si>
    <t>Local Sources:</t>
  </si>
  <si>
    <t>Local Tax Levy</t>
  </si>
  <si>
    <t>Tuition from Other LEAs Within the State</t>
  </si>
  <si>
    <t>Rents and Royalties</t>
  </si>
  <si>
    <t>Interest Earned on Capital Reserve Funds</t>
  </si>
  <si>
    <t>Other Restricted Miscellaneous Revenues</t>
  </si>
  <si>
    <t>Unrestricted Miscellaneous Revenues</t>
  </si>
  <si>
    <t>Total - Local Sources</t>
  </si>
  <si>
    <t>Federal Sources:</t>
  </si>
  <si>
    <t>Medicaid Reimbursement</t>
  </si>
  <si>
    <t>Total - Federal Sources</t>
  </si>
  <si>
    <t>State Sources:</t>
  </si>
  <si>
    <t>Categorical Special Education Aid</t>
  </si>
  <si>
    <t>Categorical Security Aid</t>
  </si>
  <si>
    <t>Categorical Transportation Aid</t>
  </si>
  <si>
    <t>Extraordinary Aid</t>
  </si>
  <si>
    <t>School Choice Aid</t>
  </si>
  <si>
    <t>On-Behalf T.P.A.F. Pension Contributions - Normal Cost (non-budgeted)</t>
  </si>
  <si>
    <t>On-Behalf T.P.A.F. Pension Contributions - Post-Retirement</t>
  </si>
  <si>
    <t>Medical (non-budgeted)</t>
  </si>
  <si>
    <t>On-Behalf T.P.A.F. Pension Contributions - Long-Term Disability</t>
  </si>
  <si>
    <t>Insurance (non-budgeted)</t>
  </si>
  <si>
    <t>Reimbursed T.P.A.F. Social Security Contributions (non-budgeted)</t>
  </si>
  <si>
    <t>Total - State Sources</t>
  </si>
  <si>
    <t>Total Revenues</t>
  </si>
  <si>
    <t>EXPENDITURES:</t>
  </si>
  <si>
    <t>Current Expense:</t>
  </si>
  <si>
    <t>Regular Programs - Instruction:</t>
  </si>
  <si>
    <t>Grades 9-12 - Salaries of Teachers</t>
  </si>
  <si>
    <t>Regular Programs - Home Instruction:</t>
  </si>
  <si>
    <t>Salaries of Teachers</t>
  </si>
  <si>
    <t>Purchased Professional - Educational Services</t>
  </si>
  <si>
    <t>Regular Programs - Undistributed Instruction:</t>
  </si>
  <si>
    <t>Other Salaries for Instruction</t>
  </si>
  <si>
    <t>Other Purchased Services (400-500 Series)</t>
  </si>
  <si>
    <t>General Supplies</t>
  </si>
  <si>
    <t>Textbooks</t>
  </si>
  <si>
    <t>Total Regular Programs - Instruction</t>
  </si>
  <si>
    <t>Special Education - Instruction:</t>
  </si>
  <si>
    <t>Learning and / or Language Disabilities:</t>
  </si>
  <si>
    <t>Total Learning and / or Language Disabilities</t>
  </si>
  <si>
    <t>Behavioral Disabilities:</t>
  </si>
  <si>
    <t>Purchased Professional - Education Services</t>
  </si>
  <si>
    <t xml:space="preserve">Travel - All Other </t>
  </si>
  <si>
    <t>Total Behavioral Disabilities</t>
  </si>
  <si>
    <t>Multiple Disabilities:</t>
  </si>
  <si>
    <t>Total Multiple Disabilities</t>
  </si>
  <si>
    <t>Resource Room / Resource Center:</t>
  </si>
  <si>
    <t>Total Resource Room / Resource Center</t>
  </si>
  <si>
    <t>Total Special Education - Instruction</t>
  </si>
  <si>
    <t>Basic Skills / Remedial - Instruction:</t>
  </si>
  <si>
    <t>Total Basic Skills / Remedial - Instruction</t>
  </si>
  <si>
    <t>Bilingual Education - Instruction:</t>
  </si>
  <si>
    <t>Total Bilingual Education - Instruction</t>
  </si>
  <si>
    <t>School-Sponsored Cocurricular / Extracurricular Activities -</t>
  </si>
  <si>
    <t>Instruction:</t>
  </si>
  <si>
    <t>Salaries</t>
  </si>
  <si>
    <t>Purchased Services (300-500 Series)</t>
  </si>
  <si>
    <t>Supplies and Materials</t>
  </si>
  <si>
    <t>Total School-Sponsored Cocurricular / Extracurricular</t>
  </si>
  <si>
    <t>Activities - Instruction</t>
  </si>
  <si>
    <t>School-Sponsored Athletics - Instruction:</t>
  </si>
  <si>
    <t>Other Objects</t>
  </si>
  <si>
    <t>Total School-Sponsored Athletics - Instruction</t>
  </si>
  <si>
    <t>Total Instruction</t>
  </si>
  <si>
    <t>Undistributed Expenditures - Instruction:</t>
  </si>
  <si>
    <t>Tuition to Other LEA's Within the State - Regular</t>
  </si>
  <si>
    <t>Tuition to Other LEA's Within the State - Special</t>
  </si>
  <si>
    <t>Tuition to County Vocational School District - Regular</t>
  </si>
  <si>
    <t>Tuition to CSSD and Regional Day Schools</t>
  </si>
  <si>
    <t>Tuition to Private Schools for the Disabled - Within State</t>
  </si>
  <si>
    <t>Total Undistributed Expenditures - Instruction</t>
  </si>
  <si>
    <t>Undistributed Expenditures - Attendance and Social Work:</t>
  </si>
  <si>
    <t>Total Undistributed Expenditures - Attendance and Social Work</t>
  </si>
  <si>
    <t>Undistributed Expenditures - Health Services:</t>
  </si>
  <si>
    <t>Purchased Professional and Technical Services</t>
  </si>
  <si>
    <t>Total Undistributed Expenditures - Health Services</t>
  </si>
  <si>
    <t>Undistributed Expenditures - Speech, OT, PT and</t>
  </si>
  <si>
    <t>Related Services:</t>
  </si>
  <si>
    <t>Total Undistributed Expenditures - Other Support Services -</t>
  </si>
  <si>
    <t>Students - Related Services</t>
  </si>
  <si>
    <t>Undistributed Expenditures - Other Support Services -</t>
  </si>
  <si>
    <t>Students - Extraordinary Services:</t>
  </si>
  <si>
    <t>Students - Extraordinary Services</t>
  </si>
  <si>
    <t>Undistributed Expenditures - Guidance:</t>
  </si>
  <si>
    <t>Students - Regular:</t>
  </si>
  <si>
    <t>Salaries of Other Professional Staff</t>
  </si>
  <si>
    <t>Salaries of Secretarial and Clerical Assistants</t>
  </si>
  <si>
    <t>Total Undistributed Expenditures - Guidance</t>
  </si>
  <si>
    <t>Undistributed Expenditures - Child Study Team:</t>
  </si>
  <si>
    <t>Other Salaries</t>
  </si>
  <si>
    <t>Other Purchased Professional and Technical Services</t>
  </si>
  <si>
    <t>Total Undistributed Expenditures - Child Study Team</t>
  </si>
  <si>
    <t>Undistributed Expenditures - Improvement of Instruction Services:</t>
  </si>
  <si>
    <t>Salaries of Supervisors of Instruction</t>
  </si>
  <si>
    <t>Total Undistributed Expenditures - Improvement of Instruction Services</t>
  </si>
  <si>
    <t>Undistributed Expenditures - Educational Media Services / School</t>
  </si>
  <si>
    <t>Library:</t>
  </si>
  <si>
    <t>Salaries of Technology Coordinators</t>
  </si>
  <si>
    <t xml:space="preserve">Total Undistributed Expenditures - Educational Media Services / </t>
  </si>
  <si>
    <t>School Library</t>
  </si>
  <si>
    <t>Undistributed Expenditures - Support Services - General</t>
  </si>
  <si>
    <t>Administration:</t>
  </si>
  <si>
    <t>Unused Vacation Payment to Terminated / Retired Staff</t>
  </si>
  <si>
    <t>Legal Services</t>
  </si>
  <si>
    <t>Audit Fees</t>
  </si>
  <si>
    <t>Architectural / Engineering Services</t>
  </si>
  <si>
    <t>Other Purchased Professional Services</t>
  </si>
  <si>
    <t>Communications / Telephone</t>
  </si>
  <si>
    <t>BOE Other Purchased Services</t>
  </si>
  <si>
    <t>Miscellaneous Purchased Services (400-500)</t>
  </si>
  <si>
    <t>BOE In-House Training / Meeting Supplies</t>
  </si>
  <si>
    <t>Miscellaneous Expenditures</t>
  </si>
  <si>
    <t>BOE Membership Dues and Fees</t>
  </si>
  <si>
    <t xml:space="preserve">Total Undistributed Expenditures - Support Services - General </t>
  </si>
  <si>
    <t>Administration</t>
  </si>
  <si>
    <t xml:space="preserve">Undistributed Expenditures - Support Services - School </t>
  </si>
  <si>
    <t>Salaries of Principals / Assistant Principals</t>
  </si>
  <si>
    <t xml:space="preserve">Total Undistributed Expenditures - Support Services - School </t>
  </si>
  <si>
    <t>Undistributed Expenditures - Central Services:</t>
  </si>
  <si>
    <t>Miscellaneous Purchased Services (400-500 Series)</t>
  </si>
  <si>
    <t>Total Undistributed Expenditures - Central Services</t>
  </si>
  <si>
    <t xml:space="preserve">Undistributed Expenditures - Administration Information </t>
  </si>
  <si>
    <t>Technology:</t>
  </si>
  <si>
    <t>Total Undistributed Expenditures - Administration Information</t>
  </si>
  <si>
    <t>Technology</t>
  </si>
  <si>
    <t>Undistributed Expenditures - Required Maintenance for School</t>
  </si>
  <si>
    <t>Facilities:</t>
  </si>
  <si>
    <t>Cleaning, Repair, and Maintenance Services</t>
  </si>
  <si>
    <t>Total Undistributed Expenditures - Required Maintenance for School</t>
  </si>
  <si>
    <t>Facilities</t>
  </si>
  <si>
    <t>Other Purchased Property Services</t>
  </si>
  <si>
    <t>Insurance</t>
  </si>
  <si>
    <t>Miscellaneous Purchased Services</t>
  </si>
  <si>
    <t>Energy (Natural Gas)</t>
  </si>
  <si>
    <t>Energy (Electricity)</t>
  </si>
  <si>
    <t>Energy (Oil)</t>
  </si>
  <si>
    <t>Energy (Gasoline)</t>
  </si>
  <si>
    <t>Total Undistributed Expenditures - Custodial Services</t>
  </si>
  <si>
    <t>Undistributed Expenditures - Care and Upkeep of Grounds:</t>
  </si>
  <si>
    <t>Total Undistributed Expenditures - Care and Upkeep of Grounds</t>
  </si>
  <si>
    <t>Undistributed Expenditures - Security:</t>
  </si>
  <si>
    <t>Total Undistributed Expenditures - Security</t>
  </si>
  <si>
    <t>Total Undistributed Expenditures - Operation and Maintenance</t>
  </si>
  <si>
    <t>of Plant Services</t>
  </si>
  <si>
    <t>Undistributed Expenditures - Student Transportation Services:</t>
  </si>
  <si>
    <t>Management Fee - ESC and CTSA Transportation Program</t>
  </si>
  <si>
    <t xml:space="preserve">Contracted Services - (Other than Between Home and </t>
  </si>
  <si>
    <t xml:space="preserve">   School) - Vendors</t>
  </si>
  <si>
    <t>Contracted Services Special Education Students) - Joint Agreements</t>
  </si>
  <si>
    <t>Contracted Services (Regular Students) - ESCs and CTSAs</t>
  </si>
  <si>
    <t>Contracted Services (Special Education Students) - ESCs and CTSAs</t>
  </si>
  <si>
    <t>Contracted Services - Aid in Lieu Payments - Choice Schools</t>
  </si>
  <si>
    <t>Total Undistributed Expenditures - Student Transportation Services</t>
  </si>
  <si>
    <t>Unallocated Benefits - Employee Benefits:</t>
  </si>
  <si>
    <t>Group Insurance</t>
  </si>
  <si>
    <t>Social Security Contributions</t>
  </si>
  <si>
    <t>TPAF Contributions</t>
  </si>
  <si>
    <t>Other Retirement Contributions - PERS</t>
  </si>
  <si>
    <t>Unemployment Compensation</t>
  </si>
  <si>
    <t>Workmen's Compensation</t>
  </si>
  <si>
    <t>Health Benefits</t>
  </si>
  <si>
    <t>Tuition Reimbursements</t>
  </si>
  <si>
    <t>Other Employee Benefits</t>
  </si>
  <si>
    <t>Unused Sick Payment to Terminated / Retired Staff</t>
  </si>
  <si>
    <t>Total Unallocated Benefits - Employee Benefits</t>
  </si>
  <si>
    <t>Total On-behalf Contributions</t>
  </si>
  <si>
    <t>Total Personal Services - Employee Benefits</t>
  </si>
  <si>
    <t>Total Undistributed Expenditures</t>
  </si>
  <si>
    <t>Total General Current Expense</t>
  </si>
  <si>
    <t>Capital Outlay:</t>
  </si>
  <si>
    <t>Equipment:</t>
  </si>
  <si>
    <t>Grades 9-12</t>
  </si>
  <si>
    <t>Learning and / or Language Disabilities</t>
  </si>
  <si>
    <t>Behavioral Disabilities</t>
  </si>
  <si>
    <t>Multiple Disabilities</t>
  </si>
  <si>
    <t>School Sponsored - Athletics</t>
  </si>
  <si>
    <t>Undistributed Expenditures:</t>
  </si>
  <si>
    <t xml:space="preserve">Custodial Services </t>
  </si>
  <si>
    <t>Care and Upkeep of Grounds</t>
  </si>
  <si>
    <t>Security</t>
  </si>
  <si>
    <t>Total Equipment</t>
  </si>
  <si>
    <t>Facilities Acquisition and Construction Services:</t>
  </si>
  <si>
    <t>Construction Services</t>
  </si>
  <si>
    <t>Assessment for Debt Service on SDA Funding</t>
  </si>
  <si>
    <t>Total Facilities Acquisition and Construction Services</t>
  </si>
  <si>
    <t>Total Capital Outlay</t>
  </si>
  <si>
    <t>Total Expenditures</t>
  </si>
  <si>
    <t>Excess (Deficiency) of Revenues Over (Under) Expenditures</t>
  </si>
  <si>
    <t>Other Financing Sources (Uses):</t>
  </si>
  <si>
    <t>Capital Reserve - Transfer to Capital Projects Fund</t>
  </si>
  <si>
    <t>Total Other Financing Sources (Uses)</t>
  </si>
  <si>
    <t>Excess (Deficiency) of Revenues and Other Financing Sources</t>
  </si>
  <si>
    <t>Over (Under) Expenditures and Other Financing Uses</t>
  </si>
  <si>
    <t>Fund Balances, July 1</t>
  </si>
  <si>
    <t>Fund Balances, July 1, Restated</t>
  </si>
  <si>
    <t>Fund Balances, June 30</t>
  </si>
  <si>
    <t>Recapitulation:</t>
  </si>
  <si>
    <t>Restricted:</t>
  </si>
  <si>
    <t>Capital Reserve:</t>
  </si>
  <si>
    <t>Designated for Subsequent Year's Expenditures</t>
  </si>
  <si>
    <t>Capital Reserve</t>
  </si>
  <si>
    <t>Maintenance Reserve</t>
  </si>
  <si>
    <t>Excess Surplus:</t>
  </si>
  <si>
    <t>Prior Year - Designated for Subsequent Year's Expenditures</t>
  </si>
  <si>
    <t>Current Year</t>
  </si>
  <si>
    <t>Assigned:</t>
  </si>
  <si>
    <t>Year-End Encumbrances</t>
  </si>
  <si>
    <t>Unassigned</t>
  </si>
  <si>
    <t>Reconciliation to Governmental Funds Statements (GAAP):</t>
  </si>
  <si>
    <t>Fund Balance per Governmental Funds (GAAP)</t>
  </si>
  <si>
    <t>For the Fiscal Year Ended June 30, 20XX</t>
  </si>
  <si>
    <t xml:space="preserve"> </t>
  </si>
  <si>
    <t xml:space="preserve">   Custodial Services:</t>
  </si>
  <si>
    <t>*</t>
  </si>
  <si>
    <t>**</t>
  </si>
  <si>
    <t>Include interest earnings on the unemployment compensation bank account</t>
  </si>
  <si>
    <t>Include interest earnings on the flexible benefits bank account</t>
  </si>
  <si>
    <t>audsum line # 90062</t>
  </si>
  <si>
    <t>Last State Aid Payments not Recognized on GAAP Basis</t>
  </si>
  <si>
    <t>Equalization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</si>
</sst>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mmmm\ d\,\ yyyy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9"/>
      <color rgb="FFFF0000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44" fontId="3" fillId="0" borderId="0" xfId="2" applyFont="1" applyFill="1" applyAlignment="1"/>
    <xf numFmtId="39" fontId="3" fillId="0" borderId="0" xfId="2" applyNumberFormat="1" applyFont="1" applyFill="1" applyAlignment="1"/>
    <xf numFmtId="39" fontId="3" fillId="0" borderId="2" xfId="1" applyNumberFormat="1" applyFont="1" applyFill="1" applyBorder="1" applyAlignment="1"/>
    <xf numFmtId="39" fontId="3" fillId="0" borderId="2" xfId="2" applyNumberFormat="1" applyFont="1" applyFill="1" applyBorder="1" applyAlignment="1"/>
    <xf numFmtId="43" fontId="3" fillId="0" borderId="2" xfId="1" applyFont="1" applyFill="1" applyBorder="1" applyAlignment="1"/>
    <xf numFmtId="40" fontId="3" fillId="0" borderId="2" xfId="1" applyNumberFormat="1" applyFont="1" applyFill="1" applyBorder="1" applyAlignment="1"/>
    <xf numFmtId="43" fontId="3" fillId="0" borderId="0" xfId="1" applyFont="1" applyFill="1" applyBorder="1" applyAlignment="1"/>
    <xf numFmtId="40" fontId="3" fillId="0" borderId="0" xfId="1" applyNumberFormat="1" applyFont="1" applyFill="1" applyBorder="1" applyAlignment="1"/>
    <xf numFmtId="44" fontId="3" fillId="0" borderId="0" xfId="2" applyFont="1" applyFill="1" applyBorder="1" applyAlignment="1"/>
    <xf numFmtId="0" fontId="3" fillId="0" borderId="0" xfId="2" applyNumberFormat="1" applyFont="1" applyFill="1" applyBorder="1" applyAlignment="1">
      <alignment horizontal="right"/>
    </xf>
    <xf numFmtId="166" fontId="3" fillId="0" borderId="0" xfId="1" applyNumberFormat="1" applyFont="1" applyFill="1" applyAlignment="1"/>
    <xf numFmtId="39" fontId="3" fillId="0" borderId="0" xfId="1" applyNumberFormat="1" applyFont="1" applyFill="1" applyAlignment="1"/>
    <xf numFmtId="39" fontId="3" fillId="0" borderId="0" xfId="1" applyNumberFormat="1" applyFont="1" applyFill="1" applyBorder="1" applyAlignment="1"/>
    <xf numFmtId="39" fontId="3" fillId="0" borderId="0" xfId="2" applyNumberFormat="1" applyFont="1" applyFill="1" applyBorder="1" applyAlignment="1"/>
    <xf numFmtId="43" fontId="3" fillId="0" borderId="0" xfId="1" applyFont="1" applyFill="1" applyAlignment="1"/>
    <xf numFmtId="40" fontId="3" fillId="0" borderId="0" xfId="2" applyNumberFormat="1" applyFont="1" applyFill="1" applyAlignment="1"/>
    <xf numFmtId="2" fontId="3" fillId="0" borderId="2" xfId="2" applyNumberFormat="1" applyFont="1" applyFill="1" applyBorder="1" applyAlignment="1"/>
    <xf numFmtId="44" fontId="3" fillId="0" borderId="2" xfId="2" applyFont="1" applyFill="1" applyBorder="1" applyAlignment="1"/>
    <xf numFmtId="40" fontId="3" fillId="0" borderId="0" xfId="1" applyNumberFormat="1" applyFont="1" applyFill="1" applyAlignment="1"/>
    <xf numFmtId="43" fontId="3" fillId="0" borderId="3" xfId="1" applyFont="1" applyFill="1" applyBorder="1" applyAlignment="1"/>
    <xf numFmtId="49" fontId="3" fillId="0" borderId="0" xfId="1" applyNumberFormat="1" applyFont="1" applyFill="1" applyAlignment="1"/>
    <xf numFmtId="44" fontId="3" fillId="0" borderId="4" xfId="2" applyFont="1" applyFill="1" applyBorder="1" applyAlignment="1"/>
    <xf numFmtId="164" fontId="2" fillId="0" borderId="0" xfId="0" quotePrefix="1" applyNumberFormat="1" applyFont="1" applyFill="1" applyAlignment="1">
      <alignment horizontal="left"/>
    </xf>
    <xf numFmtId="39" fontId="3" fillId="0" borderId="0" xfId="0" applyNumberFormat="1" applyFont="1" applyFill="1"/>
    <xf numFmtId="39" fontId="2" fillId="0" borderId="0" xfId="0" applyNumberFormat="1" applyFont="1" applyFill="1" applyAlignment="1">
      <alignment horizontal="right"/>
    </xf>
    <xf numFmtId="39" fontId="4" fillId="0" borderId="0" xfId="0" applyNumberFormat="1" applyFont="1" applyFill="1"/>
    <xf numFmtId="14" fontId="3" fillId="0" borderId="0" xfId="0" applyNumberFormat="1" applyFont="1" applyFill="1"/>
    <xf numFmtId="39" fontId="2" fillId="0" borderId="0" xfId="0" applyNumberFormat="1" applyFont="1" applyFill="1" applyAlignment="1">
      <alignment horizontal="centerContinuous"/>
    </xf>
    <xf numFmtId="39" fontId="3" fillId="0" borderId="0" xfId="0" applyNumberFormat="1" applyFont="1" applyFill="1" applyAlignment="1">
      <alignment horizontal="centerContinuous"/>
    </xf>
    <xf numFmtId="165" fontId="3" fillId="0" borderId="0" xfId="0" applyNumberFormat="1" applyFont="1" applyFill="1" applyAlignment="1">
      <alignment horizontal="centerContinuous"/>
    </xf>
    <xf numFmtId="165" fontId="0" fillId="0" borderId="0" xfId="0" applyNumberFormat="1" applyFill="1" applyAlignment="1">
      <alignment horizontal="centerContinuous"/>
    </xf>
    <xf numFmtId="39" fontId="5" fillId="0" borderId="0" xfId="0" applyNumberFormat="1" applyFont="1" applyFill="1"/>
    <xf numFmtId="39" fontId="3" fillId="0" borderId="1" xfId="0" applyNumberFormat="1" applyFont="1" applyFill="1" applyBorder="1"/>
    <xf numFmtId="39" fontId="3" fillId="0" borderId="0" xfId="0" applyNumberFormat="1" applyFont="1" applyFill="1" applyAlignment="1">
      <alignment horizontal="center"/>
    </xf>
    <xf numFmtId="39" fontId="6" fillId="0" borderId="0" xfId="0" applyNumberFormat="1" applyFont="1" applyFill="1" applyAlignment="1">
      <alignment horizontal="centerContinuous"/>
    </xf>
    <xf numFmtId="39" fontId="6" fillId="0" borderId="0" xfId="0" applyNumberFormat="1" applyFont="1" applyFill="1" applyAlignment="1">
      <alignment horizontal="center"/>
    </xf>
    <xf numFmtId="40" fontId="3" fillId="0" borderId="0" xfId="0" applyNumberFormat="1" applyFont="1" applyFill="1"/>
    <xf numFmtId="39" fontId="3" fillId="0" borderId="2" xfId="0" applyNumberFormat="1" applyFont="1" applyFill="1" applyBorder="1"/>
    <xf numFmtId="40" fontId="3" fillId="0" borderId="2" xfId="0" applyNumberFormat="1" applyFont="1" applyFill="1" applyBorder="1"/>
    <xf numFmtId="39" fontId="3" fillId="0" borderId="0" xfId="3" applyNumberFormat="1" applyFill="1"/>
    <xf numFmtId="39" fontId="8" fillId="0" borderId="0" xfId="0" applyNumberFormat="1" applyFont="1" applyFill="1"/>
    <xf numFmtId="39" fontId="3" fillId="0" borderId="0" xfId="0" applyNumberFormat="1" applyFont="1" applyFill="1" applyAlignment="1">
      <alignment horizontal="right"/>
    </xf>
    <xf numFmtId="39" fontId="9" fillId="0" borderId="0" xfId="0" applyNumberFormat="1" applyFont="1" applyFill="1"/>
    <xf numFmtId="0" fontId="3" fillId="0" borderId="0" xfId="0" applyFont="1" applyFill="1"/>
    <xf numFmtId="39" fontId="10" fillId="0" borderId="0" xfId="0" applyNumberFormat="1" applyFont="1" applyFill="1"/>
    <xf numFmtId="39" fontId="7" fillId="0" borderId="0" xfId="0" applyNumberFormat="1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 2" xfId="3" xr:uid="{E8BD1A82-EEE1-4409-AF41-F15A9747D1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EF32-ECF6-47A3-984C-A76852AC4800}">
  <dimension ref="A1:Q412"/>
  <sheetViews>
    <sheetView tabSelected="1" workbookViewId="0">
      <selection activeCell="N16" sqref="N16"/>
    </sheetView>
  </sheetViews>
  <sheetFormatPr defaultColWidth="9.140625" defaultRowHeight="12.75" x14ac:dyDescent="0.2"/>
  <cols>
    <col min="1" max="1" width="2.7109375" style="24" customWidth="1"/>
    <col min="2" max="2" width="1.140625" style="24" customWidth="1"/>
    <col min="3" max="3" width="1.85546875" style="24" customWidth="1"/>
    <col min="4" max="4" width="3" style="24" customWidth="1"/>
    <col min="5" max="5" width="61.42578125" style="24" customWidth="1"/>
    <col min="6" max="6" width="2.140625" style="24" customWidth="1"/>
    <col min="7" max="7" width="4.140625" style="24" hidden="1" customWidth="1"/>
    <col min="8" max="8" width="16.5703125" style="24" bestFit="1" customWidth="1"/>
    <col min="9" max="9" width="2" style="24" customWidth="1"/>
    <col min="10" max="10" width="15.140625" style="24" bestFit="1" customWidth="1"/>
    <col min="11" max="11" width="1.7109375" style="24" customWidth="1"/>
    <col min="12" max="12" width="16.140625" style="24" bestFit="1" customWidth="1"/>
    <col min="13" max="13" width="1.5703125" style="24" customWidth="1"/>
    <col min="14" max="14" width="17.28515625" style="24" customWidth="1"/>
    <col min="15" max="15" width="3.7109375" style="24" customWidth="1"/>
    <col min="16" max="16" width="17.140625" style="24" customWidth="1"/>
    <col min="17" max="17" width="7.7109375" style="24" customWidth="1"/>
    <col min="18" max="16384" width="9.140625" style="24"/>
  </cols>
  <sheetData>
    <row r="1" spans="1:17" x14ac:dyDescent="0.2">
      <c r="A1" s="23" t="s">
        <v>0</v>
      </c>
      <c r="P1" s="25" t="s">
        <v>1</v>
      </c>
      <c r="Q1" s="26"/>
    </row>
    <row r="2" spans="1:17" x14ac:dyDescent="0.2">
      <c r="P2" s="27">
        <v>45107</v>
      </c>
    </row>
    <row r="3" spans="1:17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7" x14ac:dyDescent="0.2">
      <c r="A4" s="29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x14ac:dyDescent="0.2">
      <c r="A5" s="29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x14ac:dyDescent="0.2">
      <c r="A6" s="29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" x14ac:dyDescent="0.25">
      <c r="A7" s="30" t="s">
        <v>226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7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7" ht="13.5" thickBo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1" spans="1:17" x14ac:dyDescent="0.2">
      <c r="E11" s="34"/>
      <c r="F11" s="34"/>
      <c r="G11" s="34"/>
      <c r="H11" s="34"/>
      <c r="I11" s="34"/>
      <c r="J11" s="34" t="s">
        <v>6</v>
      </c>
      <c r="K11" s="34"/>
      <c r="L11" s="34"/>
      <c r="M11" s="34"/>
      <c r="N11" s="35"/>
      <c r="O11" s="29"/>
      <c r="P11" s="34"/>
    </row>
    <row r="12" spans="1:17" x14ac:dyDescent="0.2">
      <c r="H12" s="34" t="s">
        <v>7</v>
      </c>
      <c r="I12" s="34"/>
      <c r="J12" s="34" t="s">
        <v>8</v>
      </c>
      <c r="K12" s="34"/>
      <c r="L12" s="34" t="s">
        <v>9</v>
      </c>
      <c r="M12" s="34"/>
      <c r="N12" s="34"/>
      <c r="O12" s="34"/>
      <c r="P12" s="34" t="s">
        <v>10</v>
      </c>
    </row>
    <row r="13" spans="1:17" x14ac:dyDescent="0.2">
      <c r="H13" s="36" t="s">
        <v>6</v>
      </c>
      <c r="I13" s="34"/>
      <c r="J13" s="36" t="s">
        <v>11</v>
      </c>
      <c r="K13" s="34"/>
      <c r="L13" s="36" t="s">
        <v>6</v>
      </c>
      <c r="M13" s="34"/>
      <c r="N13" s="36" t="s">
        <v>12</v>
      </c>
      <c r="O13" s="34"/>
      <c r="P13" s="36" t="s">
        <v>13</v>
      </c>
    </row>
    <row r="14" spans="1:17" x14ac:dyDescent="0.2">
      <c r="H14" s="36"/>
      <c r="I14" s="34"/>
      <c r="J14" s="36"/>
      <c r="K14" s="34"/>
      <c r="L14" s="36"/>
      <c r="M14" s="34"/>
      <c r="N14" s="36"/>
      <c r="O14" s="34"/>
      <c r="P14" s="36"/>
    </row>
    <row r="15" spans="1:17" x14ac:dyDescent="0.2">
      <c r="A15" s="24" t="s">
        <v>14</v>
      </c>
    </row>
    <row r="17" spans="2:16" x14ac:dyDescent="0.2">
      <c r="B17" s="24" t="s">
        <v>15</v>
      </c>
    </row>
    <row r="18" spans="2:16" x14ac:dyDescent="0.2">
      <c r="C18" s="24" t="s">
        <v>16</v>
      </c>
      <c r="H18" s="1">
        <v>6751694</v>
      </c>
      <c r="J18" s="1"/>
      <c r="L18" s="1">
        <f>+H18+J18</f>
        <v>6751694</v>
      </c>
      <c r="N18" s="1">
        <v>6751694</v>
      </c>
      <c r="P18" s="2">
        <f>+N18-L18</f>
        <v>0</v>
      </c>
    </row>
    <row r="19" spans="2:16" x14ac:dyDescent="0.2">
      <c r="C19" s="24" t="s">
        <v>17</v>
      </c>
      <c r="H19" s="24">
        <v>2465867</v>
      </c>
      <c r="J19" s="1"/>
      <c r="L19" s="24">
        <f>+H19+J19</f>
        <v>2465867</v>
      </c>
      <c r="N19" s="37">
        <v>2522726.38</v>
      </c>
      <c r="P19" s="1">
        <f t="shared" ref="P19:P23" si="0">+N19-L19</f>
        <v>56859.379999999888</v>
      </c>
    </row>
    <row r="20" spans="2:16" x14ac:dyDescent="0.2">
      <c r="C20" s="24" t="s">
        <v>18</v>
      </c>
      <c r="H20" s="24">
        <v>10000</v>
      </c>
      <c r="J20" s="1"/>
      <c r="L20" s="24">
        <f t="shared" ref="L20:L23" si="1">+H20+J20</f>
        <v>10000</v>
      </c>
      <c r="N20" s="37">
        <v>11167</v>
      </c>
      <c r="P20" s="2">
        <f t="shared" si="0"/>
        <v>1167</v>
      </c>
    </row>
    <row r="21" spans="2:16" x14ac:dyDescent="0.2">
      <c r="C21" s="24" t="s">
        <v>19</v>
      </c>
      <c r="H21" s="24">
        <v>100</v>
      </c>
      <c r="J21" s="1"/>
      <c r="L21" s="24">
        <f t="shared" si="1"/>
        <v>100</v>
      </c>
      <c r="N21" s="37">
        <v>4616.2299999999996</v>
      </c>
      <c r="P21" s="2">
        <f t="shared" si="0"/>
        <v>4516.2299999999996</v>
      </c>
    </row>
    <row r="22" spans="2:16" x14ac:dyDescent="0.2">
      <c r="C22" s="24" t="s">
        <v>20</v>
      </c>
      <c r="J22" s="1"/>
      <c r="L22" s="24">
        <f t="shared" si="1"/>
        <v>0</v>
      </c>
      <c r="N22" s="37">
        <f>650.91</f>
        <v>650.91</v>
      </c>
      <c r="O22" s="24" t="s">
        <v>229</v>
      </c>
      <c r="P22" s="2">
        <f t="shared" si="0"/>
        <v>650.91</v>
      </c>
    </row>
    <row r="23" spans="2:16" x14ac:dyDescent="0.2">
      <c r="C23" s="24" t="s">
        <v>21</v>
      </c>
      <c r="H23" s="38">
        <v>45000</v>
      </c>
      <c r="J23" s="3"/>
      <c r="L23" s="38">
        <f t="shared" si="1"/>
        <v>45000</v>
      </c>
      <c r="N23" s="39">
        <f>69487.58+83.05</f>
        <v>69570.63</v>
      </c>
      <c r="O23" s="24" t="s">
        <v>230</v>
      </c>
      <c r="P23" s="4">
        <f t="shared" si="0"/>
        <v>24570.630000000005</v>
      </c>
    </row>
    <row r="25" spans="2:16" x14ac:dyDescent="0.2">
      <c r="B25" s="24" t="s">
        <v>22</v>
      </c>
      <c r="H25" s="5">
        <f>SUM(H18:H23)</f>
        <v>9272661</v>
      </c>
      <c r="J25" s="5">
        <f>SUM(J18:J23)</f>
        <v>0</v>
      </c>
      <c r="L25" s="5">
        <f>SUM(L18:L23)</f>
        <v>9272661</v>
      </c>
      <c r="N25" s="5">
        <f>SUM(N18:N23)</f>
        <v>9360425.1500000004</v>
      </c>
      <c r="P25" s="5">
        <f>SUM(P18:P23)</f>
        <v>87764.149999999892</v>
      </c>
    </row>
    <row r="27" spans="2:16" x14ac:dyDescent="0.2">
      <c r="B27" s="24" t="s">
        <v>23</v>
      </c>
    </row>
    <row r="28" spans="2:16" x14ac:dyDescent="0.2">
      <c r="C28" s="24" t="s">
        <v>24</v>
      </c>
      <c r="H28" s="5">
        <v>20142</v>
      </c>
      <c r="J28" s="3">
        <v>0</v>
      </c>
      <c r="L28" s="38">
        <f t="shared" ref="L28" si="2">+H28+J28</f>
        <v>20142</v>
      </c>
      <c r="N28" s="6">
        <v>20301.25</v>
      </c>
      <c r="P28" s="4">
        <f t="shared" ref="P28" si="3">+N28-L28</f>
        <v>159.25</v>
      </c>
    </row>
    <row r="29" spans="2:16" x14ac:dyDescent="0.2">
      <c r="H29" s="7"/>
      <c r="J29" s="7"/>
      <c r="L29" s="7"/>
      <c r="N29" s="8"/>
      <c r="P29" s="7"/>
    </row>
    <row r="30" spans="2:16" x14ac:dyDescent="0.2">
      <c r="B30" s="24" t="s">
        <v>25</v>
      </c>
      <c r="H30" s="5">
        <f>+H28</f>
        <v>20142</v>
      </c>
      <c r="J30" s="5">
        <f>+J28</f>
        <v>0</v>
      </c>
      <c r="L30" s="5">
        <f>+L28</f>
        <v>20142</v>
      </c>
      <c r="N30" s="5">
        <f>+N28</f>
        <v>20301.25</v>
      </c>
      <c r="P30" s="5">
        <f>+P28</f>
        <v>159.25</v>
      </c>
    </row>
    <row r="31" spans="2:16" x14ac:dyDescent="0.2">
      <c r="H31" s="7"/>
      <c r="J31" s="7"/>
      <c r="L31" s="7"/>
      <c r="N31" s="8"/>
      <c r="P31" s="7"/>
    </row>
    <row r="32" spans="2:16" x14ac:dyDescent="0.2">
      <c r="B32" s="24" t="s">
        <v>26</v>
      </c>
      <c r="P32" s="2"/>
    </row>
    <row r="33" spans="1:17" x14ac:dyDescent="0.2">
      <c r="C33" s="24" t="s">
        <v>27</v>
      </c>
      <c r="H33" s="24">
        <v>659492</v>
      </c>
      <c r="L33" s="24">
        <f t="shared" ref="L33:L44" si="4">+H33+J33</f>
        <v>659492</v>
      </c>
      <c r="N33" s="37">
        <v>659492</v>
      </c>
      <c r="P33" s="2">
        <f t="shared" ref="P33:P44" si="5">+N33-L33</f>
        <v>0</v>
      </c>
    </row>
    <row r="34" spans="1:17" x14ac:dyDescent="0.2">
      <c r="C34" s="24" t="s">
        <v>235</v>
      </c>
      <c r="H34" s="24">
        <v>6070888</v>
      </c>
      <c r="L34" s="24">
        <f t="shared" si="4"/>
        <v>6070888</v>
      </c>
      <c r="N34" s="37">
        <v>6070888</v>
      </c>
      <c r="P34" s="2">
        <f t="shared" si="5"/>
        <v>0</v>
      </c>
    </row>
    <row r="35" spans="1:17" x14ac:dyDescent="0.2">
      <c r="C35" s="24" t="s">
        <v>28</v>
      </c>
      <c r="H35" s="24">
        <v>171469</v>
      </c>
      <c r="L35" s="24">
        <f t="shared" si="4"/>
        <v>171469</v>
      </c>
      <c r="N35" s="37">
        <v>171469</v>
      </c>
      <c r="P35" s="2">
        <f t="shared" si="5"/>
        <v>0</v>
      </c>
    </row>
    <row r="36" spans="1:17" x14ac:dyDescent="0.2">
      <c r="C36" s="24" t="s">
        <v>29</v>
      </c>
      <c r="H36" s="24">
        <v>50358</v>
      </c>
      <c r="L36" s="24">
        <f t="shared" si="4"/>
        <v>50358</v>
      </c>
      <c r="N36" s="37">
        <v>50358</v>
      </c>
      <c r="P36" s="2">
        <f t="shared" si="5"/>
        <v>0</v>
      </c>
    </row>
    <row r="37" spans="1:17" x14ac:dyDescent="0.2">
      <c r="C37" s="24" t="s">
        <v>30</v>
      </c>
      <c r="H37" s="24">
        <v>75000</v>
      </c>
      <c r="L37" s="24">
        <f t="shared" si="4"/>
        <v>75000</v>
      </c>
      <c r="N37" s="37">
        <v>162595</v>
      </c>
      <c r="P37" s="2">
        <f t="shared" si="5"/>
        <v>87595</v>
      </c>
    </row>
    <row r="38" spans="1:17" x14ac:dyDescent="0.2">
      <c r="C38" s="24" t="s">
        <v>31</v>
      </c>
      <c r="H38" s="24">
        <v>1024632</v>
      </c>
      <c r="L38" s="24">
        <f t="shared" si="4"/>
        <v>1024632</v>
      </c>
      <c r="N38" s="37">
        <v>1024632</v>
      </c>
      <c r="P38" s="2">
        <f t="shared" si="5"/>
        <v>0</v>
      </c>
    </row>
    <row r="39" spans="1:17" x14ac:dyDescent="0.2">
      <c r="C39" s="40" t="s">
        <v>32</v>
      </c>
      <c r="D39" s="40"/>
      <c r="E39" s="40"/>
      <c r="L39" s="24">
        <f t="shared" si="4"/>
        <v>0</v>
      </c>
      <c r="N39" s="24">
        <v>1434360</v>
      </c>
      <c r="P39" s="2">
        <f t="shared" si="5"/>
        <v>1434360</v>
      </c>
      <c r="Q39" s="41"/>
    </row>
    <row r="40" spans="1:17" x14ac:dyDescent="0.2">
      <c r="C40" s="40" t="s">
        <v>33</v>
      </c>
      <c r="D40" s="40"/>
      <c r="E40" s="40"/>
      <c r="L40" s="24">
        <f t="shared" si="4"/>
        <v>0</v>
      </c>
      <c r="P40" s="2">
        <f t="shared" si="5"/>
        <v>0</v>
      </c>
    </row>
    <row r="41" spans="1:17" x14ac:dyDescent="0.2">
      <c r="C41" s="40"/>
      <c r="D41" s="40" t="s">
        <v>34</v>
      </c>
      <c r="E41" s="40"/>
      <c r="L41" s="24">
        <f t="shared" si="4"/>
        <v>0</v>
      </c>
      <c r="N41" s="24">
        <v>532121</v>
      </c>
      <c r="P41" s="2">
        <f t="shared" si="5"/>
        <v>532121</v>
      </c>
      <c r="Q41" s="41"/>
    </row>
    <row r="42" spans="1:17" x14ac:dyDescent="0.2">
      <c r="C42" s="24" t="s">
        <v>35</v>
      </c>
      <c r="L42" s="24">
        <f t="shared" si="4"/>
        <v>0</v>
      </c>
      <c r="P42" s="2">
        <f t="shared" si="5"/>
        <v>0</v>
      </c>
      <c r="Q42" s="41"/>
    </row>
    <row r="43" spans="1:17" x14ac:dyDescent="0.2">
      <c r="D43" s="24" t="s">
        <v>36</v>
      </c>
      <c r="L43" s="24">
        <f t="shared" si="4"/>
        <v>0</v>
      </c>
      <c r="N43" s="24">
        <v>1101</v>
      </c>
      <c r="P43" s="2">
        <f t="shared" si="5"/>
        <v>1101</v>
      </c>
      <c r="Q43" s="41"/>
    </row>
    <row r="44" spans="1:17" x14ac:dyDescent="0.2">
      <c r="C44" s="24" t="s">
        <v>37</v>
      </c>
      <c r="H44" s="38"/>
      <c r="J44" s="38"/>
      <c r="L44" s="38">
        <f t="shared" si="4"/>
        <v>0</v>
      </c>
      <c r="N44" s="38">
        <v>508829.38</v>
      </c>
      <c r="P44" s="4">
        <f t="shared" si="5"/>
        <v>508829.38</v>
      </c>
    </row>
    <row r="46" spans="1:17" x14ac:dyDescent="0.2">
      <c r="B46" s="24" t="s">
        <v>38</v>
      </c>
      <c r="H46" s="5">
        <f>SUM(H33:H45)</f>
        <v>8051839</v>
      </c>
      <c r="J46" s="5">
        <f>SUM(J33:J45)</f>
        <v>0</v>
      </c>
      <c r="L46" s="5">
        <f>SUM(L33:L45)</f>
        <v>8051839</v>
      </c>
      <c r="N46" s="5">
        <f>SUM(N33:N45)</f>
        <v>10615845.380000001</v>
      </c>
      <c r="P46" s="5">
        <f>SUM(P33:P45)</f>
        <v>2564006.38</v>
      </c>
    </row>
    <row r="48" spans="1:17" x14ac:dyDescent="0.2">
      <c r="A48" s="24" t="s">
        <v>39</v>
      </c>
      <c r="H48" s="5">
        <f>+H25+H30+H46</f>
        <v>17344642</v>
      </c>
      <c r="I48" s="9"/>
      <c r="J48" s="5">
        <f>+J25+J30+J46</f>
        <v>0</v>
      </c>
      <c r="K48" s="7"/>
      <c r="L48" s="5">
        <f>+L25+L30+L46</f>
        <v>17344642</v>
      </c>
      <c r="M48" s="7"/>
      <c r="N48" s="5">
        <f>+N25+N30+N46</f>
        <v>19996571.780000001</v>
      </c>
      <c r="O48" s="7"/>
      <c r="P48" s="5">
        <f>+P25+P30+P46</f>
        <v>2651929.7799999998</v>
      </c>
    </row>
    <row r="49" spans="1:16" x14ac:dyDescent="0.2">
      <c r="H49" s="9"/>
      <c r="I49" s="9"/>
      <c r="J49" s="9"/>
      <c r="K49" s="9"/>
      <c r="L49" s="9"/>
      <c r="M49" s="9"/>
      <c r="N49" s="9"/>
      <c r="O49" s="9"/>
      <c r="P49" s="9"/>
    </row>
    <row r="50" spans="1:16" x14ac:dyDescent="0.2">
      <c r="H50" s="9"/>
      <c r="I50" s="9"/>
      <c r="J50" s="9"/>
      <c r="K50" s="9"/>
      <c r="L50" s="9"/>
      <c r="M50" s="9"/>
      <c r="N50" s="9"/>
      <c r="O50" s="9"/>
      <c r="P50" s="9"/>
    </row>
    <row r="51" spans="1:16" x14ac:dyDescent="0.2">
      <c r="A51" s="24" t="s">
        <v>40</v>
      </c>
    </row>
    <row r="53" spans="1:16" x14ac:dyDescent="0.2">
      <c r="B53" s="24" t="s">
        <v>41</v>
      </c>
    </row>
    <row r="54" spans="1:16" x14ac:dyDescent="0.2">
      <c r="C54" s="24" t="s">
        <v>42</v>
      </c>
    </row>
    <row r="55" spans="1:16" x14ac:dyDescent="0.2">
      <c r="D55" s="24" t="s">
        <v>43</v>
      </c>
      <c r="G55" s="11">
        <v>1</v>
      </c>
      <c r="H55" s="1">
        <v>4540846</v>
      </c>
      <c r="J55" s="1">
        <v>-79163</v>
      </c>
      <c r="L55" s="1">
        <f t="shared" ref="L55:L66" si="6">+H55+J55</f>
        <v>4461683</v>
      </c>
      <c r="N55" s="1">
        <v>4417476.53</v>
      </c>
      <c r="P55" s="1">
        <f t="shared" ref="P55:P66" si="7">+L55-N55</f>
        <v>44206.469999999739</v>
      </c>
    </row>
    <row r="56" spans="1:16" x14ac:dyDescent="0.2">
      <c r="G56" s="11"/>
      <c r="L56" s="24">
        <f t="shared" si="6"/>
        <v>0</v>
      </c>
      <c r="P56" s="12">
        <f t="shared" si="7"/>
        <v>0</v>
      </c>
    </row>
    <row r="57" spans="1:16" x14ac:dyDescent="0.2">
      <c r="C57" s="24" t="s">
        <v>44</v>
      </c>
      <c r="G57" s="11"/>
      <c r="L57" s="24">
        <f t="shared" si="6"/>
        <v>0</v>
      </c>
      <c r="P57" s="12">
        <f t="shared" si="7"/>
        <v>0</v>
      </c>
    </row>
    <row r="58" spans="1:16" x14ac:dyDescent="0.2">
      <c r="D58" s="24" t="s">
        <v>45</v>
      </c>
      <c r="G58" s="11">
        <v>1</v>
      </c>
      <c r="H58" s="2">
        <v>35000</v>
      </c>
      <c r="I58" s="13"/>
      <c r="J58" s="24">
        <v>21632.02</v>
      </c>
      <c r="K58" s="14"/>
      <c r="L58" s="24">
        <f t="shared" si="6"/>
        <v>56632.020000000004</v>
      </c>
      <c r="N58" s="24">
        <v>56632.02</v>
      </c>
      <c r="P58" s="12">
        <f t="shared" si="7"/>
        <v>0</v>
      </c>
    </row>
    <row r="59" spans="1:16" x14ac:dyDescent="0.2">
      <c r="D59" s="24" t="s">
        <v>46</v>
      </c>
      <c r="G59" s="11">
        <v>2</v>
      </c>
      <c r="H59" s="24">
        <v>29400</v>
      </c>
      <c r="J59" s="24">
        <v>-4107.0200000000004</v>
      </c>
      <c r="L59" s="24">
        <f t="shared" si="6"/>
        <v>25292.98</v>
      </c>
      <c r="N59" s="24">
        <v>25281.119999999999</v>
      </c>
      <c r="P59" s="12">
        <f t="shared" si="7"/>
        <v>11.860000000000582</v>
      </c>
    </row>
    <row r="60" spans="1:16" ht="9" customHeight="1" x14ac:dyDescent="0.2">
      <c r="G60" s="11"/>
      <c r="L60" s="24">
        <f t="shared" si="6"/>
        <v>0</v>
      </c>
      <c r="P60" s="12">
        <f t="shared" si="7"/>
        <v>0</v>
      </c>
    </row>
    <row r="61" spans="1:16" x14ac:dyDescent="0.2">
      <c r="C61" s="24" t="s">
        <v>47</v>
      </c>
      <c r="G61" s="11"/>
      <c r="L61" s="24">
        <f t="shared" si="6"/>
        <v>0</v>
      </c>
      <c r="P61" s="12">
        <f t="shared" si="7"/>
        <v>0</v>
      </c>
    </row>
    <row r="62" spans="1:16" x14ac:dyDescent="0.2">
      <c r="D62" s="24" t="s">
        <v>48</v>
      </c>
      <c r="G62" s="11">
        <v>1</v>
      </c>
      <c r="H62" s="24">
        <v>53177</v>
      </c>
      <c r="L62" s="24">
        <f t="shared" si="6"/>
        <v>53177</v>
      </c>
      <c r="N62" s="24">
        <v>46584.24</v>
      </c>
      <c r="P62" s="12">
        <f t="shared" si="7"/>
        <v>6592.760000000002</v>
      </c>
    </row>
    <row r="63" spans="1:16" x14ac:dyDescent="0.2">
      <c r="D63" s="24" t="s">
        <v>46</v>
      </c>
      <c r="G63" s="11">
        <v>2</v>
      </c>
      <c r="H63" s="24">
        <v>60000</v>
      </c>
      <c r="J63" s="24">
        <v>-15025</v>
      </c>
      <c r="L63" s="24">
        <f t="shared" si="6"/>
        <v>44975</v>
      </c>
      <c r="N63" s="24">
        <v>40494.92</v>
      </c>
      <c r="P63" s="12">
        <f t="shared" si="7"/>
        <v>4480.0800000000017</v>
      </c>
    </row>
    <row r="64" spans="1:16" x14ac:dyDescent="0.2">
      <c r="D64" s="24" t="s">
        <v>49</v>
      </c>
      <c r="G64" s="11">
        <v>2</v>
      </c>
      <c r="H64" s="24">
        <v>305760</v>
      </c>
      <c r="J64" s="24">
        <v>-88764.5</v>
      </c>
      <c r="L64" s="24">
        <f t="shared" si="6"/>
        <v>216995.5</v>
      </c>
      <c r="N64" s="24">
        <v>188085.81</v>
      </c>
      <c r="P64" s="12">
        <f t="shared" si="7"/>
        <v>28909.690000000002</v>
      </c>
    </row>
    <row r="65" spans="3:16" x14ac:dyDescent="0.2">
      <c r="D65" s="24" t="s">
        <v>50</v>
      </c>
      <c r="G65" s="11">
        <v>2</v>
      </c>
      <c r="H65" s="24">
        <v>587056</v>
      </c>
      <c r="J65" s="24">
        <v>283384.5</v>
      </c>
      <c r="L65" s="24">
        <f t="shared" si="6"/>
        <v>870440.5</v>
      </c>
      <c r="N65" s="24">
        <v>589406.66</v>
      </c>
      <c r="P65" s="12">
        <f t="shared" si="7"/>
        <v>281033.83999999997</v>
      </c>
    </row>
    <row r="66" spans="3:16" x14ac:dyDescent="0.2">
      <c r="D66" s="24" t="s">
        <v>51</v>
      </c>
      <c r="G66" s="11">
        <v>2</v>
      </c>
      <c r="H66" s="38">
        <v>10340</v>
      </c>
      <c r="J66" s="38">
        <v>4575</v>
      </c>
      <c r="L66" s="38">
        <f t="shared" si="6"/>
        <v>14915</v>
      </c>
      <c r="N66" s="38">
        <v>14139.66</v>
      </c>
      <c r="P66" s="3">
        <f t="shared" si="7"/>
        <v>775.34000000000015</v>
      </c>
    </row>
    <row r="67" spans="3:16" ht="9" customHeight="1" x14ac:dyDescent="0.2">
      <c r="G67" s="11"/>
    </row>
    <row r="68" spans="3:16" x14ac:dyDescent="0.2">
      <c r="C68" s="24" t="s">
        <v>52</v>
      </c>
      <c r="G68" s="11"/>
      <c r="H68" s="5">
        <f>SUM(H55:H66)</f>
        <v>5621579</v>
      </c>
      <c r="J68" s="5">
        <f>SUM(J55:J66)</f>
        <v>122532</v>
      </c>
      <c r="L68" s="5">
        <f>SUM(L55:L66)</f>
        <v>5744111</v>
      </c>
      <c r="N68" s="5">
        <f>SUM(N55:N66)</f>
        <v>5378100.96</v>
      </c>
      <c r="P68" s="5">
        <f>SUM(P55:P66)</f>
        <v>366010.03999999975</v>
      </c>
    </row>
    <row r="69" spans="3:16" ht="9.75" customHeight="1" x14ac:dyDescent="0.2">
      <c r="G69" s="11"/>
    </row>
    <row r="70" spans="3:16" x14ac:dyDescent="0.2">
      <c r="C70" s="24" t="s">
        <v>53</v>
      </c>
      <c r="G70" s="11"/>
    </row>
    <row r="71" spans="3:16" x14ac:dyDescent="0.2">
      <c r="D71" s="24" t="s">
        <v>54</v>
      </c>
      <c r="G71" s="11"/>
    </row>
    <row r="72" spans="3:16" x14ac:dyDescent="0.2">
      <c r="E72" s="24" t="s">
        <v>45</v>
      </c>
      <c r="G72" s="11">
        <v>1</v>
      </c>
      <c r="H72" s="2">
        <v>193338</v>
      </c>
      <c r="I72" s="14"/>
      <c r="J72" s="15"/>
      <c r="K72" s="14"/>
      <c r="L72" s="24">
        <f t="shared" ref="L72:L76" si="8">+H72+J72</f>
        <v>193338</v>
      </c>
      <c r="M72" s="14"/>
      <c r="N72" s="16">
        <v>176624.6</v>
      </c>
      <c r="O72" s="14"/>
      <c r="P72" s="12">
        <f t="shared" ref="P72:P76" si="9">+L72-N72</f>
        <v>16713.399999999994</v>
      </c>
    </row>
    <row r="73" spans="3:16" x14ac:dyDescent="0.2">
      <c r="E73" s="24" t="s">
        <v>48</v>
      </c>
      <c r="G73" s="11">
        <v>1</v>
      </c>
      <c r="H73" s="24">
        <v>78104</v>
      </c>
      <c r="J73" s="15"/>
      <c r="L73" s="24">
        <f t="shared" si="8"/>
        <v>78104</v>
      </c>
      <c r="N73" s="37">
        <v>47637.34</v>
      </c>
      <c r="P73" s="12">
        <f t="shared" si="9"/>
        <v>30466.660000000003</v>
      </c>
    </row>
    <row r="74" spans="3:16" x14ac:dyDescent="0.2">
      <c r="E74" s="24" t="s">
        <v>46</v>
      </c>
      <c r="G74" s="11">
        <v>2</v>
      </c>
      <c r="H74" s="24">
        <v>2900</v>
      </c>
      <c r="J74" s="15">
        <v>-500</v>
      </c>
      <c r="L74" s="24">
        <f t="shared" si="8"/>
        <v>2400</v>
      </c>
      <c r="N74" s="37">
        <v>900</v>
      </c>
      <c r="P74" s="12">
        <f t="shared" si="9"/>
        <v>1500</v>
      </c>
    </row>
    <row r="75" spans="3:16" x14ac:dyDescent="0.2">
      <c r="E75" s="24" t="s">
        <v>49</v>
      </c>
      <c r="G75" s="11">
        <v>2</v>
      </c>
      <c r="H75" s="24">
        <v>1500</v>
      </c>
      <c r="J75" s="15">
        <v>-600</v>
      </c>
      <c r="L75" s="24">
        <f t="shared" si="8"/>
        <v>900</v>
      </c>
      <c r="N75" s="37">
        <v>900</v>
      </c>
      <c r="P75" s="12">
        <f t="shared" si="9"/>
        <v>0</v>
      </c>
    </row>
    <row r="76" spans="3:16" x14ac:dyDescent="0.2">
      <c r="E76" s="24" t="s">
        <v>50</v>
      </c>
      <c r="G76" s="11">
        <v>2</v>
      </c>
      <c r="H76" s="38">
        <v>2020</v>
      </c>
      <c r="J76" s="5"/>
      <c r="L76" s="38">
        <f t="shared" si="8"/>
        <v>2020</v>
      </c>
      <c r="N76" s="39">
        <v>1664.2</v>
      </c>
      <c r="P76" s="3">
        <f t="shared" si="9"/>
        <v>355.79999999999995</v>
      </c>
    </row>
    <row r="77" spans="3:16" ht="10.5" customHeight="1" x14ac:dyDescent="0.2">
      <c r="G77" s="11"/>
    </row>
    <row r="78" spans="3:16" x14ac:dyDescent="0.2">
      <c r="D78" s="24" t="s">
        <v>55</v>
      </c>
      <c r="G78" s="11"/>
      <c r="H78" s="5">
        <f>SUM(H72:H76)</f>
        <v>277862</v>
      </c>
      <c r="J78" s="5">
        <f>SUM(J72:J76)</f>
        <v>-1100</v>
      </c>
      <c r="L78" s="5">
        <f>SUM(L72:L76)</f>
        <v>276762</v>
      </c>
      <c r="N78" s="5">
        <f>SUM(N72:N76)</f>
        <v>227726.14</v>
      </c>
      <c r="P78" s="5">
        <f>SUM(P72:P76)</f>
        <v>49035.86</v>
      </c>
    </row>
    <row r="79" spans="3:16" ht="9.75" customHeight="1" x14ac:dyDescent="0.2">
      <c r="G79" s="11"/>
    </row>
    <row r="80" spans="3:16" x14ac:dyDescent="0.2">
      <c r="D80" s="24" t="s">
        <v>56</v>
      </c>
      <c r="G80" s="11"/>
    </row>
    <row r="81" spans="4:16" x14ac:dyDescent="0.2">
      <c r="E81" s="24" t="s">
        <v>45</v>
      </c>
      <c r="G81" s="11">
        <v>1</v>
      </c>
      <c r="H81" s="24">
        <v>86500</v>
      </c>
      <c r="L81" s="24">
        <f t="shared" ref="L81:L85" si="10">+H81+J81</f>
        <v>86500</v>
      </c>
      <c r="N81" s="37">
        <v>84996.95</v>
      </c>
      <c r="P81" s="12">
        <f t="shared" ref="P81:P85" si="11">+L81-N81</f>
        <v>1503.0500000000029</v>
      </c>
    </row>
    <row r="82" spans="4:16" x14ac:dyDescent="0.2">
      <c r="E82" s="24" t="s">
        <v>48</v>
      </c>
      <c r="G82" s="11">
        <v>1</v>
      </c>
      <c r="H82" s="24">
        <v>26756</v>
      </c>
      <c r="L82" s="24">
        <f t="shared" si="10"/>
        <v>26756</v>
      </c>
      <c r="N82" s="37">
        <v>17391.400000000001</v>
      </c>
      <c r="P82" s="12">
        <f t="shared" si="11"/>
        <v>9364.5999999999985</v>
      </c>
    </row>
    <row r="83" spans="4:16" x14ac:dyDescent="0.2">
      <c r="E83" s="24" t="s">
        <v>57</v>
      </c>
      <c r="G83" s="11">
        <v>2</v>
      </c>
      <c r="H83" s="24">
        <v>2200</v>
      </c>
      <c r="J83" s="24">
        <v>-650</v>
      </c>
      <c r="L83" s="24">
        <f t="shared" si="10"/>
        <v>1550</v>
      </c>
      <c r="N83" s="37">
        <v>450</v>
      </c>
      <c r="P83" s="12">
        <f t="shared" si="11"/>
        <v>1100</v>
      </c>
    </row>
    <row r="84" spans="4:16" x14ac:dyDescent="0.2">
      <c r="E84" s="24" t="s">
        <v>58</v>
      </c>
      <c r="G84" s="11">
        <v>2</v>
      </c>
      <c r="J84" s="24">
        <v>650</v>
      </c>
      <c r="L84" s="24">
        <f t="shared" si="10"/>
        <v>650</v>
      </c>
      <c r="N84" s="37">
        <v>650</v>
      </c>
      <c r="P84" s="12">
        <f t="shared" si="11"/>
        <v>0</v>
      </c>
    </row>
    <row r="85" spans="4:16" x14ac:dyDescent="0.2">
      <c r="E85" s="24" t="s">
        <v>50</v>
      </c>
      <c r="G85" s="11">
        <v>2</v>
      </c>
      <c r="H85" s="4">
        <v>650</v>
      </c>
      <c r="I85" s="9"/>
      <c r="J85" s="38"/>
      <c r="K85" s="9"/>
      <c r="L85" s="38">
        <f t="shared" si="10"/>
        <v>650</v>
      </c>
      <c r="N85" s="39">
        <v>639.02</v>
      </c>
      <c r="P85" s="3">
        <f t="shared" si="11"/>
        <v>10.980000000000018</v>
      </c>
    </row>
    <row r="86" spans="4:16" ht="9" customHeight="1" x14ac:dyDescent="0.2">
      <c r="G86" s="11"/>
    </row>
    <row r="87" spans="4:16" x14ac:dyDescent="0.2">
      <c r="D87" s="24" t="s">
        <v>59</v>
      </c>
      <c r="G87" s="11"/>
      <c r="H87" s="5">
        <f>SUM(H81:H85)</f>
        <v>116106</v>
      </c>
      <c r="J87" s="5">
        <f>SUM(J81:J85)</f>
        <v>0</v>
      </c>
      <c r="L87" s="5">
        <f>SUM(L81:L85)</f>
        <v>116106</v>
      </c>
      <c r="N87" s="5">
        <f>SUM(N81:N85)</f>
        <v>104127.37000000001</v>
      </c>
      <c r="P87" s="5">
        <f>SUM(P81:P85)</f>
        <v>11978.630000000001</v>
      </c>
    </row>
    <row r="88" spans="4:16" x14ac:dyDescent="0.2">
      <c r="G88" s="11"/>
    </row>
    <row r="89" spans="4:16" ht="3.75" customHeight="1" x14ac:dyDescent="0.2">
      <c r="G89" s="11"/>
      <c r="P89" s="10"/>
    </row>
    <row r="90" spans="4:16" x14ac:dyDescent="0.2">
      <c r="D90" s="24" t="s">
        <v>60</v>
      </c>
      <c r="G90" s="11"/>
    </row>
    <row r="91" spans="4:16" x14ac:dyDescent="0.2">
      <c r="E91" s="24" t="s">
        <v>45</v>
      </c>
      <c r="G91" s="11">
        <v>1</v>
      </c>
      <c r="H91" s="1">
        <v>141958</v>
      </c>
      <c r="I91" s="7"/>
      <c r="J91" s="1">
        <v>1704</v>
      </c>
      <c r="K91" s="7"/>
      <c r="L91" s="1">
        <f t="shared" ref="L91:L95" si="12">+H91+J91</f>
        <v>143662</v>
      </c>
      <c r="M91" s="7"/>
      <c r="N91" s="1">
        <v>143662</v>
      </c>
      <c r="O91" s="7"/>
      <c r="P91" s="12">
        <f t="shared" ref="P91:P95" si="13">+L91-N91</f>
        <v>0</v>
      </c>
    </row>
    <row r="92" spans="4:16" x14ac:dyDescent="0.2">
      <c r="E92" s="24" t="s">
        <v>48</v>
      </c>
      <c r="G92" s="11">
        <v>1</v>
      </c>
      <c r="H92" s="15">
        <v>27352</v>
      </c>
      <c r="I92" s="7"/>
      <c r="J92" s="15">
        <v>3017.71</v>
      </c>
      <c r="K92" s="7"/>
      <c r="L92" s="24">
        <f t="shared" si="12"/>
        <v>30369.71</v>
      </c>
      <c r="M92" s="7"/>
      <c r="N92" s="15">
        <v>30369.21</v>
      </c>
      <c r="O92" s="7"/>
      <c r="P92" s="1">
        <f t="shared" si="13"/>
        <v>0.5</v>
      </c>
    </row>
    <row r="93" spans="4:16" x14ac:dyDescent="0.2">
      <c r="E93" s="24" t="s">
        <v>57</v>
      </c>
      <c r="G93" s="11">
        <v>2</v>
      </c>
      <c r="H93" s="24">
        <v>1400</v>
      </c>
      <c r="J93" s="24">
        <v>-500</v>
      </c>
      <c r="L93" s="24">
        <f t="shared" si="12"/>
        <v>900</v>
      </c>
      <c r="N93" s="37">
        <v>900</v>
      </c>
      <c r="P93" s="12">
        <f t="shared" si="13"/>
        <v>0</v>
      </c>
    </row>
    <row r="94" spans="4:16" x14ac:dyDescent="0.2">
      <c r="E94" s="24" t="s">
        <v>49</v>
      </c>
      <c r="G94" s="11">
        <v>2</v>
      </c>
      <c r="H94" s="24">
        <v>2545</v>
      </c>
      <c r="J94" s="24">
        <v>-1136.72</v>
      </c>
      <c r="L94" s="24">
        <f t="shared" si="12"/>
        <v>1408.28</v>
      </c>
      <c r="N94" s="37">
        <v>650</v>
      </c>
      <c r="P94" s="12">
        <f t="shared" si="13"/>
        <v>758.28</v>
      </c>
    </row>
    <row r="95" spans="4:16" x14ac:dyDescent="0.2">
      <c r="E95" s="24" t="s">
        <v>50</v>
      </c>
      <c r="G95" s="11">
        <v>2</v>
      </c>
      <c r="H95" s="38">
        <v>6400</v>
      </c>
      <c r="J95" s="38">
        <v>-1984.99</v>
      </c>
      <c r="L95" s="38">
        <f t="shared" si="12"/>
        <v>4415.01</v>
      </c>
      <c r="N95" s="39">
        <v>4415.01</v>
      </c>
      <c r="P95" s="3">
        <f t="shared" si="13"/>
        <v>0</v>
      </c>
    </row>
    <row r="96" spans="4:16" ht="9" customHeight="1" x14ac:dyDescent="0.2">
      <c r="G96" s="11"/>
    </row>
    <row r="97" spans="3:16" x14ac:dyDescent="0.2">
      <c r="D97" s="24" t="s">
        <v>61</v>
      </c>
      <c r="G97" s="11"/>
      <c r="H97" s="5">
        <f>SUM(H91:H96)</f>
        <v>179655</v>
      </c>
      <c r="J97" s="5">
        <f>SUM(J91:J96)</f>
        <v>1099.9999999999998</v>
      </c>
      <c r="L97" s="5">
        <f>SUM(L91:L96)</f>
        <v>180755</v>
      </c>
      <c r="N97" s="5">
        <f>SUM(N91:N96)</f>
        <v>179996.22</v>
      </c>
      <c r="P97" s="5">
        <f>SUM(P91:P96)</f>
        <v>758.78</v>
      </c>
    </row>
    <row r="98" spans="3:16" x14ac:dyDescent="0.2">
      <c r="G98" s="11"/>
    </row>
    <row r="99" spans="3:16" x14ac:dyDescent="0.2">
      <c r="D99" s="24" t="s">
        <v>62</v>
      </c>
      <c r="G99" s="11"/>
    </row>
    <row r="100" spans="3:16" x14ac:dyDescent="0.2">
      <c r="E100" s="24" t="s">
        <v>45</v>
      </c>
      <c r="G100" s="11">
        <v>1</v>
      </c>
      <c r="H100" s="15">
        <v>379825</v>
      </c>
      <c r="I100" s="13"/>
      <c r="J100" s="1"/>
      <c r="K100" s="13"/>
      <c r="L100" s="24">
        <f t="shared" ref="L100:L103" si="14">+H100+J100</f>
        <v>379825</v>
      </c>
      <c r="N100" s="15">
        <v>354334</v>
      </c>
      <c r="P100" s="12">
        <f t="shared" ref="P100:P103" si="15">+L100-N100</f>
        <v>25491</v>
      </c>
    </row>
    <row r="101" spans="3:16" x14ac:dyDescent="0.2">
      <c r="E101" s="24" t="s">
        <v>48</v>
      </c>
      <c r="G101" s="11">
        <v>1</v>
      </c>
      <c r="H101" s="12">
        <v>64280</v>
      </c>
      <c r="I101" s="13"/>
      <c r="K101" s="13"/>
      <c r="L101" s="24">
        <f t="shared" si="14"/>
        <v>64280</v>
      </c>
      <c r="N101" s="37">
        <v>49975.8</v>
      </c>
      <c r="P101" s="12">
        <f t="shared" si="15"/>
        <v>14304.199999999997</v>
      </c>
    </row>
    <row r="102" spans="3:16" x14ac:dyDescent="0.2">
      <c r="E102" s="24" t="s">
        <v>57</v>
      </c>
      <c r="G102" s="11">
        <v>2</v>
      </c>
      <c r="H102" s="12">
        <v>1500</v>
      </c>
      <c r="I102" s="13"/>
      <c r="K102" s="13"/>
      <c r="L102" s="24">
        <f t="shared" si="14"/>
        <v>1500</v>
      </c>
      <c r="N102" s="37">
        <v>0</v>
      </c>
      <c r="P102" s="12">
        <f t="shared" si="15"/>
        <v>1500</v>
      </c>
    </row>
    <row r="103" spans="3:16" x14ac:dyDescent="0.2">
      <c r="E103" s="24" t="s">
        <v>50</v>
      </c>
      <c r="G103" s="11">
        <v>2</v>
      </c>
      <c r="H103" s="3">
        <v>500</v>
      </c>
      <c r="I103" s="13"/>
      <c r="J103" s="38"/>
      <c r="K103" s="13"/>
      <c r="L103" s="38">
        <f t="shared" si="14"/>
        <v>500</v>
      </c>
      <c r="N103" s="39">
        <v>0</v>
      </c>
      <c r="P103" s="3">
        <f t="shared" si="15"/>
        <v>500</v>
      </c>
    </row>
    <row r="104" spans="3:16" ht="9.75" customHeight="1" x14ac:dyDescent="0.2">
      <c r="G104" s="11"/>
    </row>
    <row r="105" spans="3:16" x14ac:dyDescent="0.2">
      <c r="D105" s="24" t="s">
        <v>63</v>
      </c>
      <c r="G105" s="11"/>
      <c r="H105" s="5">
        <f>SUM(H100:H103)</f>
        <v>446105</v>
      </c>
      <c r="J105" s="5">
        <f>SUM(J100:J103)</f>
        <v>0</v>
      </c>
      <c r="L105" s="5">
        <f>SUM(L100:L103)</f>
        <v>446105</v>
      </c>
      <c r="N105" s="5">
        <f>SUM(N100:N103)</f>
        <v>404309.8</v>
      </c>
      <c r="P105" s="5">
        <f>SUM(P100:P103)</f>
        <v>41795.199999999997</v>
      </c>
    </row>
    <row r="106" spans="3:16" x14ac:dyDescent="0.2">
      <c r="G106" s="11"/>
    </row>
    <row r="107" spans="3:16" x14ac:dyDescent="0.2">
      <c r="C107" s="24" t="s">
        <v>64</v>
      </c>
      <c r="G107" s="11"/>
      <c r="H107" s="5">
        <f>+H78+H87+H97+H105</f>
        <v>1019728</v>
      </c>
      <c r="J107" s="5">
        <f>ROUND(+J78+J87+J97+J105,2)</f>
        <v>0</v>
      </c>
      <c r="L107" s="5">
        <f>+L78+L87+L97+L105</f>
        <v>1019728</v>
      </c>
      <c r="N107" s="5">
        <f>+N78+N87+N97+N105</f>
        <v>916159.53</v>
      </c>
      <c r="P107" s="5">
        <f>+P78+P87+P97+P105</f>
        <v>103568.47</v>
      </c>
    </row>
    <row r="108" spans="3:16" x14ac:dyDescent="0.2">
      <c r="G108" s="11"/>
    </row>
    <row r="109" spans="3:16" x14ac:dyDescent="0.2">
      <c r="C109" s="24" t="s">
        <v>65</v>
      </c>
      <c r="G109" s="11"/>
    </row>
    <row r="110" spans="3:16" x14ac:dyDescent="0.2">
      <c r="D110" s="24" t="s">
        <v>49</v>
      </c>
      <c r="G110" s="11">
        <v>2</v>
      </c>
      <c r="H110" s="38">
        <v>3000</v>
      </c>
      <c r="J110" s="38"/>
      <c r="L110" s="38">
        <f t="shared" ref="L110" si="16">+H110+J110</f>
        <v>3000</v>
      </c>
      <c r="N110" s="39">
        <v>1562.9</v>
      </c>
      <c r="P110" s="3">
        <f t="shared" ref="P110" si="17">+L110-N110</f>
        <v>1437.1</v>
      </c>
    </row>
    <row r="111" spans="3:16" ht="9" customHeight="1" x14ac:dyDescent="0.2">
      <c r="G111" s="11"/>
    </row>
    <row r="112" spans="3:16" x14ac:dyDescent="0.2">
      <c r="C112" s="24" t="s">
        <v>66</v>
      </c>
      <c r="G112" s="11"/>
      <c r="H112" s="5">
        <f>+H110</f>
        <v>3000</v>
      </c>
      <c r="J112" s="5">
        <f>+J110</f>
        <v>0</v>
      </c>
      <c r="L112" s="5">
        <f>+L110</f>
        <v>3000</v>
      </c>
      <c r="N112" s="5">
        <f>+N110</f>
        <v>1562.9</v>
      </c>
      <c r="P112" s="5">
        <f>+P110</f>
        <v>1437.1</v>
      </c>
    </row>
    <row r="113" spans="3:16" ht="9" customHeight="1" x14ac:dyDescent="0.2">
      <c r="G113" s="11"/>
    </row>
    <row r="114" spans="3:16" x14ac:dyDescent="0.2">
      <c r="C114" s="24" t="s">
        <v>67</v>
      </c>
      <c r="G114" s="11"/>
    </row>
    <row r="115" spans="3:16" x14ac:dyDescent="0.2">
      <c r="D115" s="24" t="s">
        <v>45</v>
      </c>
      <c r="G115" s="11">
        <v>1</v>
      </c>
      <c r="H115" s="14">
        <v>14360</v>
      </c>
      <c r="I115" s="14"/>
      <c r="K115" s="14"/>
      <c r="L115" s="24">
        <f t="shared" ref="L115:L116" si="18">+H115+J115</f>
        <v>14360</v>
      </c>
      <c r="N115" s="37">
        <v>7180</v>
      </c>
      <c r="P115" s="12">
        <f t="shared" ref="P115:P116" si="19">+L115-N115</f>
        <v>7180</v>
      </c>
    </row>
    <row r="116" spans="3:16" x14ac:dyDescent="0.2">
      <c r="D116" s="24" t="s">
        <v>50</v>
      </c>
      <c r="G116" s="11">
        <v>2</v>
      </c>
      <c r="H116" s="38">
        <v>224</v>
      </c>
      <c r="J116" s="38"/>
      <c r="L116" s="38">
        <f t="shared" si="18"/>
        <v>224</v>
      </c>
      <c r="N116" s="39">
        <v>0</v>
      </c>
      <c r="P116" s="3">
        <f t="shared" si="19"/>
        <v>224</v>
      </c>
    </row>
    <row r="117" spans="3:16" ht="6.75" customHeight="1" x14ac:dyDescent="0.2">
      <c r="G117" s="11"/>
    </row>
    <row r="118" spans="3:16" x14ac:dyDescent="0.2">
      <c r="C118" s="24" t="s">
        <v>68</v>
      </c>
      <c r="G118" s="11"/>
      <c r="H118" s="5">
        <f>SUM(H115:H117)</f>
        <v>14584</v>
      </c>
      <c r="J118" s="5">
        <f>SUM(J115:J117)</f>
        <v>0</v>
      </c>
      <c r="L118" s="5">
        <f>SUM(L115:L117)</f>
        <v>14584</v>
      </c>
      <c r="N118" s="5">
        <f>SUM(N115:N117)</f>
        <v>7180</v>
      </c>
      <c r="P118" s="5">
        <f>SUM(P115:P117)</f>
        <v>7404</v>
      </c>
    </row>
    <row r="119" spans="3:16" ht="7.5" customHeight="1" x14ac:dyDescent="0.2">
      <c r="G119" s="11"/>
    </row>
    <row r="120" spans="3:16" x14ac:dyDescent="0.2">
      <c r="C120" s="24" t="s">
        <v>69</v>
      </c>
      <c r="G120" s="11"/>
      <c r="H120" s="15"/>
      <c r="I120" s="7"/>
      <c r="J120" s="15"/>
      <c r="K120" s="7"/>
      <c r="L120" s="15"/>
      <c r="M120" s="7"/>
      <c r="N120" s="15"/>
      <c r="O120" s="7"/>
      <c r="P120" s="15"/>
    </row>
    <row r="121" spans="3:16" x14ac:dyDescent="0.2">
      <c r="D121" s="24" t="s">
        <v>70</v>
      </c>
      <c r="G121" s="11"/>
      <c r="H121" s="12"/>
      <c r="I121" s="13"/>
      <c r="J121" s="12"/>
      <c r="K121" s="13"/>
      <c r="L121" s="12"/>
      <c r="M121" s="13"/>
      <c r="N121" s="12"/>
      <c r="O121" s="13"/>
      <c r="P121" s="12"/>
    </row>
    <row r="122" spans="3:16" x14ac:dyDescent="0.2">
      <c r="E122" s="24" t="s">
        <v>71</v>
      </c>
      <c r="G122" s="11">
        <v>1</v>
      </c>
      <c r="H122" s="2">
        <v>126039</v>
      </c>
      <c r="I122" s="13"/>
      <c r="J122" s="24">
        <v>-10000</v>
      </c>
      <c r="K122" s="13"/>
      <c r="L122" s="24">
        <f t="shared" ref="L122:L124" si="20">+H122+J122</f>
        <v>116039</v>
      </c>
      <c r="N122" s="16">
        <v>101571.95</v>
      </c>
      <c r="P122" s="12">
        <f t="shared" ref="P122:P124" si="21">+L122-N122</f>
        <v>14467.050000000003</v>
      </c>
    </row>
    <row r="123" spans="3:16" x14ac:dyDescent="0.2">
      <c r="E123" s="24" t="s">
        <v>72</v>
      </c>
      <c r="G123" s="11">
        <v>2</v>
      </c>
      <c r="H123" s="24">
        <v>6544</v>
      </c>
      <c r="J123" s="24">
        <v>77.48</v>
      </c>
      <c r="L123" s="24">
        <f t="shared" si="20"/>
        <v>6621.48</v>
      </c>
      <c r="N123" s="37">
        <v>2729</v>
      </c>
      <c r="P123" s="12">
        <f t="shared" si="21"/>
        <v>3892.4799999999996</v>
      </c>
    </row>
    <row r="124" spans="3:16" x14ac:dyDescent="0.2">
      <c r="E124" s="24" t="s">
        <v>73</v>
      </c>
      <c r="G124" s="11">
        <v>2</v>
      </c>
      <c r="H124" s="38">
        <v>13219.59</v>
      </c>
      <c r="J124" s="4">
        <v>-312.48</v>
      </c>
      <c r="L124" s="38">
        <f t="shared" si="20"/>
        <v>12907.11</v>
      </c>
      <c r="N124" s="39">
        <v>10952.93</v>
      </c>
      <c r="P124" s="3">
        <f t="shared" si="21"/>
        <v>1954.1800000000003</v>
      </c>
    </row>
    <row r="125" spans="3:16" ht="8.25" customHeight="1" x14ac:dyDescent="0.2">
      <c r="G125" s="11"/>
    </row>
    <row r="126" spans="3:16" x14ac:dyDescent="0.2">
      <c r="C126" s="24" t="s">
        <v>74</v>
      </c>
      <c r="G126" s="11"/>
    </row>
    <row r="127" spans="3:16" x14ac:dyDescent="0.2">
      <c r="D127" s="24" t="s">
        <v>75</v>
      </c>
      <c r="G127" s="11"/>
      <c r="H127" s="5">
        <f>SUM(H122:H126)</f>
        <v>145802.59</v>
      </c>
      <c r="J127" s="5">
        <f>SUM(J122:J126)</f>
        <v>-10235</v>
      </c>
      <c r="L127" s="5">
        <f>SUM(L122:L126)</f>
        <v>135567.59</v>
      </c>
      <c r="N127" s="5">
        <f>SUM(N122:N126)</f>
        <v>115253.88</v>
      </c>
      <c r="O127" s="7"/>
      <c r="P127" s="5">
        <f>SUM(P122:P126)</f>
        <v>20313.710000000003</v>
      </c>
    </row>
    <row r="128" spans="3:16" ht="13.9" customHeight="1" x14ac:dyDescent="0.2">
      <c r="G128" s="11"/>
      <c r="H128" s="7"/>
      <c r="J128" s="7"/>
      <c r="L128" s="7"/>
      <c r="N128" s="7"/>
      <c r="O128" s="7"/>
      <c r="P128" s="10" t="s">
        <v>227</v>
      </c>
    </row>
    <row r="129" spans="3:16" x14ac:dyDescent="0.2">
      <c r="C129" s="24" t="s">
        <v>76</v>
      </c>
      <c r="G129" s="11"/>
    </row>
    <row r="130" spans="3:16" x14ac:dyDescent="0.2">
      <c r="D130" s="24" t="s">
        <v>71</v>
      </c>
      <c r="G130" s="11">
        <v>1</v>
      </c>
      <c r="H130" s="1">
        <v>528202</v>
      </c>
      <c r="I130" s="7"/>
      <c r="J130" s="1">
        <v>-3034.1</v>
      </c>
      <c r="K130" s="7"/>
      <c r="L130" s="1">
        <f t="shared" ref="L130:L133" si="22">+H130+J130</f>
        <v>525167.9</v>
      </c>
      <c r="M130" s="7"/>
      <c r="N130" s="1">
        <v>509062.56</v>
      </c>
      <c r="O130" s="7"/>
      <c r="P130" s="1">
        <f t="shared" ref="P130:P133" si="23">+L130-N130</f>
        <v>16105.340000000026</v>
      </c>
    </row>
    <row r="131" spans="3:16" x14ac:dyDescent="0.2">
      <c r="D131" s="24" t="s">
        <v>72</v>
      </c>
      <c r="G131" s="11">
        <v>2</v>
      </c>
      <c r="H131" s="24">
        <v>165711</v>
      </c>
      <c r="J131" s="15">
        <v>9064.5</v>
      </c>
      <c r="L131" s="24">
        <f t="shared" si="22"/>
        <v>174775.5</v>
      </c>
      <c r="N131" s="37">
        <v>125815.71</v>
      </c>
      <c r="P131" s="12">
        <f t="shared" si="23"/>
        <v>48959.789999999994</v>
      </c>
    </row>
    <row r="132" spans="3:16" x14ac:dyDescent="0.2">
      <c r="D132" s="24" t="s">
        <v>73</v>
      </c>
      <c r="G132" s="11">
        <v>2</v>
      </c>
      <c r="H132" s="24">
        <v>94880</v>
      </c>
      <c r="J132" s="24">
        <v>-5000.3999999999996</v>
      </c>
      <c r="L132" s="24">
        <f t="shared" si="22"/>
        <v>89879.6</v>
      </c>
      <c r="N132" s="37">
        <v>77844.639999999999</v>
      </c>
      <c r="P132" s="12">
        <f t="shared" si="23"/>
        <v>12034.960000000006</v>
      </c>
    </row>
    <row r="133" spans="3:16" x14ac:dyDescent="0.2">
      <c r="D133" s="24" t="s">
        <v>77</v>
      </c>
      <c r="G133" s="11">
        <v>2</v>
      </c>
      <c r="H133" s="38">
        <v>880</v>
      </c>
      <c r="J133" s="38">
        <v>15</v>
      </c>
      <c r="L133" s="38">
        <f t="shared" si="22"/>
        <v>895</v>
      </c>
      <c r="N133" s="39">
        <v>845</v>
      </c>
      <c r="P133" s="3">
        <f t="shared" si="23"/>
        <v>50</v>
      </c>
    </row>
    <row r="134" spans="3:16" ht="7.5" customHeight="1" x14ac:dyDescent="0.2">
      <c r="G134" s="11"/>
    </row>
    <row r="135" spans="3:16" x14ac:dyDescent="0.2">
      <c r="C135" s="24" t="s">
        <v>78</v>
      </c>
      <c r="G135" s="11"/>
      <c r="H135" s="5">
        <f>SUM(H130:H134)</f>
        <v>789673</v>
      </c>
      <c r="J135" s="5">
        <f>SUM(J130:J134)</f>
        <v>1045</v>
      </c>
      <c r="L135" s="5">
        <f>SUM(L130:L134)</f>
        <v>790718</v>
      </c>
      <c r="N135" s="5">
        <f>SUM(N130:N134)</f>
        <v>713567.91</v>
      </c>
      <c r="P135" s="5">
        <f>SUM(P130:P134)</f>
        <v>77150.090000000026</v>
      </c>
    </row>
    <row r="136" spans="3:16" x14ac:dyDescent="0.2">
      <c r="G136" s="11"/>
    </row>
    <row r="137" spans="3:16" x14ac:dyDescent="0.2">
      <c r="C137" s="24" t="s">
        <v>79</v>
      </c>
      <c r="G137" s="11"/>
      <c r="H137" s="5">
        <f>+H68+H107+H112+H118+H127+H135</f>
        <v>7594366.5899999999</v>
      </c>
      <c r="J137" s="5">
        <f>+J68+J107+J112+J118+J127+J135</f>
        <v>113342</v>
      </c>
      <c r="L137" s="5">
        <f>+L68+L107+L112+L118+L127+L135</f>
        <v>7707708.5899999999</v>
      </c>
      <c r="N137" s="5">
        <f>+N68+N107+N112+N118+N127+N135</f>
        <v>7131825.1800000006</v>
      </c>
      <c r="P137" s="5">
        <f>+P68+P107+P112+P118+P127+P135</f>
        <v>575883.4099999998</v>
      </c>
    </row>
    <row r="138" spans="3:16" ht="6" customHeight="1" x14ac:dyDescent="0.2">
      <c r="G138" s="11"/>
    </row>
    <row r="139" spans="3:16" x14ac:dyDescent="0.2">
      <c r="C139" s="24" t="s">
        <v>80</v>
      </c>
      <c r="G139" s="11"/>
    </row>
    <row r="140" spans="3:16" x14ac:dyDescent="0.2">
      <c r="D140" s="24" t="s">
        <v>81</v>
      </c>
      <c r="G140" s="11">
        <v>2</v>
      </c>
      <c r="H140" s="15">
        <v>33850</v>
      </c>
      <c r="I140" s="7"/>
      <c r="J140" s="15">
        <v>-1425.31</v>
      </c>
      <c r="K140" s="7"/>
      <c r="L140" s="24">
        <f t="shared" ref="L140:L144" si="24">+H140+J140</f>
        <v>32424.69</v>
      </c>
      <c r="M140" s="7"/>
      <c r="N140" s="15">
        <v>14347.69</v>
      </c>
      <c r="O140" s="7"/>
      <c r="P140" s="12">
        <f t="shared" ref="P140:P144" si="25">+L140-N140</f>
        <v>18077</v>
      </c>
    </row>
    <row r="141" spans="3:16" x14ac:dyDescent="0.2">
      <c r="D141" s="24" t="s">
        <v>82</v>
      </c>
      <c r="G141" s="11">
        <v>2</v>
      </c>
      <c r="H141" s="15">
        <v>108912</v>
      </c>
      <c r="J141" s="24">
        <v>-92094.54</v>
      </c>
      <c r="K141" s="14"/>
      <c r="L141" s="24">
        <f t="shared" si="24"/>
        <v>16817.460000000006</v>
      </c>
      <c r="N141" s="37">
        <v>16644.36</v>
      </c>
      <c r="P141" s="12">
        <f t="shared" si="25"/>
        <v>173.10000000000582</v>
      </c>
    </row>
    <row r="142" spans="3:16" x14ac:dyDescent="0.2">
      <c r="D142" s="24" t="s">
        <v>83</v>
      </c>
      <c r="G142" s="11">
        <v>2</v>
      </c>
      <c r="H142" s="15">
        <v>162731</v>
      </c>
      <c r="J142" s="15">
        <v>1438</v>
      </c>
      <c r="K142" s="14"/>
      <c r="L142" s="24">
        <f t="shared" si="24"/>
        <v>164169</v>
      </c>
      <c r="N142" s="37">
        <v>164169</v>
      </c>
      <c r="P142" s="12">
        <f t="shared" si="25"/>
        <v>0</v>
      </c>
    </row>
    <row r="143" spans="3:16" x14ac:dyDescent="0.2">
      <c r="D143" s="24" t="s">
        <v>84</v>
      </c>
      <c r="G143" s="11">
        <v>2</v>
      </c>
      <c r="H143" s="2"/>
      <c r="J143" s="24">
        <v>56842</v>
      </c>
      <c r="L143" s="24">
        <f t="shared" si="24"/>
        <v>56842</v>
      </c>
      <c r="N143" s="37">
        <v>56842</v>
      </c>
      <c r="P143" s="12">
        <f t="shared" si="25"/>
        <v>0</v>
      </c>
    </row>
    <row r="144" spans="3:16" x14ac:dyDescent="0.2">
      <c r="D144" s="24" t="s">
        <v>85</v>
      </c>
      <c r="G144" s="11">
        <v>2</v>
      </c>
      <c r="H144" s="38">
        <v>615119</v>
      </c>
      <c r="J144" s="38">
        <v>50718.65</v>
      </c>
      <c r="L144" s="38">
        <f t="shared" si="24"/>
        <v>665837.65</v>
      </c>
      <c r="N144" s="39">
        <v>650693.16</v>
      </c>
      <c r="P144" s="3">
        <f t="shared" si="25"/>
        <v>15144.489999999991</v>
      </c>
    </row>
    <row r="145" spans="3:16" ht="7.5" customHeight="1" x14ac:dyDescent="0.2">
      <c r="G145" s="11"/>
    </row>
    <row r="146" spans="3:16" x14ac:dyDescent="0.2">
      <c r="C146" s="24" t="s">
        <v>86</v>
      </c>
      <c r="G146" s="11"/>
      <c r="H146" s="5">
        <f>SUM(H140:H144)</f>
        <v>920612</v>
      </c>
      <c r="J146" s="5">
        <f>SUM(J140:J144)</f>
        <v>15478.80000000001</v>
      </c>
      <c r="L146" s="5">
        <f>SUM(L140:L144)</f>
        <v>936090.8</v>
      </c>
      <c r="N146" s="5">
        <f>SUM(N140:N144)</f>
        <v>902696.21</v>
      </c>
      <c r="P146" s="5">
        <f>SUM(P140:P144)</f>
        <v>33394.589999999997</v>
      </c>
    </row>
    <row r="147" spans="3:16" ht="7.5" customHeight="1" x14ac:dyDescent="0.2">
      <c r="G147" s="11"/>
    </row>
    <row r="148" spans="3:16" x14ac:dyDescent="0.2">
      <c r="C148" s="24" t="s">
        <v>87</v>
      </c>
      <c r="G148" s="11"/>
    </row>
    <row r="149" spans="3:16" x14ac:dyDescent="0.2">
      <c r="D149" s="24" t="s">
        <v>71</v>
      </c>
      <c r="G149" s="11">
        <v>1</v>
      </c>
      <c r="H149" s="24">
        <v>32589</v>
      </c>
      <c r="L149" s="24">
        <f t="shared" ref="L149:L150" si="26">+H149+J149</f>
        <v>32589</v>
      </c>
      <c r="N149" s="37">
        <v>25745.35</v>
      </c>
      <c r="P149" s="12">
        <f t="shared" ref="P149:P150" si="27">+L149-N149</f>
        <v>6843.6500000000015</v>
      </c>
    </row>
    <row r="150" spans="3:16" x14ac:dyDescent="0.2">
      <c r="D150" s="24" t="s">
        <v>49</v>
      </c>
      <c r="G150" s="11">
        <v>2</v>
      </c>
      <c r="H150" s="38">
        <v>250</v>
      </c>
      <c r="J150" s="38"/>
      <c r="L150" s="38">
        <f t="shared" si="26"/>
        <v>250</v>
      </c>
      <c r="N150" s="39">
        <v>0</v>
      </c>
      <c r="P150" s="3">
        <f t="shared" si="27"/>
        <v>250</v>
      </c>
    </row>
    <row r="151" spans="3:16" ht="6" customHeight="1" x14ac:dyDescent="0.2">
      <c r="G151" s="11"/>
    </row>
    <row r="152" spans="3:16" x14ac:dyDescent="0.2">
      <c r="C152" s="24" t="s">
        <v>88</v>
      </c>
      <c r="G152" s="11"/>
      <c r="H152" s="5">
        <f>SUM(H149:H151)</f>
        <v>32839</v>
      </c>
      <c r="J152" s="5">
        <f>SUM(J149:J151)</f>
        <v>0</v>
      </c>
      <c r="L152" s="5">
        <f>SUM(L149:L151)</f>
        <v>32839</v>
      </c>
      <c r="N152" s="5">
        <f>SUM(N149:N151)</f>
        <v>25745.35</v>
      </c>
      <c r="P152" s="5">
        <f>SUM(P149:P151)</f>
        <v>7093.6500000000015</v>
      </c>
    </row>
    <row r="153" spans="3:16" ht="6" customHeight="1" x14ac:dyDescent="0.2">
      <c r="G153" s="11"/>
      <c r="H153" s="7"/>
      <c r="J153" s="7"/>
      <c r="L153" s="7"/>
      <c r="N153" s="7"/>
      <c r="P153" s="7"/>
    </row>
    <row r="154" spans="3:16" x14ac:dyDescent="0.2">
      <c r="C154" s="24" t="s">
        <v>89</v>
      </c>
      <c r="G154" s="11"/>
    </row>
    <row r="155" spans="3:16" x14ac:dyDescent="0.2">
      <c r="D155" s="24" t="s">
        <v>71</v>
      </c>
      <c r="G155" s="11">
        <v>1</v>
      </c>
      <c r="H155" s="15">
        <v>121987</v>
      </c>
      <c r="I155" s="9"/>
      <c r="J155" s="15"/>
      <c r="K155" s="9"/>
      <c r="L155" s="24">
        <f t="shared" ref="L155:L158" si="28">+H155+J155</f>
        <v>121987</v>
      </c>
      <c r="M155" s="9"/>
      <c r="N155" s="15">
        <v>121725.33</v>
      </c>
      <c r="O155" s="9"/>
      <c r="P155" s="12">
        <f t="shared" ref="P155:P158" si="29">+L155-N155</f>
        <v>261.66999999999825</v>
      </c>
    </row>
    <row r="156" spans="3:16" x14ac:dyDescent="0.2">
      <c r="D156" s="24" t="s">
        <v>90</v>
      </c>
      <c r="G156" s="11">
        <v>2</v>
      </c>
      <c r="H156" s="2">
        <v>22025</v>
      </c>
      <c r="L156" s="24">
        <f t="shared" si="28"/>
        <v>22025</v>
      </c>
      <c r="N156" s="37">
        <v>15005</v>
      </c>
      <c r="P156" s="12">
        <f t="shared" si="29"/>
        <v>7020</v>
      </c>
    </row>
    <row r="157" spans="3:16" x14ac:dyDescent="0.2">
      <c r="D157" s="24" t="s">
        <v>49</v>
      </c>
      <c r="G157" s="11">
        <v>2</v>
      </c>
      <c r="H157" s="24">
        <v>12594</v>
      </c>
      <c r="L157" s="24">
        <f t="shared" si="28"/>
        <v>12594</v>
      </c>
      <c r="N157" s="37">
        <v>5799.25</v>
      </c>
      <c r="P157" s="12">
        <f t="shared" si="29"/>
        <v>6794.75</v>
      </c>
    </row>
    <row r="158" spans="3:16" x14ac:dyDescent="0.2">
      <c r="D158" s="24" t="s">
        <v>73</v>
      </c>
      <c r="G158" s="11">
        <v>2</v>
      </c>
      <c r="H158" s="38">
        <v>4500</v>
      </c>
      <c r="J158" s="38"/>
      <c r="L158" s="38">
        <f t="shared" si="28"/>
        <v>4500</v>
      </c>
      <c r="N158" s="39">
        <v>2308.91</v>
      </c>
      <c r="P158" s="3">
        <f t="shared" si="29"/>
        <v>2191.09</v>
      </c>
    </row>
    <row r="159" spans="3:16" ht="6.75" customHeight="1" x14ac:dyDescent="0.2">
      <c r="G159" s="11"/>
    </row>
    <row r="160" spans="3:16" x14ac:dyDescent="0.2">
      <c r="C160" s="24" t="s">
        <v>91</v>
      </c>
      <c r="G160" s="11"/>
      <c r="H160" s="5">
        <f>SUM(H155:H159)</f>
        <v>161106</v>
      </c>
      <c r="J160" s="5">
        <f>SUM(J155:J159)</f>
        <v>0</v>
      </c>
      <c r="L160" s="5">
        <f>SUM(L155:L159)</f>
        <v>161106</v>
      </c>
      <c r="N160" s="5">
        <f>SUM(N155:N159)</f>
        <v>144838.49000000002</v>
      </c>
      <c r="P160" s="5">
        <f>SUM(P155:P159)</f>
        <v>16267.509999999998</v>
      </c>
    </row>
    <row r="161" spans="3:16" ht="2.25" customHeight="1" x14ac:dyDescent="0.2">
      <c r="G161" s="11"/>
      <c r="H161" s="7"/>
      <c r="J161" s="7"/>
      <c r="L161" s="7"/>
      <c r="N161" s="7"/>
      <c r="P161" s="7"/>
    </row>
    <row r="162" spans="3:16" x14ac:dyDescent="0.2">
      <c r="C162" s="24" t="s">
        <v>92</v>
      </c>
      <c r="G162" s="11"/>
    </row>
    <row r="163" spans="3:16" x14ac:dyDescent="0.2">
      <c r="D163" s="24" t="s">
        <v>93</v>
      </c>
      <c r="G163" s="11"/>
    </row>
    <row r="164" spans="3:16" x14ac:dyDescent="0.2">
      <c r="E164" s="24" t="s">
        <v>71</v>
      </c>
      <c r="G164" s="11">
        <v>1</v>
      </c>
      <c r="H164" s="15">
        <v>54791</v>
      </c>
      <c r="I164" s="7"/>
      <c r="J164" s="15">
        <v>1281.8</v>
      </c>
      <c r="K164" s="7"/>
      <c r="L164" s="24">
        <f t="shared" ref="L164:L166" si="30">+H164+J164</f>
        <v>56072.800000000003</v>
      </c>
      <c r="M164" s="7"/>
      <c r="N164" s="15">
        <v>56072.6</v>
      </c>
      <c r="O164" s="7"/>
      <c r="P164" s="12">
        <f t="shared" ref="P164:P166" si="31">+L164-N164</f>
        <v>0.20000000000436557</v>
      </c>
    </row>
    <row r="165" spans="3:16" x14ac:dyDescent="0.2">
      <c r="E165" s="24" t="s">
        <v>46</v>
      </c>
      <c r="G165" s="11">
        <v>2</v>
      </c>
      <c r="H165" s="24">
        <v>23903</v>
      </c>
      <c r="J165" s="7">
        <v>1355.9</v>
      </c>
      <c r="L165" s="24">
        <f t="shared" si="30"/>
        <v>25258.9</v>
      </c>
      <c r="N165" s="37">
        <v>9671.58</v>
      </c>
      <c r="P165" s="12">
        <f t="shared" si="31"/>
        <v>15587.320000000002</v>
      </c>
    </row>
    <row r="166" spans="3:16" x14ac:dyDescent="0.2">
      <c r="E166" s="24" t="s">
        <v>73</v>
      </c>
      <c r="G166" s="11">
        <v>2</v>
      </c>
      <c r="H166" s="5"/>
      <c r="I166" s="7"/>
      <c r="J166" s="38">
        <v>144.1</v>
      </c>
      <c r="K166" s="7"/>
      <c r="L166" s="38">
        <f t="shared" si="30"/>
        <v>144.1</v>
      </c>
      <c r="N166" s="39">
        <v>144.1</v>
      </c>
      <c r="P166" s="3">
        <f t="shared" si="31"/>
        <v>0</v>
      </c>
    </row>
    <row r="167" spans="3:16" ht="5.25" customHeight="1" x14ac:dyDescent="0.2">
      <c r="G167" s="11"/>
    </row>
    <row r="168" spans="3:16" x14ac:dyDescent="0.2">
      <c r="C168" s="24" t="s">
        <v>94</v>
      </c>
      <c r="G168" s="11"/>
    </row>
    <row r="169" spans="3:16" x14ac:dyDescent="0.2">
      <c r="D169" s="24" t="s">
        <v>95</v>
      </c>
      <c r="G169" s="11"/>
      <c r="H169" s="5">
        <f>SUM(H164:H168)</f>
        <v>78694</v>
      </c>
      <c r="J169" s="5">
        <f>SUM(J164:J168)</f>
        <v>2781.7999999999997</v>
      </c>
      <c r="L169" s="5">
        <f>SUM(L164:L168)</f>
        <v>81475.800000000017</v>
      </c>
      <c r="N169" s="5">
        <f>SUM(N164:N168)</f>
        <v>65888.28</v>
      </c>
      <c r="P169" s="5">
        <f>SUM(P164:P168)</f>
        <v>15587.520000000006</v>
      </c>
    </row>
    <row r="170" spans="3:16" x14ac:dyDescent="0.2">
      <c r="G170" s="11"/>
      <c r="J170" s="2"/>
      <c r="P170" s="10" t="s">
        <v>227</v>
      </c>
    </row>
    <row r="171" spans="3:16" x14ac:dyDescent="0.2">
      <c r="C171" s="24" t="s">
        <v>96</v>
      </c>
      <c r="G171" s="11"/>
    </row>
    <row r="172" spans="3:16" x14ac:dyDescent="0.2">
      <c r="D172" s="24" t="s">
        <v>97</v>
      </c>
      <c r="G172" s="11"/>
    </row>
    <row r="173" spans="3:16" x14ac:dyDescent="0.2">
      <c r="E173" s="24" t="s">
        <v>71</v>
      </c>
      <c r="G173" s="11">
        <v>1</v>
      </c>
      <c r="H173" s="9">
        <v>144626</v>
      </c>
      <c r="I173" s="14"/>
      <c r="J173" s="9">
        <v>-1281.8</v>
      </c>
      <c r="K173" s="14"/>
      <c r="L173" s="1">
        <f t="shared" ref="L173:L175" si="32">+H173+J173</f>
        <v>143344.20000000001</v>
      </c>
      <c r="N173" s="9">
        <v>138742.35</v>
      </c>
      <c r="P173" s="1">
        <f t="shared" ref="P173:P175" si="33">+L173-N173</f>
        <v>4601.8500000000058</v>
      </c>
    </row>
    <row r="174" spans="3:16" x14ac:dyDescent="0.2">
      <c r="E174" s="24" t="s">
        <v>46</v>
      </c>
      <c r="G174" s="11">
        <v>2</v>
      </c>
      <c r="H174" s="24">
        <v>337979</v>
      </c>
      <c r="J174" s="24">
        <v>-52150</v>
      </c>
      <c r="L174" s="24">
        <f t="shared" si="32"/>
        <v>285829</v>
      </c>
      <c r="N174" s="37">
        <v>180570.7</v>
      </c>
      <c r="P174" s="12">
        <f t="shared" si="33"/>
        <v>105258.29999999999</v>
      </c>
    </row>
    <row r="175" spans="3:16" x14ac:dyDescent="0.2">
      <c r="E175" s="24" t="s">
        <v>77</v>
      </c>
      <c r="G175" s="11">
        <v>2</v>
      </c>
      <c r="H175" s="38"/>
      <c r="J175" s="38">
        <v>650</v>
      </c>
      <c r="L175" s="38">
        <f t="shared" si="32"/>
        <v>650</v>
      </c>
      <c r="N175" s="39">
        <v>650</v>
      </c>
      <c r="P175" s="3">
        <f t="shared" si="33"/>
        <v>0</v>
      </c>
    </row>
    <row r="176" spans="3:16" ht="6.75" customHeight="1" x14ac:dyDescent="0.2">
      <c r="G176" s="11"/>
    </row>
    <row r="177" spans="3:16" x14ac:dyDescent="0.2">
      <c r="C177" s="24" t="s">
        <v>94</v>
      </c>
      <c r="G177" s="11"/>
    </row>
    <row r="178" spans="3:16" x14ac:dyDescent="0.2">
      <c r="D178" s="24" t="s">
        <v>98</v>
      </c>
      <c r="G178" s="11"/>
      <c r="H178" s="5">
        <f>SUM(H173:H177)</f>
        <v>482605</v>
      </c>
      <c r="J178" s="5">
        <f>SUM(J173:J177)</f>
        <v>-52781.8</v>
      </c>
      <c r="L178" s="5">
        <f>SUM(L173:L177)</f>
        <v>429823.2</v>
      </c>
      <c r="N178" s="5">
        <f>SUM(N173:N177)</f>
        <v>319963.05000000005</v>
      </c>
      <c r="P178" s="5">
        <f>SUM(P173:P177)</f>
        <v>109860.15</v>
      </c>
    </row>
    <row r="179" spans="3:16" x14ac:dyDescent="0.2">
      <c r="G179" s="11"/>
      <c r="H179" s="7"/>
      <c r="J179" s="7"/>
      <c r="L179" s="7"/>
      <c r="N179" s="7"/>
      <c r="P179" s="7"/>
    </row>
    <row r="180" spans="3:16" x14ac:dyDescent="0.2">
      <c r="C180" s="24" t="s">
        <v>99</v>
      </c>
      <c r="G180" s="11"/>
    </row>
    <row r="181" spans="3:16" x14ac:dyDescent="0.2">
      <c r="D181" s="24" t="s">
        <v>100</v>
      </c>
      <c r="G181" s="11"/>
    </row>
    <row r="182" spans="3:16" x14ac:dyDescent="0.2">
      <c r="E182" s="24" t="s">
        <v>101</v>
      </c>
      <c r="G182" s="11">
        <v>1</v>
      </c>
      <c r="H182" s="7">
        <v>493323</v>
      </c>
      <c r="I182" s="7"/>
      <c r="J182" s="15">
        <v>450</v>
      </c>
      <c r="K182" s="7"/>
      <c r="L182" s="24">
        <f t="shared" ref="L182:L186" si="34">+H182+J182</f>
        <v>493773</v>
      </c>
      <c r="M182" s="7"/>
      <c r="N182" s="15">
        <v>493772.88</v>
      </c>
      <c r="O182" s="7"/>
      <c r="P182" s="12">
        <f t="shared" ref="P182:P186" si="35">+L182-N182</f>
        <v>0.11999999999534339</v>
      </c>
    </row>
    <row r="183" spans="3:16" x14ac:dyDescent="0.2">
      <c r="E183" s="24" t="s">
        <v>102</v>
      </c>
      <c r="G183" s="11">
        <v>1</v>
      </c>
      <c r="H183" s="12">
        <v>86801</v>
      </c>
      <c r="I183" s="14"/>
      <c r="J183" s="2"/>
      <c r="K183" s="14"/>
      <c r="L183" s="24">
        <f t="shared" si="34"/>
        <v>86801</v>
      </c>
      <c r="N183" s="37">
        <v>85180.65</v>
      </c>
      <c r="P183" s="12">
        <f t="shared" si="35"/>
        <v>1620.3500000000058</v>
      </c>
    </row>
    <row r="184" spans="3:16" x14ac:dyDescent="0.2">
      <c r="E184" s="24" t="s">
        <v>49</v>
      </c>
      <c r="G184" s="11">
        <v>2</v>
      </c>
      <c r="H184" s="24">
        <v>31730</v>
      </c>
      <c r="J184" s="24">
        <v>-1458</v>
      </c>
      <c r="L184" s="24">
        <f t="shared" si="34"/>
        <v>30272</v>
      </c>
      <c r="N184" s="37">
        <v>23798.55</v>
      </c>
      <c r="P184" s="12">
        <f t="shared" si="35"/>
        <v>6473.4500000000007</v>
      </c>
    </row>
    <row r="185" spans="3:16" x14ac:dyDescent="0.2">
      <c r="E185" s="24" t="s">
        <v>73</v>
      </c>
      <c r="G185" s="11">
        <v>2</v>
      </c>
      <c r="H185" s="24">
        <v>3200</v>
      </c>
      <c r="J185" s="24">
        <v>-15</v>
      </c>
      <c r="L185" s="24">
        <f t="shared" si="34"/>
        <v>3185</v>
      </c>
      <c r="N185" s="37">
        <v>2309.04</v>
      </c>
      <c r="P185" s="12">
        <f t="shared" si="35"/>
        <v>875.96</v>
      </c>
    </row>
    <row r="186" spans="3:16" x14ac:dyDescent="0.2">
      <c r="E186" s="24" t="s">
        <v>77</v>
      </c>
      <c r="G186" s="11">
        <v>2</v>
      </c>
      <c r="H186" s="38">
        <v>830</v>
      </c>
      <c r="J186" s="38">
        <v>2152.5</v>
      </c>
      <c r="L186" s="38">
        <f t="shared" si="34"/>
        <v>2982.5</v>
      </c>
      <c r="N186" s="39">
        <v>2982.5</v>
      </c>
      <c r="P186" s="3">
        <f t="shared" si="35"/>
        <v>0</v>
      </c>
    </row>
    <row r="187" spans="3:16" x14ac:dyDescent="0.2">
      <c r="G187" s="11"/>
    </row>
    <row r="188" spans="3:16" x14ac:dyDescent="0.2">
      <c r="C188" s="24" t="s">
        <v>103</v>
      </c>
      <c r="G188" s="11"/>
      <c r="H188" s="5">
        <f>SUM(H182:H187)</f>
        <v>615884</v>
      </c>
      <c r="J188" s="5">
        <f>SUM(J182:J187)</f>
        <v>1129.5</v>
      </c>
      <c r="L188" s="5">
        <f>SUM(L182:L187)</f>
        <v>617013.5</v>
      </c>
      <c r="N188" s="5">
        <f>SUM(N182:N187)</f>
        <v>608043.62000000011</v>
      </c>
      <c r="P188" s="5">
        <f>SUM(P182:P187)</f>
        <v>8969.880000000001</v>
      </c>
    </row>
    <row r="189" spans="3:16" x14ac:dyDescent="0.2">
      <c r="G189" s="11"/>
      <c r="H189" s="7"/>
      <c r="J189" s="7"/>
      <c r="L189" s="7"/>
      <c r="N189" s="7"/>
      <c r="P189" s="7"/>
    </row>
    <row r="190" spans="3:16" x14ac:dyDescent="0.2">
      <c r="C190" s="24" t="s">
        <v>104</v>
      </c>
      <c r="G190" s="11"/>
    </row>
    <row r="191" spans="3:16" x14ac:dyDescent="0.2">
      <c r="D191" s="24" t="s">
        <v>101</v>
      </c>
      <c r="G191" s="11">
        <v>1</v>
      </c>
      <c r="H191" s="15">
        <v>231345</v>
      </c>
      <c r="I191" s="7"/>
      <c r="J191" s="15"/>
      <c r="K191" s="7"/>
      <c r="L191" s="24">
        <f t="shared" ref="L191:L198" si="36">+H191+J191</f>
        <v>231345</v>
      </c>
      <c r="M191" s="7"/>
      <c r="N191" s="15">
        <v>226386.75</v>
      </c>
      <c r="O191" s="7"/>
      <c r="P191" s="12">
        <f t="shared" ref="P191:P198" si="37">+L191-N191</f>
        <v>4958.25</v>
      </c>
    </row>
    <row r="192" spans="3:16" x14ac:dyDescent="0.2">
      <c r="D192" s="24" t="s">
        <v>102</v>
      </c>
      <c r="G192" s="11">
        <v>1</v>
      </c>
      <c r="H192" s="24">
        <v>46564</v>
      </c>
      <c r="L192" s="24">
        <f t="shared" si="36"/>
        <v>46564</v>
      </c>
      <c r="N192" s="37">
        <v>42964.08</v>
      </c>
      <c r="P192" s="12">
        <f t="shared" si="37"/>
        <v>3599.9199999999983</v>
      </c>
    </row>
    <row r="193" spans="3:17" x14ac:dyDescent="0.2">
      <c r="D193" s="24" t="s">
        <v>105</v>
      </c>
      <c r="G193" s="11">
        <v>1</v>
      </c>
      <c r="H193" s="24">
        <v>63200</v>
      </c>
      <c r="L193" s="24">
        <f t="shared" si="36"/>
        <v>63200</v>
      </c>
      <c r="N193" s="37">
        <v>63200</v>
      </c>
      <c r="P193" s="12">
        <f t="shared" si="37"/>
        <v>0</v>
      </c>
    </row>
    <row r="194" spans="3:17" x14ac:dyDescent="0.2">
      <c r="D194" s="24" t="s">
        <v>46</v>
      </c>
      <c r="G194" s="11">
        <v>2</v>
      </c>
      <c r="H194" s="24">
        <v>43045</v>
      </c>
      <c r="J194" s="24">
        <v>-7000</v>
      </c>
      <c r="L194" s="24">
        <f t="shared" si="36"/>
        <v>36045</v>
      </c>
      <c r="N194" s="37">
        <v>17731.330000000002</v>
      </c>
      <c r="P194" s="12">
        <f t="shared" si="37"/>
        <v>18313.669999999998</v>
      </c>
    </row>
    <row r="195" spans="3:17" x14ac:dyDescent="0.2">
      <c r="D195" s="24" t="s">
        <v>106</v>
      </c>
      <c r="G195" s="11">
        <v>2</v>
      </c>
      <c r="H195" s="24">
        <v>1654</v>
      </c>
      <c r="L195" s="24">
        <f t="shared" si="36"/>
        <v>1654</v>
      </c>
      <c r="N195" s="37">
        <v>1575</v>
      </c>
      <c r="P195" s="12">
        <f t="shared" si="37"/>
        <v>79</v>
      </c>
    </row>
    <row r="196" spans="3:17" x14ac:dyDescent="0.2">
      <c r="D196" s="24" t="s">
        <v>49</v>
      </c>
      <c r="G196" s="11">
        <v>2</v>
      </c>
      <c r="H196" s="24">
        <v>13482</v>
      </c>
      <c r="J196" s="24">
        <v>-1187.3499999999999</v>
      </c>
      <c r="L196" s="24">
        <f t="shared" si="36"/>
        <v>12294.65</v>
      </c>
      <c r="N196" s="37">
        <v>8190.56</v>
      </c>
      <c r="P196" s="12">
        <f t="shared" si="37"/>
        <v>4104.0899999999992</v>
      </c>
    </row>
    <row r="197" spans="3:17" x14ac:dyDescent="0.2">
      <c r="D197" s="24" t="s">
        <v>73</v>
      </c>
      <c r="G197" s="11">
        <v>2</v>
      </c>
      <c r="H197" s="24">
        <v>5970</v>
      </c>
      <c r="J197" s="24">
        <v>1177.3499999999999</v>
      </c>
      <c r="L197" s="24">
        <f t="shared" si="36"/>
        <v>7147.35</v>
      </c>
      <c r="N197" s="37">
        <v>6261.67</v>
      </c>
      <c r="P197" s="12">
        <f t="shared" si="37"/>
        <v>885.68000000000029</v>
      </c>
      <c r="Q197" s="15"/>
    </row>
    <row r="198" spans="3:17" x14ac:dyDescent="0.2">
      <c r="D198" s="24" t="s">
        <v>77</v>
      </c>
      <c r="G198" s="11">
        <v>2</v>
      </c>
      <c r="H198" s="38">
        <v>835</v>
      </c>
      <c r="J198" s="38">
        <v>10</v>
      </c>
      <c r="L198" s="38">
        <f t="shared" si="36"/>
        <v>845</v>
      </c>
      <c r="N198" s="39">
        <v>845</v>
      </c>
      <c r="P198" s="3">
        <f t="shared" si="37"/>
        <v>0</v>
      </c>
    </row>
    <row r="199" spans="3:17" x14ac:dyDescent="0.2">
      <c r="G199" s="11"/>
    </row>
    <row r="200" spans="3:17" x14ac:dyDescent="0.2">
      <c r="C200" s="24" t="s">
        <v>107</v>
      </c>
      <c r="G200" s="11"/>
      <c r="H200" s="5">
        <f>SUM(H191:H199)</f>
        <v>406095</v>
      </c>
      <c r="J200" s="5">
        <f>SUM(J191:J199)</f>
        <v>-7000</v>
      </c>
      <c r="L200" s="5">
        <f>SUM(L191:L199)</f>
        <v>399095</v>
      </c>
      <c r="N200" s="5">
        <f>SUM(N191:N199)</f>
        <v>367154.39</v>
      </c>
      <c r="P200" s="5">
        <f>SUM(P191:P199)</f>
        <v>31940.609999999997</v>
      </c>
    </row>
    <row r="201" spans="3:17" x14ac:dyDescent="0.2">
      <c r="G201" s="11"/>
    </row>
    <row r="202" spans="3:17" x14ac:dyDescent="0.2">
      <c r="C202" s="24" t="s">
        <v>108</v>
      </c>
      <c r="G202" s="11"/>
    </row>
    <row r="203" spans="3:17" x14ac:dyDescent="0.2">
      <c r="D203" s="24" t="s">
        <v>109</v>
      </c>
      <c r="G203" s="11">
        <v>1</v>
      </c>
      <c r="H203" s="9">
        <v>113968</v>
      </c>
      <c r="I203" s="7"/>
      <c r="J203" s="13"/>
      <c r="K203" s="7"/>
      <c r="L203" s="1">
        <f t="shared" ref="L203:L208" si="38">+H203+J203</f>
        <v>113968</v>
      </c>
      <c r="M203" s="7"/>
      <c r="N203" s="9">
        <v>110840.38</v>
      </c>
      <c r="O203" s="7"/>
      <c r="P203" s="1">
        <f t="shared" ref="P203:P208" si="39">+L203-N203</f>
        <v>3127.6199999999953</v>
      </c>
    </row>
    <row r="204" spans="3:17" x14ac:dyDescent="0.2">
      <c r="D204" s="24" t="s">
        <v>101</v>
      </c>
      <c r="G204" s="11">
        <v>1</v>
      </c>
      <c r="H204" s="12">
        <v>600</v>
      </c>
      <c r="I204" s="13"/>
      <c r="K204" s="13"/>
      <c r="L204" s="24">
        <f t="shared" si="38"/>
        <v>600</v>
      </c>
      <c r="N204" s="37">
        <v>0</v>
      </c>
      <c r="P204" s="12">
        <f t="shared" si="39"/>
        <v>600</v>
      </c>
    </row>
    <row r="205" spans="3:17" x14ac:dyDescent="0.2">
      <c r="D205" s="24" t="s">
        <v>102</v>
      </c>
      <c r="G205" s="11">
        <v>1</v>
      </c>
      <c r="H205" s="12">
        <v>35803</v>
      </c>
      <c r="I205" s="13"/>
      <c r="J205" s="1">
        <v>895.1</v>
      </c>
      <c r="K205" s="13"/>
      <c r="L205" s="24">
        <f t="shared" si="38"/>
        <v>36698.1</v>
      </c>
      <c r="N205" s="37">
        <v>36698.1</v>
      </c>
      <c r="P205" s="12">
        <f t="shared" si="39"/>
        <v>0</v>
      </c>
    </row>
    <row r="206" spans="3:17" x14ac:dyDescent="0.2">
      <c r="D206" s="24" t="s">
        <v>49</v>
      </c>
      <c r="G206" s="11">
        <v>2</v>
      </c>
      <c r="H206" s="12">
        <v>14269</v>
      </c>
      <c r="I206" s="13"/>
      <c r="J206" s="24">
        <v>3177.4</v>
      </c>
      <c r="K206" s="13"/>
      <c r="L206" s="24">
        <f t="shared" si="38"/>
        <v>17446.400000000001</v>
      </c>
      <c r="N206" s="37">
        <v>15134.55</v>
      </c>
      <c r="P206" s="12">
        <f t="shared" si="39"/>
        <v>2311.8500000000022</v>
      </c>
    </row>
    <row r="207" spans="3:17" x14ac:dyDescent="0.2">
      <c r="D207" s="24" t="s">
        <v>73</v>
      </c>
      <c r="G207" s="11">
        <v>2</v>
      </c>
      <c r="H207" s="13">
        <v>2445.31</v>
      </c>
      <c r="I207" s="13"/>
      <c r="K207" s="13"/>
      <c r="L207" s="24">
        <f t="shared" si="38"/>
        <v>2445.31</v>
      </c>
      <c r="N207" s="37">
        <v>1847.66</v>
      </c>
      <c r="P207" s="12">
        <f t="shared" si="39"/>
        <v>597.64999999999986</v>
      </c>
    </row>
    <row r="208" spans="3:17" x14ac:dyDescent="0.2">
      <c r="D208" s="24" t="s">
        <v>77</v>
      </c>
      <c r="G208" s="11">
        <v>2</v>
      </c>
      <c r="H208" s="38">
        <v>830</v>
      </c>
      <c r="J208" s="38">
        <v>227.5</v>
      </c>
      <c r="L208" s="38">
        <f t="shared" si="38"/>
        <v>1057.5</v>
      </c>
      <c r="N208" s="39">
        <v>1057.5</v>
      </c>
      <c r="P208" s="3">
        <f t="shared" si="39"/>
        <v>0</v>
      </c>
    </row>
    <row r="209" spans="3:16" ht="5.25" customHeight="1" x14ac:dyDescent="0.2">
      <c r="G209" s="11"/>
    </row>
    <row r="210" spans="3:16" x14ac:dyDescent="0.2">
      <c r="C210" s="24" t="s">
        <v>110</v>
      </c>
      <c r="G210" s="11"/>
      <c r="H210" s="5">
        <f>SUM(H203:H209)</f>
        <v>167915.31</v>
      </c>
      <c r="J210" s="5">
        <f>SUM(J203:J209)</f>
        <v>4300</v>
      </c>
      <c r="L210" s="5">
        <f>SUM(L203:L209)</f>
        <v>172215.31</v>
      </c>
      <c r="N210" s="5">
        <f>SUM(N203:N209)</f>
        <v>165578.19</v>
      </c>
      <c r="P210" s="5">
        <f>SUM(P203:P209)</f>
        <v>6637.1199999999972</v>
      </c>
    </row>
    <row r="211" spans="3:16" ht="6.75" customHeight="1" x14ac:dyDescent="0.2">
      <c r="G211" s="11"/>
    </row>
    <row r="212" spans="3:16" x14ac:dyDescent="0.2">
      <c r="C212" s="24" t="s">
        <v>111</v>
      </c>
      <c r="G212" s="11"/>
    </row>
    <row r="213" spans="3:16" x14ac:dyDescent="0.2">
      <c r="D213" s="24" t="s">
        <v>112</v>
      </c>
      <c r="G213" s="11"/>
    </row>
    <row r="214" spans="3:16" x14ac:dyDescent="0.2">
      <c r="E214" s="24" t="s">
        <v>71</v>
      </c>
      <c r="G214" s="11">
        <v>1</v>
      </c>
      <c r="H214" s="7">
        <v>63462</v>
      </c>
      <c r="L214" s="24">
        <f t="shared" ref="L214:L217" si="40">+H214+J214</f>
        <v>63462</v>
      </c>
      <c r="M214" s="7"/>
      <c r="N214" s="15">
        <v>63200</v>
      </c>
      <c r="O214" s="7"/>
      <c r="P214" s="12">
        <f t="shared" ref="P214:P217" si="41">+L214-N214</f>
        <v>262</v>
      </c>
    </row>
    <row r="215" spans="3:16" x14ac:dyDescent="0.2">
      <c r="E215" s="24" t="s">
        <v>113</v>
      </c>
      <c r="G215" s="11">
        <v>1</v>
      </c>
      <c r="H215" s="14">
        <v>16964</v>
      </c>
      <c r="J215" s="15">
        <v>900</v>
      </c>
      <c r="L215" s="24">
        <f t="shared" si="40"/>
        <v>17864</v>
      </c>
      <c r="N215" s="37">
        <v>17862.28</v>
      </c>
      <c r="P215" s="12">
        <f t="shared" si="41"/>
        <v>1.7200000000011642</v>
      </c>
    </row>
    <row r="216" spans="3:16" x14ac:dyDescent="0.2">
      <c r="E216" s="24" t="s">
        <v>49</v>
      </c>
      <c r="G216" s="11">
        <v>2</v>
      </c>
      <c r="H216" s="24">
        <v>14300</v>
      </c>
      <c r="J216" s="24">
        <v>180.32</v>
      </c>
      <c r="L216" s="24">
        <f t="shared" si="40"/>
        <v>14480.32</v>
      </c>
      <c r="N216" s="37">
        <v>14479.41</v>
      </c>
      <c r="P216" s="12">
        <f t="shared" si="41"/>
        <v>0.90999999999985448</v>
      </c>
    </row>
    <row r="217" spans="3:16" x14ac:dyDescent="0.2">
      <c r="E217" s="24" t="s">
        <v>73</v>
      </c>
      <c r="G217" s="11">
        <v>2</v>
      </c>
      <c r="H217" s="38">
        <v>16855</v>
      </c>
      <c r="J217" s="38">
        <v>-3180.32</v>
      </c>
      <c r="L217" s="38">
        <f t="shared" si="40"/>
        <v>13674.68</v>
      </c>
      <c r="N217" s="5">
        <v>11547.64</v>
      </c>
      <c r="P217" s="3">
        <f t="shared" si="41"/>
        <v>2127.0400000000009</v>
      </c>
    </row>
    <row r="218" spans="3:16" ht="5.25" customHeight="1" x14ac:dyDescent="0.2">
      <c r="G218" s="11"/>
    </row>
    <row r="219" spans="3:16" x14ac:dyDescent="0.2">
      <c r="C219" s="24" t="s">
        <v>114</v>
      </c>
      <c r="G219" s="11"/>
    </row>
    <row r="220" spans="3:16" x14ac:dyDescent="0.2">
      <c r="D220" s="24" t="s">
        <v>115</v>
      </c>
      <c r="G220" s="11"/>
      <c r="H220" s="5">
        <f>SUM(H214:H219)</f>
        <v>111581</v>
      </c>
      <c r="J220" s="5">
        <f>SUM(J214:J219)</f>
        <v>-2100</v>
      </c>
      <c r="L220" s="5">
        <f>SUM(L214:L219)</f>
        <v>109481</v>
      </c>
      <c r="M220" s="7"/>
      <c r="N220" s="5">
        <f>SUM(N214:N219)</f>
        <v>107089.33</v>
      </c>
      <c r="P220" s="5">
        <f>SUM(P214:P219)</f>
        <v>2391.6700000000019</v>
      </c>
    </row>
    <row r="221" spans="3:16" ht="8.25" customHeight="1" x14ac:dyDescent="0.2">
      <c r="G221" s="11"/>
      <c r="H221" s="7"/>
      <c r="J221" s="7"/>
      <c r="L221" s="7"/>
      <c r="M221" s="7"/>
      <c r="N221" s="7"/>
    </row>
    <row r="222" spans="3:16" x14ac:dyDescent="0.2">
      <c r="C222" s="24" t="s">
        <v>116</v>
      </c>
      <c r="G222" s="11"/>
    </row>
    <row r="223" spans="3:16" x14ac:dyDescent="0.2">
      <c r="D223" s="24" t="s">
        <v>117</v>
      </c>
      <c r="G223" s="11"/>
    </row>
    <row r="224" spans="3:16" x14ac:dyDescent="0.2">
      <c r="E224" s="24" t="s">
        <v>71</v>
      </c>
      <c r="G224" s="11">
        <v>1</v>
      </c>
      <c r="H224" s="15">
        <v>244568</v>
      </c>
      <c r="I224" s="7"/>
      <c r="J224" s="15">
        <v>-29590.48</v>
      </c>
      <c r="K224" s="7"/>
      <c r="L224" s="24">
        <f t="shared" ref="L224:L236" si="42">+H224+J224</f>
        <v>214977.52</v>
      </c>
      <c r="M224" s="7"/>
      <c r="N224" s="15">
        <v>202509.2</v>
      </c>
      <c r="P224" s="12">
        <f t="shared" ref="P224:P236" si="43">+L224-N224</f>
        <v>12468.319999999978</v>
      </c>
    </row>
    <row r="225" spans="3:16" x14ac:dyDescent="0.2">
      <c r="E225" s="24" t="s">
        <v>118</v>
      </c>
      <c r="G225" s="11">
        <v>1</v>
      </c>
      <c r="H225" s="2"/>
      <c r="I225" s="14"/>
      <c r="J225" s="15">
        <v>12590.6</v>
      </c>
      <c r="K225" s="14"/>
      <c r="L225" s="24">
        <f t="shared" si="42"/>
        <v>12590.6</v>
      </c>
      <c r="N225" s="16">
        <v>12590.6</v>
      </c>
      <c r="P225" s="12">
        <f t="shared" si="43"/>
        <v>0</v>
      </c>
    </row>
    <row r="226" spans="3:16" x14ac:dyDescent="0.2">
      <c r="E226" s="24" t="s">
        <v>119</v>
      </c>
      <c r="G226" s="11">
        <v>2</v>
      </c>
      <c r="H226" s="24">
        <v>86250</v>
      </c>
      <c r="J226" s="15">
        <v>-38276</v>
      </c>
      <c r="L226" s="24">
        <f t="shared" si="42"/>
        <v>47974</v>
      </c>
      <c r="N226" s="37">
        <v>35531.800000000003</v>
      </c>
      <c r="P226" s="12">
        <f t="shared" si="43"/>
        <v>12442.199999999997</v>
      </c>
    </row>
    <row r="227" spans="3:16" x14ac:dyDescent="0.2">
      <c r="E227" s="24" t="s">
        <v>120</v>
      </c>
      <c r="G227" s="11">
        <v>2</v>
      </c>
      <c r="H227" s="24">
        <v>53500</v>
      </c>
      <c r="J227" s="24">
        <v>-600</v>
      </c>
      <c r="L227" s="24">
        <f t="shared" si="42"/>
        <v>52900</v>
      </c>
      <c r="N227" s="37">
        <v>52900</v>
      </c>
      <c r="P227" s="12">
        <f t="shared" si="43"/>
        <v>0</v>
      </c>
    </row>
    <row r="228" spans="3:16" x14ac:dyDescent="0.2">
      <c r="E228" s="24" t="s">
        <v>121</v>
      </c>
      <c r="G228" s="11">
        <v>2</v>
      </c>
      <c r="H228" s="24">
        <v>5000</v>
      </c>
      <c r="J228" s="24">
        <v>15800</v>
      </c>
      <c r="L228" s="24">
        <f t="shared" si="42"/>
        <v>20800</v>
      </c>
      <c r="N228" s="37">
        <v>9315</v>
      </c>
      <c r="P228" s="12">
        <f t="shared" si="43"/>
        <v>11485</v>
      </c>
    </row>
    <row r="229" spans="3:16" x14ac:dyDescent="0.2">
      <c r="E229" s="24" t="s">
        <v>122</v>
      </c>
      <c r="G229" s="11">
        <v>2</v>
      </c>
      <c r="H229" s="24">
        <v>15805</v>
      </c>
      <c r="J229" s="24">
        <v>20750</v>
      </c>
      <c r="L229" s="24">
        <f t="shared" si="42"/>
        <v>36555</v>
      </c>
      <c r="N229" s="37">
        <v>2325.12</v>
      </c>
      <c r="P229" s="12">
        <f t="shared" si="43"/>
        <v>34229.879999999997</v>
      </c>
    </row>
    <row r="230" spans="3:16" x14ac:dyDescent="0.2">
      <c r="E230" s="24" t="s">
        <v>123</v>
      </c>
      <c r="G230" s="11">
        <v>2</v>
      </c>
      <c r="H230" s="15">
        <v>61185</v>
      </c>
      <c r="I230" s="7"/>
      <c r="J230" s="15">
        <v>-700</v>
      </c>
      <c r="K230" s="7"/>
      <c r="L230" s="24">
        <f t="shared" si="42"/>
        <v>60485</v>
      </c>
      <c r="M230" s="7"/>
      <c r="N230" s="15">
        <v>53389.88</v>
      </c>
      <c r="O230" s="7"/>
      <c r="P230" s="12">
        <f t="shared" si="43"/>
        <v>7095.1200000000026</v>
      </c>
    </row>
    <row r="231" spans="3:16" x14ac:dyDescent="0.2">
      <c r="E231" s="24" t="s">
        <v>124</v>
      </c>
      <c r="G231" s="11">
        <v>2</v>
      </c>
      <c r="H231" s="24">
        <v>5700</v>
      </c>
      <c r="J231" s="24">
        <v>-655.08000000000004</v>
      </c>
      <c r="L231" s="24">
        <f t="shared" si="42"/>
        <v>5044.92</v>
      </c>
      <c r="N231" s="37">
        <v>0</v>
      </c>
      <c r="P231" s="12">
        <f t="shared" si="43"/>
        <v>5044.92</v>
      </c>
    </row>
    <row r="232" spans="3:16" x14ac:dyDescent="0.2">
      <c r="E232" s="24" t="s">
        <v>125</v>
      </c>
      <c r="G232" s="11">
        <v>2</v>
      </c>
      <c r="H232" s="24">
        <v>37624.870000000003</v>
      </c>
      <c r="J232" s="24">
        <v>1426</v>
      </c>
      <c r="L232" s="24">
        <f t="shared" si="42"/>
        <v>39050.870000000003</v>
      </c>
      <c r="N232" s="37">
        <v>36047.03</v>
      </c>
      <c r="P232" s="12">
        <f t="shared" si="43"/>
        <v>3003.8400000000038</v>
      </c>
    </row>
    <row r="233" spans="3:16" x14ac:dyDescent="0.2">
      <c r="E233" s="24" t="s">
        <v>50</v>
      </c>
      <c r="G233" s="11">
        <v>2</v>
      </c>
      <c r="H233" s="15">
        <v>1600</v>
      </c>
      <c r="I233" s="7"/>
      <c r="J233" s="15"/>
      <c r="K233" s="7"/>
      <c r="L233" s="24">
        <f t="shared" si="42"/>
        <v>1600</v>
      </c>
      <c r="M233" s="7"/>
      <c r="N233" s="15">
        <v>1316.84</v>
      </c>
      <c r="O233" s="7"/>
      <c r="P233" s="12">
        <f t="shared" si="43"/>
        <v>283.16000000000008</v>
      </c>
    </row>
    <row r="234" spans="3:16" x14ac:dyDescent="0.2">
      <c r="E234" s="24" t="s">
        <v>126</v>
      </c>
      <c r="G234" s="11">
        <v>2</v>
      </c>
      <c r="H234" s="24">
        <v>800</v>
      </c>
      <c r="J234" s="15"/>
      <c r="L234" s="24">
        <f t="shared" si="42"/>
        <v>800</v>
      </c>
      <c r="N234" s="37">
        <v>406.18</v>
      </c>
      <c r="P234" s="12">
        <f t="shared" si="43"/>
        <v>393.82</v>
      </c>
    </row>
    <row r="235" spans="3:16" x14ac:dyDescent="0.2">
      <c r="E235" s="24" t="s">
        <v>127</v>
      </c>
      <c r="G235" s="11">
        <v>2</v>
      </c>
      <c r="H235" s="24">
        <v>4450</v>
      </c>
      <c r="J235" s="24">
        <v>720</v>
      </c>
      <c r="L235" s="24">
        <f t="shared" si="42"/>
        <v>5170</v>
      </c>
      <c r="N235" s="37">
        <v>4159.22</v>
      </c>
      <c r="P235" s="12">
        <f t="shared" si="43"/>
        <v>1010.7799999999997</v>
      </c>
    </row>
    <row r="236" spans="3:16" x14ac:dyDescent="0.2">
      <c r="E236" s="24" t="s">
        <v>128</v>
      </c>
      <c r="G236" s="11">
        <v>2</v>
      </c>
      <c r="H236" s="38">
        <v>10361</v>
      </c>
      <c r="J236" s="38">
        <v>199.88</v>
      </c>
      <c r="L236" s="38">
        <f t="shared" si="42"/>
        <v>10560.88</v>
      </c>
      <c r="N236" s="39">
        <v>10560</v>
      </c>
      <c r="P236" s="3">
        <f t="shared" si="43"/>
        <v>0.87999999999919964</v>
      </c>
    </row>
    <row r="237" spans="3:16" ht="6.75" customHeight="1" x14ac:dyDescent="0.2">
      <c r="G237" s="11"/>
      <c r="J237" s="24">
        <v>0</v>
      </c>
    </row>
    <row r="238" spans="3:16" x14ac:dyDescent="0.2">
      <c r="C238" s="24" t="s">
        <v>129</v>
      </c>
      <c r="G238" s="11"/>
    </row>
    <row r="239" spans="3:16" x14ac:dyDescent="0.2">
      <c r="D239" s="24" t="s">
        <v>130</v>
      </c>
      <c r="G239" s="11"/>
      <c r="H239" s="5">
        <f>SUM(H224:H236)</f>
        <v>526843.87</v>
      </c>
      <c r="J239" s="5">
        <f>SUM(J224:J236)</f>
        <v>-18335.079999999998</v>
      </c>
      <c r="L239" s="5">
        <f>SUM(L224:L236)</f>
        <v>508508.79</v>
      </c>
      <c r="N239" s="5">
        <f>SUM(N224:N236)</f>
        <v>421050.87</v>
      </c>
      <c r="P239" s="5">
        <f>SUM(P224:P236)</f>
        <v>87457.919999999984</v>
      </c>
    </row>
    <row r="240" spans="3:16" x14ac:dyDescent="0.2">
      <c r="G240" s="11"/>
      <c r="P240" s="10" t="s">
        <v>227</v>
      </c>
    </row>
    <row r="241" spans="3:16" x14ac:dyDescent="0.2">
      <c r="C241" s="24" t="s">
        <v>131</v>
      </c>
      <c r="G241" s="11"/>
    </row>
    <row r="242" spans="3:16" x14ac:dyDescent="0.2">
      <c r="D242" s="24" t="s">
        <v>117</v>
      </c>
      <c r="G242" s="11"/>
    </row>
    <row r="243" spans="3:16" x14ac:dyDescent="0.2">
      <c r="E243" s="24" t="s">
        <v>132</v>
      </c>
      <c r="G243" s="11">
        <v>1</v>
      </c>
      <c r="H243" s="1">
        <v>303946</v>
      </c>
      <c r="I243" s="14"/>
      <c r="J243" s="1">
        <v>574.88</v>
      </c>
      <c r="K243" s="14"/>
      <c r="L243" s="1">
        <f t="shared" ref="L243:L247" si="44">+H243+J243</f>
        <v>304520.88</v>
      </c>
      <c r="M243" s="14"/>
      <c r="N243" s="1">
        <v>304087.82</v>
      </c>
      <c r="O243" s="14"/>
      <c r="P243" s="1">
        <f t="shared" ref="P243:P247" si="45">+L243-N243</f>
        <v>433.05999999999767</v>
      </c>
    </row>
    <row r="244" spans="3:16" x14ac:dyDescent="0.2">
      <c r="E244" s="24" t="s">
        <v>102</v>
      </c>
      <c r="G244" s="11">
        <v>1</v>
      </c>
      <c r="H244" s="2">
        <v>89191</v>
      </c>
      <c r="I244" s="9"/>
      <c r="J244" s="24">
        <v>590.20000000000005</v>
      </c>
      <c r="K244" s="14"/>
      <c r="L244" s="24">
        <f t="shared" si="44"/>
        <v>89781.2</v>
      </c>
      <c r="N244" s="37">
        <v>89781.2</v>
      </c>
      <c r="P244" s="12">
        <f t="shared" si="45"/>
        <v>0</v>
      </c>
    </row>
    <row r="245" spans="3:16" x14ac:dyDescent="0.2">
      <c r="E245" s="24" t="s">
        <v>49</v>
      </c>
      <c r="G245" s="11">
        <v>2</v>
      </c>
      <c r="H245" s="24">
        <v>700</v>
      </c>
      <c r="J245" s="24">
        <v>-700</v>
      </c>
      <c r="L245" s="24">
        <f t="shared" si="44"/>
        <v>0</v>
      </c>
      <c r="N245" s="37">
        <v>0</v>
      </c>
      <c r="P245" s="12">
        <f t="shared" si="45"/>
        <v>0</v>
      </c>
    </row>
    <row r="246" spans="3:16" x14ac:dyDescent="0.2">
      <c r="E246" s="24" t="s">
        <v>73</v>
      </c>
      <c r="G246" s="11">
        <v>2</v>
      </c>
      <c r="H246" s="12">
        <v>4983.9400000000005</v>
      </c>
      <c r="I246" s="7"/>
      <c r="J246" s="24">
        <v>-1030</v>
      </c>
      <c r="K246" s="13"/>
      <c r="L246" s="24">
        <f t="shared" si="44"/>
        <v>3953.9400000000005</v>
      </c>
      <c r="N246" s="37">
        <v>3038</v>
      </c>
      <c r="P246" s="12">
        <f t="shared" si="45"/>
        <v>915.94000000000051</v>
      </c>
    </row>
    <row r="247" spans="3:16" x14ac:dyDescent="0.2">
      <c r="E247" s="24" t="s">
        <v>77</v>
      </c>
      <c r="G247" s="11">
        <v>2</v>
      </c>
      <c r="H247" s="38">
        <v>1910</v>
      </c>
      <c r="J247" s="38">
        <v>-220</v>
      </c>
      <c r="L247" s="38">
        <f t="shared" si="44"/>
        <v>1690</v>
      </c>
      <c r="N247" s="39">
        <v>1690</v>
      </c>
      <c r="P247" s="3">
        <f t="shared" si="45"/>
        <v>0</v>
      </c>
    </row>
    <row r="248" spans="3:16" ht="7.5" customHeight="1" x14ac:dyDescent="0.2">
      <c r="G248" s="11"/>
    </row>
    <row r="249" spans="3:16" x14ac:dyDescent="0.2">
      <c r="C249" s="24" t="s">
        <v>133</v>
      </c>
      <c r="G249" s="11"/>
    </row>
    <row r="250" spans="3:16" x14ac:dyDescent="0.2">
      <c r="D250" s="24" t="s">
        <v>130</v>
      </c>
      <c r="G250" s="11"/>
      <c r="H250" s="5">
        <f>SUM(H243:H249)</f>
        <v>400730.94</v>
      </c>
      <c r="J250" s="5">
        <f>SUM(J243:J249)</f>
        <v>-784.92000000000007</v>
      </c>
      <c r="K250" s="7"/>
      <c r="L250" s="5">
        <f>SUM(L243:L249)</f>
        <v>399946.02</v>
      </c>
      <c r="N250" s="5">
        <f>SUM(N243:N249)</f>
        <v>398597.02</v>
      </c>
      <c r="P250" s="5">
        <f>SUM(P243:P249)</f>
        <v>1348.9999999999982</v>
      </c>
    </row>
    <row r="251" spans="3:16" x14ac:dyDescent="0.2">
      <c r="G251" s="11"/>
      <c r="H251" s="7"/>
      <c r="J251" s="7"/>
      <c r="K251" s="7"/>
      <c r="L251" s="7"/>
      <c r="N251" s="7"/>
      <c r="P251" s="10"/>
    </row>
    <row r="252" spans="3:16" x14ac:dyDescent="0.2">
      <c r="C252" s="24" t="s">
        <v>134</v>
      </c>
      <c r="G252" s="11"/>
      <c r="P252" s="2"/>
    </row>
    <row r="253" spans="3:16" x14ac:dyDescent="0.2">
      <c r="E253" s="24" t="s">
        <v>71</v>
      </c>
      <c r="G253" s="11">
        <v>1</v>
      </c>
      <c r="H253" s="15">
        <v>323407</v>
      </c>
      <c r="I253" s="7"/>
      <c r="J253" s="15">
        <v>74.06</v>
      </c>
      <c r="K253" s="7"/>
      <c r="L253" s="24">
        <f t="shared" ref="L253:L255" si="46">+H253+J253</f>
        <v>323481.06</v>
      </c>
      <c r="M253" s="7"/>
      <c r="N253" s="15">
        <v>323480.88</v>
      </c>
      <c r="O253" s="7"/>
      <c r="P253" s="12">
        <f t="shared" ref="P253:P255" si="47">+L253-N253</f>
        <v>0.17999999999301508</v>
      </c>
    </row>
    <row r="254" spans="3:16" x14ac:dyDescent="0.2">
      <c r="E254" s="24" t="s">
        <v>135</v>
      </c>
      <c r="G254" s="11">
        <v>2</v>
      </c>
      <c r="H254" s="7">
        <v>29596.880000000001</v>
      </c>
      <c r="I254" s="7"/>
      <c r="J254" s="24">
        <v>877.47999999999979</v>
      </c>
      <c r="K254" s="13"/>
      <c r="L254" s="24">
        <f t="shared" si="46"/>
        <v>30474.36</v>
      </c>
      <c r="N254" s="37">
        <v>29899.63</v>
      </c>
      <c r="P254" s="12">
        <f t="shared" si="47"/>
        <v>574.72999999999956</v>
      </c>
    </row>
    <row r="255" spans="3:16" x14ac:dyDescent="0.2">
      <c r="E255" s="24" t="s">
        <v>73</v>
      </c>
      <c r="G255" s="11">
        <v>2</v>
      </c>
      <c r="H255" s="5">
        <v>3200</v>
      </c>
      <c r="I255" s="7"/>
      <c r="J255" s="38">
        <v>597.4</v>
      </c>
      <c r="K255" s="13"/>
      <c r="L255" s="38">
        <f t="shared" si="46"/>
        <v>3797.4</v>
      </c>
      <c r="N255" s="39">
        <v>3784.05</v>
      </c>
      <c r="P255" s="3">
        <f t="shared" si="47"/>
        <v>13.349999999999909</v>
      </c>
    </row>
    <row r="256" spans="3:16" x14ac:dyDescent="0.2">
      <c r="G256" s="11"/>
    </row>
    <row r="257" spans="3:16" x14ac:dyDescent="0.2">
      <c r="C257" s="24" t="s">
        <v>136</v>
      </c>
      <c r="G257" s="11"/>
      <c r="H257" s="5">
        <f>SUM(H253:H255)</f>
        <v>356203.88</v>
      </c>
      <c r="J257" s="5">
        <f>SUM(J253:J255)</f>
        <v>1548.9399999999996</v>
      </c>
      <c r="K257" s="7"/>
      <c r="L257" s="5">
        <f>SUM(L253:L255)</f>
        <v>357752.82</v>
      </c>
      <c r="N257" s="5">
        <f>SUM(N253:N255)</f>
        <v>357164.56</v>
      </c>
      <c r="P257" s="5">
        <f>SUM(P253:P255)</f>
        <v>588.25999999999249</v>
      </c>
    </row>
    <row r="258" spans="3:16" x14ac:dyDescent="0.2">
      <c r="G258" s="11"/>
      <c r="H258" s="7"/>
      <c r="J258" s="7"/>
      <c r="K258" s="7"/>
      <c r="L258" s="7"/>
      <c r="N258" s="7"/>
      <c r="P258" s="7"/>
    </row>
    <row r="259" spans="3:16" x14ac:dyDescent="0.2">
      <c r="C259" s="24" t="s">
        <v>137</v>
      </c>
      <c r="G259" s="11"/>
    </row>
    <row r="260" spans="3:16" x14ac:dyDescent="0.2">
      <c r="D260" s="24" t="s">
        <v>138</v>
      </c>
      <c r="G260" s="11"/>
    </row>
    <row r="261" spans="3:16" x14ac:dyDescent="0.2">
      <c r="E261" s="24" t="s">
        <v>71</v>
      </c>
      <c r="G261" s="11">
        <v>1</v>
      </c>
      <c r="H261" s="5">
        <v>135912</v>
      </c>
      <c r="I261" s="7"/>
      <c r="J261" s="5">
        <v>2101.06</v>
      </c>
      <c r="K261" s="7"/>
      <c r="L261" s="38">
        <f t="shared" ref="L261" si="48">+H261+J261</f>
        <v>138013.06</v>
      </c>
      <c r="M261" s="7"/>
      <c r="N261" s="5">
        <v>138013.06</v>
      </c>
      <c r="O261" s="7"/>
      <c r="P261" s="17">
        <v>0</v>
      </c>
    </row>
    <row r="262" spans="3:16" ht="8.25" customHeight="1" x14ac:dyDescent="0.2">
      <c r="G262" s="11"/>
    </row>
    <row r="263" spans="3:16" x14ac:dyDescent="0.2">
      <c r="C263" s="24" t="s">
        <v>139</v>
      </c>
      <c r="G263" s="11"/>
    </row>
    <row r="264" spans="3:16" x14ac:dyDescent="0.2">
      <c r="D264" s="24" t="s">
        <v>140</v>
      </c>
      <c r="G264" s="11"/>
      <c r="H264" s="5">
        <f>SUM(H261:H263)</f>
        <v>135912</v>
      </c>
      <c r="J264" s="5">
        <f>SUM(J261:J263)</f>
        <v>2101.06</v>
      </c>
      <c r="L264" s="5">
        <f>SUM(L261:L263)</f>
        <v>138013.06</v>
      </c>
      <c r="N264" s="5">
        <f>SUM(N261:N263)</f>
        <v>138013.06</v>
      </c>
      <c r="P264" s="5">
        <f>SUM(P261:P263)</f>
        <v>0</v>
      </c>
    </row>
    <row r="265" spans="3:16" ht="5.25" customHeight="1" x14ac:dyDescent="0.2">
      <c r="G265" s="11"/>
      <c r="H265" s="7"/>
      <c r="J265" s="7"/>
      <c r="L265" s="7"/>
      <c r="N265" s="7"/>
      <c r="P265" s="7"/>
    </row>
    <row r="266" spans="3:16" x14ac:dyDescent="0.2">
      <c r="C266" s="24" t="s">
        <v>141</v>
      </c>
      <c r="G266" s="11"/>
    </row>
    <row r="267" spans="3:16" x14ac:dyDescent="0.2">
      <c r="D267" s="24" t="s">
        <v>142</v>
      </c>
      <c r="G267" s="11"/>
    </row>
    <row r="268" spans="3:16" x14ac:dyDescent="0.2">
      <c r="E268" s="24" t="s">
        <v>71</v>
      </c>
      <c r="G268" s="11">
        <v>1</v>
      </c>
      <c r="H268" s="15">
        <v>305223</v>
      </c>
      <c r="I268" s="7"/>
      <c r="J268" s="15">
        <v>-48003</v>
      </c>
      <c r="K268" s="7"/>
      <c r="L268" s="24">
        <f t="shared" ref="L268:L270" si="49">+H268+J268</f>
        <v>257220</v>
      </c>
      <c r="M268" s="7"/>
      <c r="N268" s="15">
        <v>166330.76</v>
      </c>
      <c r="O268" s="7"/>
      <c r="P268" s="12">
        <f t="shared" ref="P268:P270" si="50">+L268-N268</f>
        <v>90889.239999999991</v>
      </c>
    </row>
    <row r="269" spans="3:16" x14ac:dyDescent="0.2">
      <c r="E269" s="24" t="s">
        <v>143</v>
      </c>
      <c r="G269" s="11">
        <v>2</v>
      </c>
      <c r="H269" s="2">
        <v>141714</v>
      </c>
      <c r="I269" s="14"/>
      <c r="J269" s="15">
        <v>4770</v>
      </c>
      <c r="K269" s="14"/>
      <c r="L269" s="24">
        <f t="shared" si="49"/>
        <v>146484</v>
      </c>
      <c r="M269" s="14"/>
      <c r="N269" s="16">
        <v>134676.96</v>
      </c>
      <c r="O269" s="14"/>
      <c r="P269" s="12">
        <f t="shared" si="50"/>
        <v>11807.040000000008</v>
      </c>
    </row>
    <row r="270" spans="3:16" x14ac:dyDescent="0.2">
      <c r="E270" s="24" t="s">
        <v>50</v>
      </c>
      <c r="G270" s="11">
        <v>2</v>
      </c>
      <c r="H270" s="38">
        <v>119220.9</v>
      </c>
      <c r="J270" s="38">
        <v>-9770</v>
      </c>
      <c r="L270" s="38">
        <f t="shared" si="49"/>
        <v>109450.9</v>
      </c>
      <c r="N270" s="39">
        <v>79783.64</v>
      </c>
      <c r="P270" s="3">
        <f t="shared" si="50"/>
        <v>29667.259999999995</v>
      </c>
    </row>
    <row r="271" spans="3:16" ht="6.75" customHeight="1" x14ac:dyDescent="0.2">
      <c r="G271" s="11"/>
    </row>
    <row r="272" spans="3:16" x14ac:dyDescent="0.2">
      <c r="C272" s="24" t="s">
        <v>144</v>
      </c>
      <c r="G272" s="11"/>
    </row>
    <row r="273" spans="3:16" x14ac:dyDescent="0.2">
      <c r="D273" s="24" t="s">
        <v>145</v>
      </c>
      <c r="G273" s="11"/>
      <c r="H273" s="5">
        <f>SUM(H268:H272)</f>
        <v>566157.9</v>
      </c>
      <c r="J273" s="5">
        <f>SUM(J268:J272)</f>
        <v>-53003</v>
      </c>
      <c r="L273" s="5">
        <f>SUM(L268:L272)</f>
        <v>513154.9</v>
      </c>
      <c r="N273" s="5">
        <f>SUM(N268:N272)</f>
        <v>380791.36</v>
      </c>
      <c r="P273" s="5">
        <f>SUM(P268:P272)</f>
        <v>132363.53999999998</v>
      </c>
    </row>
    <row r="274" spans="3:16" x14ac:dyDescent="0.2">
      <c r="G274" s="11"/>
    </row>
    <row r="275" spans="3:16" x14ac:dyDescent="0.2">
      <c r="C275" s="24" t="s">
        <v>228</v>
      </c>
      <c r="G275" s="11"/>
    </row>
    <row r="276" spans="3:16" x14ac:dyDescent="0.2">
      <c r="D276" s="24" t="s">
        <v>71</v>
      </c>
      <c r="G276" s="11">
        <v>1</v>
      </c>
      <c r="H276" s="1">
        <v>407044</v>
      </c>
      <c r="I276" s="13"/>
      <c r="J276" s="1">
        <v>15000</v>
      </c>
      <c r="K276" s="13"/>
      <c r="L276" s="1">
        <f t="shared" ref="L276:L286" si="51">+H276+J276</f>
        <v>422044</v>
      </c>
      <c r="N276" s="1">
        <v>405860.9</v>
      </c>
      <c r="P276" s="1">
        <f t="shared" ref="P276:P286" si="52">+L276-N276</f>
        <v>16183.099999999977</v>
      </c>
    </row>
    <row r="277" spans="3:16" x14ac:dyDescent="0.2">
      <c r="D277" s="24" t="s">
        <v>90</v>
      </c>
      <c r="G277" s="11">
        <v>2</v>
      </c>
      <c r="H277" s="12">
        <v>27115</v>
      </c>
      <c r="I277" s="13"/>
      <c r="K277" s="13"/>
      <c r="L277" s="24">
        <f t="shared" si="51"/>
        <v>27115</v>
      </c>
      <c r="N277" s="37">
        <v>23849.14</v>
      </c>
      <c r="P277" s="12">
        <f t="shared" si="52"/>
        <v>3265.8600000000006</v>
      </c>
    </row>
    <row r="278" spans="3:16" x14ac:dyDescent="0.2">
      <c r="D278" s="24" t="s">
        <v>143</v>
      </c>
      <c r="G278" s="11">
        <v>2</v>
      </c>
      <c r="H278" s="2">
        <v>12350</v>
      </c>
      <c r="I278" s="9"/>
      <c r="J278" s="2"/>
      <c r="K278" s="9"/>
      <c r="L278" s="24">
        <f t="shared" si="51"/>
        <v>12350</v>
      </c>
      <c r="M278" s="9"/>
      <c r="N278" s="2">
        <v>8649.07</v>
      </c>
      <c r="O278" s="9"/>
      <c r="P278" s="12">
        <f t="shared" si="52"/>
        <v>3700.9300000000003</v>
      </c>
    </row>
    <row r="279" spans="3:16" x14ac:dyDescent="0.2">
      <c r="D279" s="24" t="s">
        <v>146</v>
      </c>
      <c r="G279" s="11">
        <v>2</v>
      </c>
      <c r="H279" s="15">
        <v>51400</v>
      </c>
      <c r="I279" s="7"/>
      <c r="J279" s="15"/>
      <c r="K279" s="7"/>
      <c r="L279" s="24">
        <f t="shared" si="51"/>
        <v>51400</v>
      </c>
      <c r="M279" s="7"/>
      <c r="N279" s="15">
        <v>39697.870000000003</v>
      </c>
      <c r="O279" s="7"/>
      <c r="P279" s="12">
        <f t="shared" si="52"/>
        <v>11702.129999999997</v>
      </c>
    </row>
    <row r="280" spans="3:16" x14ac:dyDescent="0.2">
      <c r="D280" s="24" t="s">
        <v>147</v>
      </c>
      <c r="G280" s="11">
        <v>2</v>
      </c>
      <c r="H280" s="24">
        <v>65000</v>
      </c>
      <c r="J280" s="15">
        <v>1925</v>
      </c>
      <c r="L280" s="24">
        <f t="shared" si="51"/>
        <v>66925</v>
      </c>
      <c r="N280" s="37">
        <v>66925</v>
      </c>
      <c r="P280" s="12">
        <f t="shared" si="52"/>
        <v>0</v>
      </c>
    </row>
    <row r="281" spans="3:16" x14ac:dyDescent="0.2">
      <c r="D281" s="24" t="s">
        <v>148</v>
      </c>
      <c r="G281" s="11">
        <v>2</v>
      </c>
      <c r="H281" s="24">
        <v>30530</v>
      </c>
      <c r="J281" s="24">
        <v>-165</v>
      </c>
      <c r="L281" s="24">
        <f t="shared" si="51"/>
        <v>30365</v>
      </c>
      <c r="N281" s="37">
        <v>19694.98</v>
      </c>
      <c r="P281" s="12">
        <f t="shared" si="52"/>
        <v>10670.02</v>
      </c>
    </row>
    <row r="282" spans="3:16" x14ac:dyDescent="0.2">
      <c r="D282" s="24" t="s">
        <v>50</v>
      </c>
      <c r="G282" s="11">
        <v>2</v>
      </c>
      <c r="H282" s="24">
        <v>43520</v>
      </c>
      <c r="J282" s="24">
        <v>2118.4499999999998</v>
      </c>
      <c r="L282" s="24">
        <f t="shared" si="51"/>
        <v>45638.45</v>
      </c>
      <c r="N282" s="37">
        <v>44438.58</v>
      </c>
      <c r="P282" s="12">
        <f t="shared" si="52"/>
        <v>1199.8699999999953</v>
      </c>
    </row>
    <row r="283" spans="3:16" x14ac:dyDescent="0.2">
      <c r="D283" s="24" t="s">
        <v>149</v>
      </c>
      <c r="G283" s="11">
        <v>2</v>
      </c>
      <c r="H283" s="24">
        <v>87550</v>
      </c>
      <c r="L283" s="24">
        <f t="shared" si="51"/>
        <v>87550</v>
      </c>
      <c r="N283" s="37">
        <v>79663.61</v>
      </c>
      <c r="P283" s="12">
        <f t="shared" si="52"/>
        <v>7886.3899999999994</v>
      </c>
    </row>
    <row r="284" spans="3:16" x14ac:dyDescent="0.2">
      <c r="D284" s="24" t="s">
        <v>150</v>
      </c>
      <c r="G284" s="11">
        <v>2</v>
      </c>
      <c r="H284" s="24">
        <v>285000</v>
      </c>
      <c r="J284" s="24">
        <v>23000</v>
      </c>
      <c r="L284" s="24">
        <f t="shared" si="51"/>
        <v>308000</v>
      </c>
      <c r="N284" s="37">
        <v>307852.06</v>
      </c>
      <c r="P284" s="12">
        <f t="shared" si="52"/>
        <v>147.94000000000233</v>
      </c>
    </row>
    <row r="285" spans="3:16" x14ac:dyDescent="0.2">
      <c r="D285" s="24" t="s">
        <v>151</v>
      </c>
      <c r="G285" s="11">
        <v>2</v>
      </c>
      <c r="H285" s="24">
        <v>2000</v>
      </c>
      <c r="L285" s="24">
        <f t="shared" si="51"/>
        <v>2000</v>
      </c>
      <c r="N285" s="37">
        <v>574.04</v>
      </c>
      <c r="P285" s="12">
        <f t="shared" si="52"/>
        <v>1425.96</v>
      </c>
    </row>
    <row r="286" spans="3:16" x14ac:dyDescent="0.2">
      <c r="D286" s="24" t="s">
        <v>152</v>
      </c>
      <c r="G286" s="11">
        <v>2</v>
      </c>
      <c r="H286" s="38">
        <v>3000</v>
      </c>
      <c r="J286" s="38"/>
      <c r="L286" s="38">
        <f t="shared" si="51"/>
        <v>3000</v>
      </c>
      <c r="N286" s="39">
        <v>1577.89</v>
      </c>
      <c r="P286" s="3">
        <f t="shared" si="52"/>
        <v>1422.11</v>
      </c>
    </row>
    <row r="287" spans="3:16" ht="7.5" customHeight="1" x14ac:dyDescent="0.2">
      <c r="G287" s="11"/>
    </row>
    <row r="288" spans="3:16" x14ac:dyDescent="0.2">
      <c r="C288" s="24" t="s">
        <v>153</v>
      </c>
      <c r="G288" s="11"/>
      <c r="H288" s="5">
        <f>SUM(H276:H287)</f>
        <v>1014509</v>
      </c>
      <c r="J288" s="5">
        <f>SUM(J276:J287)</f>
        <v>41878.449999999997</v>
      </c>
      <c r="L288" s="5">
        <f>SUM(L276:L287)</f>
        <v>1056387.45</v>
      </c>
      <c r="N288" s="5">
        <f>SUM(N276:N287)</f>
        <v>998783.14</v>
      </c>
      <c r="P288" s="5">
        <f>SUM(P276:P287)</f>
        <v>57604.309999999976</v>
      </c>
    </row>
    <row r="289" spans="3:16" x14ac:dyDescent="0.2">
      <c r="G289" s="11"/>
    </row>
    <row r="290" spans="3:16" x14ac:dyDescent="0.2">
      <c r="C290" s="24" t="s">
        <v>154</v>
      </c>
      <c r="G290" s="11"/>
    </row>
    <row r="291" spans="3:16" x14ac:dyDescent="0.2">
      <c r="D291" s="24" t="s">
        <v>71</v>
      </c>
      <c r="G291" s="11">
        <v>1</v>
      </c>
      <c r="H291" s="15">
        <v>43198</v>
      </c>
      <c r="J291" s="24">
        <v>250</v>
      </c>
      <c r="L291" s="24">
        <f t="shared" ref="L291:L293" si="53">+H291+J291</f>
        <v>43448</v>
      </c>
      <c r="N291" s="7">
        <v>43448</v>
      </c>
      <c r="P291" s="12">
        <f t="shared" ref="P291:P293" si="54">+L291-N291</f>
        <v>0</v>
      </c>
    </row>
    <row r="292" spans="3:16" x14ac:dyDescent="0.2">
      <c r="D292" s="24" t="s">
        <v>143</v>
      </c>
      <c r="G292" s="11">
        <v>2</v>
      </c>
      <c r="H292" s="7">
        <v>115000</v>
      </c>
      <c r="I292" s="9"/>
      <c r="J292" s="7">
        <v>-7650</v>
      </c>
      <c r="K292" s="9"/>
      <c r="L292" s="24">
        <f t="shared" si="53"/>
        <v>107350</v>
      </c>
      <c r="M292" s="9"/>
      <c r="N292" s="7">
        <v>101692.35</v>
      </c>
      <c r="O292" s="9"/>
      <c r="P292" s="12">
        <f t="shared" si="54"/>
        <v>5657.6499999999942</v>
      </c>
    </row>
    <row r="293" spans="3:16" x14ac:dyDescent="0.2">
      <c r="D293" s="24" t="s">
        <v>50</v>
      </c>
      <c r="G293" s="11">
        <v>2</v>
      </c>
      <c r="H293" s="38">
        <v>23300</v>
      </c>
      <c r="J293" s="38"/>
      <c r="L293" s="38">
        <f t="shared" si="53"/>
        <v>23300</v>
      </c>
      <c r="N293" s="5">
        <v>18191.849999999999</v>
      </c>
      <c r="P293" s="3">
        <f t="shared" si="54"/>
        <v>5108.1500000000015</v>
      </c>
    </row>
    <row r="294" spans="3:16" ht="8.25" customHeight="1" x14ac:dyDescent="0.2">
      <c r="G294" s="11"/>
    </row>
    <row r="295" spans="3:16" x14ac:dyDescent="0.2">
      <c r="C295" s="24" t="s">
        <v>155</v>
      </c>
      <c r="G295" s="11"/>
      <c r="H295" s="38">
        <f>SUM(H291:H294)</f>
        <v>181498</v>
      </c>
      <c r="J295" s="38">
        <f>SUM(J291:J294)</f>
        <v>-7400</v>
      </c>
      <c r="L295" s="38">
        <f>SUM(L291:L294)</f>
        <v>174098</v>
      </c>
      <c r="N295" s="38">
        <f>SUM(N291:N294)</f>
        <v>163332.20000000001</v>
      </c>
      <c r="P295" s="38">
        <f>SUM(P291:P294)</f>
        <v>10765.799999999996</v>
      </c>
    </row>
    <row r="296" spans="3:16" x14ac:dyDescent="0.2">
      <c r="G296" s="11"/>
    </row>
    <row r="297" spans="3:16" x14ac:dyDescent="0.2">
      <c r="C297" s="24" t="s">
        <v>156</v>
      </c>
      <c r="G297" s="11"/>
    </row>
    <row r="298" spans="3:16" x14ac:dyDescent="0.2">
      <c r="D298" s="24" t="s">
        <v>90</v>
      </c>
      <c r="G298" s="11">
        <v>2</v>
      </c>
      <c r="H298" s="7">
        <v>119324</v>
      </c>
      <c r="I298" s="7"/>
      <c r="J298" s="7">
        <v>0.48</v>
      </c>
      <c r="K298" s="7"/>
      <c r="L298" s="24">
        <f t="shared" ref="L298:L300" si="55">+H298+J298</f>
        <v>119324.48</v>
      </c>
      <c r="M298" s="7"/>
      <c r="N298" s="7">
        <v>119324.48</v>
      </c>
      <c r="O298" s="7"/>
      <c r="P298" s="12">
        <f t="shared" ref="P298:P300" si="56">+L298-N298</f>
        <v>0</v>
      </c>
    </row>
    <row r="299" spans="3:16" x14ac:dyDescent="0.2">
      <c r="D299" s="24" t="s">
        <v>143</v>
      </c>
      <c r="G299" s="11">
        <v>2</v>
      </c>
      <c r="H299" s="7">
        <v>26945</v>
      </c>
      <c r="I299" s="9"/>
      <c r="J299" s="7">
        <v>-10900.48</v>
      </c>
      <c r="K299" s="9"/>
      <c r="L299" s="24">
        <f t="shared" si="55"/>
        <v>16044.52</v>
      </c>
      <c r="M299" s="9"/>
      <c r="N299" s="8">
        <v>6373.05</v>
      </c>
      <c r="O299" s="9"/>
      <c r="P299" s="12">
        <f t="shared" si="56"/>
        <v>9671.4700000000012</v>
      </c>
    </row>
    <row r="300" spans="3:16" x14ac:dyDescent="0.2">
      <c r="D300" s="24" t="s">
        <v>50</v>
      </c>
      <c r="G300" s="11">
        <v>2</v>
      </c>
      <c r="H300" s="5">
        <v>16452.87</v>
      </c>
      <c r="I300" s="9"/>
      <c r="J300" s="5">
        <v>-2649</v>
      </c>
      <c r="K300" s="9"/>
      <c r="L300" s="38">
        <f t="shared" si="55"/>
        <v>13803.869999999999</v>
      </c>
      <c r="M300" s="9"/>
      <c r="N300" s="6">
        <v>13751.66</v>
      </c>
      <c r="O300" s="9"/>
      <c r="P300" s="3">
        <f t="shared" si="56"/>
        <v>52.209999999999127</v>
      </c>
    </row>
    <row r="301" spans="3:16" x14ac:dyDescent="0.2">
      <c r="G301" s="11"/>
    </row>
    <row r="302" spans="3:16" x14ac:dyDescent="0.2">
      <c r="C302" s="24" t="s">
        <v>157</v>
      </c>
      <c r="G302" s="11"/>
      <c r="H302" s="5">
        <f>SUM(H298:H301)</f>
        <v>162721.87</v>
      </c>
      <c r="J302" s="5">
        <f>SUM(J298:J301)</f>
        <v>-13549</v>
      </c>
      <c r="L302" s="5">
        <f>SUM(L298:L301)</f>
        <v>149172.87</v>
      </c>
      <c r="N302" s="5">
        <f>SUM(N298:N301)</f>
        <v>139449.19</v>
      </c>
      <c r="P302" s="5">
        <f>SUM(P298:P301)</f>
        <v>9723.68</v>
      </c>
    </row>
    <row r="303" spans="3:16" x14ac:dyDescent="0.2">
      <c r="G303" s="11"/>
    </row>
    <row r="304" spans="3:16" x14ac:dyDescent="0.2">
      <c r="C304" s="24" t="s">
        <v>158</v>
      </c>
      <c r="G304" s="11"/>
    </row>
    <row r="305" spans="3:16" x14ac:dyDescent="0.2">
      <c r="D305" s="24" t="s">
        <v>159</v>
      </c>
      <c r="G305" s="11"/>
      <c r="H305" s="5">
        <v>1924886.77</v>
      </c>
      <c r="I305" s="9"/>
      <c r="J305" s="5">
        <v>-32073.550000000003</v>
      </c>
      <c r="K305" s="9"/>
      <c r="L305" s="5">
        <v>1892813.2200000002</v>
      </c>
      <c r="M305" s="9"/>
      <c r="N305" s="5">
        <v>1682355.89</v>
      </c>
      <c r="O305" s="9"/>
      <c r="P305" s="5">
        <v>210457.32999999993</v>
      </c>
    </row>
    <row r="306" spans="3:16" x14ac:dyDescent="0.2">
      <c r="G306" s="11"/>
    </row>
    <row r="307" spans="3:16" x14ac:dyDescent="0.2">
      <c r="C307" s="24" t="s">
        <v>160</v>
      </c>
      <c r="G307" s="11"/>
    </row>
    <row r="308" spans="3:16" x14ac:dyDescent="0.2">
      <c r="D308" s="24" t="s">
        <v>161</v>
      </c>
      <c r="G308" s="11">
        <v>2</v>
      </c>
      <c r="H308" s="1">
        <v>12300</v>
      </c>
      <c r="J308" s="1">
        <v>9100</v>
      </c>
      <c r="L308" s="1">
        <f t="shared" ref="L308:L314" si="57">+H308+J308</f>
        <v>21400</v>
      </c>
      <c r="N308" s="1">
        <v>19349.72</v>
      </c>
      <c r="P308" s="1">
        <f t="shared" ref="P308:P314" si="58">+L308-N308</f>
        <v>2050.2799999999988</v>
      </c>
    </row>
    <row r="309" spans="3:16" x14ac:dyDescent="0.2">
      <c r="D309" s="24" t="s">
        <v>162</v>
      </c>
      <c r="G309" s="11"/>
      <c r="L309" s="24">
        <f t="shared" si="57"/>
        <v>0</v>
      </c>
      <c r="P309" s="12">
        <f t="shared" si="58"/>
        <v>0</v>
      </c>
    </row>
    <row r="310" spans="3:16" x14ac:dyDescent="0.2">
      <c r="D310" s="24" t="s">
        <v>163</v>
      </c>
      <c r="G310" s="11">
        <v>2</v>
      </c>
      <c r="H310" s="24">
        <v>213486</v>
      </c>
      <c r="J310" s="15">
        <v>-24678.77</v>
      </c>
      <c r="L310" s="24">
        <f t="shared" si="57"/>
        <v>188807.23</v>
      </c>
      <c r="N310" s="37">
        <v>115114.74</v>
      </c>
      <c r="P310" s="12">
        <f t="shared" si="58"/>
        <v>73692.490000000005</v>
      </c>
    </row>
    <row r="311" spans="3:16" x14ac:dyDescent="0.2">
      <c r="D311" s="24" t="s">
        <v>164</v>
      </c>
      <c r="G311" s="11">
        <v>2</v>
      </c>
      <c r="H311" s="24">
        <v>1200</v>
      </c>
      <c r="J311" s="24">
        <v>40503.949999999997</v>
      </c>
      <c r="L311" s="24">
        <f t="shared" si="57"/>
        <v>41703.949999999997</v>
      </c>
      <c r="N311" s="37">
        <v>22345.45</v>
      </c>
      <c r="P311" s="12">
        <f t="shared" si="58"/>
        <v>19358.499999999996</v>
      </c>
    </row>
    <row r="312" spans="3:16" x14ac:dyDescent="0.2">
      <c r="D312" s="24" t="s">
        <v>165</v>
      </c>
      <c r="G312" s="11">
        <v>2</v>
      </c>
      <c r="H312" s="24">
        <v>47700</v>
      </c>
      <c r="J312" s="24">
        <v>50000</v>
      </c>
      <c r="L312" s="24">
        <f t="shared" si="57"/>
        <v>97700</v>
      </c>
      <c r="N312" s="37">
        <v>64816.33</v>
      </c>
      <c r="P312" s="12">
        <f t="shared" si="58"/>
        <v>32883.67</v>
      </c>
    </row>
    <row r="313" spans="3:16" x14ac:dyDescent="0.2">
      <c r="D313" s="24" t="s">
        <v>166</v>
      </c>
      <c r="G313" s="11">
        <v>2</v>
      </c>
      <c r="H313" s="24">
        <v>238400</v>
      </c>
      <c r="J313" s="24">
        <v>123829.82</v>
      </c>
      <c r="L313" s="24">
        <f t="shared" si="57"/>
        <v>362229.82</v>
      </c>
      <c r="N313" s="37">
        <v>299264.2</v>
      </c>
      <c r="P313" s="12">
        <f t="shared" si="58"/>
        <v>62965.619999999995</v>
      </c>
    </row>
    <row r="314" spans="3:16" x14ac:dyDescent="0.2">
      <c r="D314" s="24" t="s">
        <v>167</v>
      </c>
      <c r="G314" s="11">
        <v>2</v>
      </c>
      <c r="H314" s="38">
        <v>2000</v>
      </c>
      <c r="J314" s="38"/>
      <c r="L314" s="38">
        <f t="shared" si="57"/>
        <v>2000</v>
      </c>
      <c r="N314" s="39">
        <v>677.6</v>
      </c>
      <c r="P314" s="3">
        <f t="shared" si="58"/>
        <v>1322.4</v>
      </c>
    </row>
    <row r="315" spans="3:16" x14ac:dyDescent="0.2">
      <c r="G315" s="11"/>
    </row>
    <row r="316" spans="3:16" x14ac:dyDescent="0.2">
      <c r="C316" s="24" t="s">
        <v>168</v>
      </c>
      <c r="G316" s="11"/>
      <c r="H316" s="5">
        <f>SUM(H308:H314)</f>
        <v>515086</v>
      </c>
      <c r="J316" s="5">
        <f>SUM(J308:J314)</f>
        <v>198755</v>
      </c>
      <c r="L316" s="5">
        <f>SUM(L308:L314)</f>
        <v>713841</v>
      </c>
      <c r="N316" s="5">
        <f>SUM(N308:N314)</f>
        <v>521568.04000000004</v>
      </c>
      <c r="P316" s="5">
        <f>SUM(P308:P314)</f>
        <v>192272.96</v>
      </c>
    </row>
    <row r="317" spans="3:16" x14ac:dyDescent="0.2">
      <c r="G317" s="11"/>
      <c r="P317" s="10"/>
    </row>
    <row r="318" spans="3:16" x14ac:dyDescent="0.2">
      <c r="C318" s="24" t="s">
        <v>169</v>
      </c>
      <c r="G318" s="11"/>
    </row>
    <row r="319" spans="3:16" x14ac:dyDescent="0.2">
      <c r="D319" s="24" t="s">
        <v>170</v>
      </c>
      <c r="G319" s="11">
        <v>2</v>
      </c>
      <c r="H319" s="1"/>
      <c r="J319" s="1"/>
      <c r="L319" s="12">
        <v>0</v>
      </c>
      <c r="N319" s="12">
        <v>0</v>
      </c>
      <c r="P319" s="12">
        <v>0</v>
      </c>
    </row>
    <row r="320" spans="3:16" x14ac:dyDescent="0.2">
      <c r="D320" s="24" t="s">
        <v>171</v>
      </c>
      <c r="G320" s="11">
        <v>2</v>
      </c>
      <c r="H320" s="2">
        <v>238338</v>
      </c>
      <c r="J320" s="24">
        <v>-5729.61</v>
      </c>
      <c r="L320" s="24">
        <f t="shared" ref="L320:L328" si="59">+H320+J320</f>
        <v>232608.39</v>
      </c>
      <c r="N320" s="37">
        <v>175917.39</v>
      </c>
      <c r="P320" s="12">
        <f t="shared" ref="P320:P328" si="60">+L320-N320</f>
        <v>56691</v>
      </c>
    </row>
    <row r="321" spans="3:16" x14ac:dyDescent="0.2">
      <c r="D321" s="24" t="s">
        <v>172</v>
      </c>
      <c r="G321" s="11">
        <v>2</v>
      </c>
      <c r="H321" s="2"/>
      <c r="J321" s="24">
        <v>5729.61</v>
      </c>
      <c r="L321" s="24">
        <f t="shared" si="59"/>
        <v>5729.61</v>
      </c>
      <c r="N321" s="37">
        <v>4511.7299999999996</v>
      </c>
      <c r="P321" s="12">
        <f t="shared" si="60"/>
        <v>1217.8800000000001</v>
      </c>
    </row>
    <row r="322" spans="3:16" x14ac:dyDescent="0.2">
      <c r="D322" s="24" t="s">
        <v>173</v>
      </c>
      <c r="G322" s="11">
        <v>2</v>
      </c>
      <c r="H322" s="2">
        <v>313385</v>
      </c>
      <c r="I322" s="9"/>
      <c r="J322" s="2"/>
      <c r="K322" s="9"/>
      <c r="L322" s="24">
        <f t="shared" si="59"/>
        <v>313385</v>
      </c>
      <c r="M322" s="9"/>
      <c r="N322" s="2">
        <v>237980.72</v>
      </c>
      <c r="O322" s="9"/>
      <c r="P322" s="12">
        <f t="shared" si="60"/>
        <v>75404.28</v>
      </c>
    </row>
    <row r="323" spans="3:16" x14ac:dyDescent="0.2">
      <c r="D323" s="24" t="s">
        <v>174</v>
      </c>
      <c r="G323" s="11">
        <v>2</v>
      </c>
      <c r="H323" s="24">
        <v>72384</v>
      </c>
      <c r="J323" s="24">
        <v>-60000</v>
      </c>
      <c r="L323" s="24">
        <f t="shared" si="59"/>
        <v>12384</v>
      </c>
      <c r="N323" s="37">
        <f>1102.83-1102.83</f>
        <v>0</v>
      </c>
      <c r="P323" s="12">
        <f t="shared" si="60"/>
        <v>12384</v>
      </c>
    </row>
    <row r="324" spans="3:16" x14ac:dyDescent="0.2">
      <c r="D324" s="24" t="s">
        <v>175</v>
      </c>
      <c r="G324" s="11">
        <v>2</v>
      </c>
      <c r="H324" s="24">
        <v>117844</v>
      </c>
      <c r="J324" s="24">
        <v>-4145</v>
      </c>
      <c r="L324" s="24">
        <f t="shared" si="59"/>
        <v>113699</v>
      </c>
      <c r="N324" s="37">
        <v>104096.57</v>
      </c>
      <c r="P324" s="12">
        <f t="shared" si="60"/>
        <v>9602.429999999993</v>
      </c>
    </row>
    <row r="325" spans="3:16" x14ac:dyDescent="0.2">
      <c r="D325" s="24" t="s">
        <v>176</v>
      </c>
      <c r="G325" s="11">
        <v>2</v>
      </c>
      <c r="H325" s="24">
        <v>2210574</v>
      </c>
      <c r="J325" s="24">
        <v>-271181.8</v>
      </c>
      <c r="L325" s="24">
        <f t="shared" si="59"/>
        <v>1939392.2</v>
      </c>
      <c r="N325" s="37">
        <v>1717088.68</v>
      </c>
      <c r="P325" s="12">
        <f t="shared" si="60"/>
        <v>222303.52000000002</v>
      </c>
    </row>
    <row r="326" spans="3:16" x14ac:dyDescent="0.2">
      <c r="D326" s="24" t="s">
        <v>177</v>
      </c>
      <c r="G326" s="11">
        <v>2</v>
      </c>
      <c r="H326" s="24">
        <v>27000</v>
      </c>
      <c r="L326" s="24">
        <f t="shared" si="59"/>
        <v>27000</v>
      </c>
      <c r="N326" s="37">
        <v>10000</v>
      </c>
      <c r="P326" s="12">
        <f t="shared" si="60"/>
        <v>17000</v>
      </c>
    </row>
    <row r="327" spans="3:16" x14ac:dyDescent="0.2">
      <c r="D327" s="24" t="s">
        <v>178</v>
      </c>
      <c r="G327" s="11">
        <v>2</v>
      </c>
      <c r="H327" s="7">
        <v>11150</v>
      </c>
      <c r="L327" s="24">
        <f t="shared" si="59"/>
        <v>11150</v>
      </c>
      <c r="N327" s="7">
        <f>8520.9-1026.25</f>
        <v>7494.65</v>
      </c>
      <c r="P327" s="12">
        <f t="shared" si="60"/>
        <v>3655.3500000000004</v>
      </c>
    </row>
    <row r="328" spans="3:16" x14ac:dyDescent="0.2">
      <c r="D328" s="24" t="s">
        <v>179</v>
      </c>
      <c r="G328" s="11">
        <v>2</v>
      </c>
      <c r="H328" s="38">
        <v>1009</v>
      </c>
      <c r="J328" s="38">
        <v>43000</v>
      </c>
      <c r="L328" s="38">
        <f t="shared" si="59"/>
        <v>44009</v>
      </c>
      <c r="N328" s="39">
        <v>37735.74</v>
      </c>
      <c r="P328" s="3">
        <f t="shared" si="60"/>
        <v>6273.260000000002</v>
      </c>
    </row>
    <row r="329" spans="3:16" x14ac:dyDescent="0.2">
      <c r="G329" s="11"/>
    </row>
    <row r="330" spans="3:16" x14ac:dyDescent="0.2">
      <c r="C330" s="24" t="s">
        <v>180</v>
      </c>
      <c r="G330" s="11"/>
      <c r="H330" s="5">
        <f>SUM(H320:H328)</f>
        <v>2991684</v>
      </c>
      <c r="J330" s="5">
        <f>SUM(J320:J328)</f>
        <v>-292326.8</v>
      </c>
      <c r="L330" s="5">
        <f>SUM(L320:L328)</f>
        <v>2699357.2</v>
      </c>
      <c r="N330" s="5">
        <f>SUM(N320:N328)</f>
        <v>2294825.48</v>
      </c>
      <c r="P330" s="5">
        <f>SUM(P320:P328)</f>
        <v>404531.72</v>
      </c>
    </row>
    <row r="331" spans="3:16" x14ac:dyDescent="0.2">
      <c r="G331" s="11"/>
      <c r="P331" s="42"/>
    </row>
    <row r="332" spans="3:16" x14ac:dyDescent="0.2">
      <c r="C332" s="40" t="s">
        <v>32</v>
      </c>
      <c r="D332" s="40"/>
      <c r="E332" s="40"/>
      <c r="G332" s="11">
        <v>2</v>
      </c>
      <c r="L332" s="24">
        <f t="shared" ref="L332:L337" si="61">+H332+J332</f>
        <v>0</v>
      </c>
      <c r="N332" s="15">
        <v>1434360</v>
      </c>
      <c r="O332" s="7"/>
      <c r="P332" s="12">
        <f t="shared" ref="P332" si="62">+L332-N332</f>
        <v>-1434360</v>
      </c>
    </row>
    <row r="333" spans="3:16" x14ac:dyDescent="0.2">
      <c r="C333" s="40" t="s">
        <v>33</v>
      </c>
      <c r="D333" s="40"/>
      <c r="E333" s="40"/>
      <c r="G333" s="11"/>
      <c r="L333" s="24">
        <f t="shared" si="61"/>
        <v>0</v>
      </c>
      <c r="P333" s="2"/>
    </row>
    <row r="334" spans="3:16" x14ac:dyDescent="0.2">
      <c r="C334" s="40"/>
      <c r="D334" s="40" t="s">
        <v>34</v>
      </c>
      <c r="E334" s="40"/>
      <c r="G334" s="11">
        <v>2</v>
      </c>
      <c r="L334" s="24">
        <f t="shared" si="61"/>
        <v>0</v>
      </c>
      <c r="N334" s="37">
        <v>532121</v>
      </c>
      <c r="P334" s="12">
        <f t="shared" ref="P334" si="63">+L334-N334</f>
        <v>-532121</v>
      </c>
    </row>
    <row r="335" spans="3:16" x14ac:dyDescent="0.2">
      <c r="C335" s="24" t="s">
        <v>35</v>
      </c>
      <c r="G335" s="11"/>
      <c r="L335" s="24">
        <f t="shared" si="61"/>
        <v>0</v>
      </c>
      <c r="N335" s="37"/>
      <c r="P335" s="2"/>
    </row>
    <row r="336" spans="3:16" x14ac:dyDescent="0.2">
      <c r="D336" s="24" t="s">
        <v>36</v>
      </c>
      <c r="G336" s="11">
        <v>2</v>
      </c>
      <c r="L336" s="24">
        <f t="shared" si="61"/>
        <v>0</v>
      </c>
      <c r="N336" s="37">
        <v>1101</v>
      </c>
      <c r="P336" s="12">
        <f t="shared" ref="P336:P337" si="64">+L336-N336</f>
        <v>-1101</v>
      </c>
    </row>
    <row r="337" spans="2:16" x14ac:dyDescent="0.2">
      <c r="C337" s="24" t="s">
        <v>37</v>
      </c>
      <c r="G337" s="11">
        <v>2</v>
      </c>
      <c r="H337" s="38"/>
      <c r="J337" s="38"/>
      <c r="L337" s="38">
        <f t="shared" si="61"/>
        <v>0</v>
      </c>
      <c r="N337" s="39">
        <v>508829.38</v>
      </c>
      <c r="P337" s="3">
        <f t="shared" si="64"/>
        <v>-508829.38</v>
      </c>
    </row>
    <row r="338" spans="2:16" x14ac:dyDescent="0.2">
      <c r="G338" s="11"/>
    </row>
    <row r="339" spans="2:16" x14ac:dyDescent="0.2">
      <c r="C339" s="24" t="s">
        <v>181</v>
      </c>
      <c r="G339" s="11"/>
      <c r="H339" s="5">
        <f>SUM(H332:H337)</f>
        <v>0</v>
      </c>
      <c r="J339" s="5">
        <f>SUM(J332:J337)</f>
        <v>0</v>
      </c>
      <c r="L339" s="5">
        <f>SUM(L332:L337)</f>
        <v>0</v>
      </c>
      <c r="N339" s="5">
        <f>SUM(N332:N337)</f>
        <v>2476411.38</v>
      </c>
      <c r="P339" s="5">
        <f>SUM(P332:P337)</f>
        <v>-2476411.38</v>
      </c>
    </row>
    <row r="340" spans="2:16" ht="3" customHeight="1" x14ac:dyDescent="0.2">
      <c r="G340" s="11"/>
      <c r="H340" s="7"/>
      <c r="J340" s="7"/>
      <c r="L340" s="7"/>
      <c r="N340" s="7"/>
      <c r="P340" s="7"/>
    </row>
    <row r="341" spans="2:16" x14ac:dyDescent="0.2">
      <c r="C341" s="24" t="s">
        <v>182</v>
      </c>
      <c r="G341" s="11"/>
      <c r="H341" s="5">
        <f>+H330+H339</f>
        <v>2991684</v>
      </c>
      <c r="I341" s="7"/>
      <c r="J341" s="5">
        <f>+J330+J339</f>
        <v>-292326.8</v>
      </c>
      <c r="K341" s="7"/>
      <c r="L341" s="5">
        <f>+L330+L339</f>
        <v>2699357.2</v>
      </c>
      <c r="N341" s="5">
        <f>+N330+N339</f>
        <v>4771236.8599999994</v>
      </c>
      <c r="P341" s="5">
        <f>+P330+P339</f>
        <v>-2071879.66</v>
      </c>
    </row>
    <row r="342" spans="2:16" ht="9" customHeight="1" x14ac:dyDescent="0.2">
      <c r="G342" s="11"/>
    </row>
    <row r="343" spans="2:16" x14ac:dyDescent="0.2">
      <c r="C343" s="24" t="s">
        <v>183</v>
      </c>
      <c r="G343" s="11"/>
      <c r="H343" s="5">
        <f>+H146+H152+H160+H169+H178+H188+H200+H210+H220+H239+H250+H257+H264+H273+H288+H295+H302+H316+H341</f>
        <v>9828678.7699999996</v>
      </c>
      <c r="J343" s="5">
        <f>+J146+J152+J160+J169+J178+J188+J200+J210+J220+J239+J250+J257+J264+J273+J288+J295+J302+J316+J341</f>
        <v>-179307.05</v>
      </c>
      <c r="K343" s="14"/>
      <c r="L343" s="5">
        <f>+L146+L152+L160+L169+L178+L188+L200+L210+L220+L239+L250+L257+L264+L273+L288+L295+L302+L316+L341</f>
        <v>9649371.7200000007</v>
      </c>
      <c r="N343" s="5">
        <f>+N146+N152+N160+N169+N178+N188+N200+N210+N220+N239+N250+N257+N264+N273+N288+N295+N302+N316+N341</f>
        <v>10996983.210000001</v>
      </c>
      <c r="O343" s="13"/>
      <c r="P343" s="5">
        <f>+P146+P152+P160+P169+P178+P188+P200+P210+P220+P239+P250+P257+P264+P273+P288+P295+P302+P316+P341</f>
        <v>-1347611.49</v>
      </c>
    </row>
    <row r="344" spans="2:16" x14ac:dyDescent="0.2">
      <c r="G344" s="11"/>
      <c r="P344" s="10" t="s">
        <v>227</v>
      </c>
    </row>
    <row r="345" spans="2:16" ht="7.5" customHeight="1" x14ac:dyDescent="0.2">
      <c r="G345" s="11"/>
      <c r="P345" s="10" t="s">
        <v>227</v>
      </c>
    </row>
    <row r="346" spans="2:16" x14ac:dyDescent="0.2">
      <c r="B346" s="24" t="s">
        <v>184</v>
      </c>
      <c r="G346" s="11"/>
      <c r="H346" s="18">
        <f>+H137+H343</f>
        <v>17423045.359999999</v>
      </c>
      <c r="J346" s="18">
        <f>+J137+J343</f>
        <v>-65965.049999999988</v>
      </c>
      <c r="L346" s="18">
        <f>+L137+L343</f>
        <v>17357080.310000002</v>
      </c>
      <c r="N346" s="18">
        <f>+N137+N343</f>
        <v>18128808.390000001</v>
      </c>
      <c r="P346" s="18">
        <f>+P137+P343</f>
        <v>-771728.08000000019</v>
      </c>
    </row>
    <row r="347" spans="2:16" ht="9" customHeight="1" x14ac:dyDescent="0.2">
      <c r="G347" s="11"/>
    </row>
    <row r="348" spans="2:16" x14ac:dyDescent="0.2">
      <c r="B348" s="24" t="s">
        <v>185</v>
      </c>
      <c r="G348" s="11"/>
    </row>
    <row r="349" spans="2:16" x14ac:dyDescent="0.2">
      <c r="C349" s="24" t="s">
        <v>186</v>
      </c>
      <c r="G349" s="11"/>
    </row>
    <row r="350" spans="2:16" x14ac:dyDescent="0.2">
      <c r="D350" s="24" t="s">
        <v>187</v>
      </c>
      <c r="G350" s="11">
        <v>2</v>
      </c>
      <c r="J350" s="24">
        <v>18581.5</v>
      </c>
      <c r="L350" s="24">
        <f t="shared" ref="L350:L354" si="65">+H350+J350</f>
        <v>18581.5</v>
      </c>
      <c r="N350" s="13">
        <v>16746.5</v>
      </c>
      <c r="P350" s="12">
        <f t="shared" ref="P350:P358" si="66">+L350-N350</f>
        <v>1835</v>
      </c>
    </row>
    <row r="351" spans="2:16" x14ac:dyDescent="0.2">
      <c r="D351" s="24" t="s">
        <v>188</v>
      </c>
      <c r="G351" s="11">
        <v>2</v>
      </c>
      <c r="H351" s="24">
        <v>4500</v>
      </c>
      <c r="L351" s="24">
        <f t="shared" si="65"/>
        <v>4500</v>
      </c>
      <c r="N351" s="8">
        <v>4500</v>
      </c>
      <c r="P351" s="12">
        <f t="shared" si="66"/>
        <v>0</v>
      </c>
    </row>
    <row r="352" spans="2:16" x14ac:dyDescent="0.2">
      <c r="D352" s="24" t="s">
        <v>189</v>
      </c>
      <c r="G352" s="11">
        <v>2</v>
      </c>
      <c r="H352" s="24">
        <v>2250</v>
      </c>
      <c r="L352" s="24">
        <f t="shared" si="65"/>
        <v>2250</v>
      </c>
      <c r="N352" s="8">
        <v>2250</v>
      </c>
      <c r="P352" s="12">
        <f t="shared" si="66"/>
        <v>0</v>
      </c>
    </row>
    <row r="353" spans="3:16" x14ac:dyDescent="0.2">
      <c r="D353" s="24" t="s">
        <v>190</v>
      </c>
      <c r="G353" s="11">
        <v>2</v>
      </c>
      <c r="H353" s="24">
        <v>4500</v>
      </c>
      <c r="L353" s="24">
        <f t="shared" si="65"/>
        <v>4500</v>
      </c>
      <c r="N353" s="8">
        <v>4500</v>
      </c>
      <c r="P353" s="12">
        <f t="shared" si="66"/>
        <v>0</v>
      </c>
    </row>
    <row r="354" spans="3:16" x14ac:dyDescent="0.2">
      <c r="D354" s="24" t="s">
        <v>191</v>
      </c>
      <c r="G354" s="11">
        <v>2</v>
      </c>
      <c r="J354" s="24">
        <v>24303</v>
      </c>
      <c r="L354" s="24">
        <f t="shared" si="65"/>
        <v>24303</v>
      </c>
      <c r="N354" s="8">
        <v>0</v>
      </c>
      <c r="P354" s="12">
        <f t="shared" si="66"/>
        <v>24303</v>
      </c>
    </row>
    <row r="355" spans="3:16" x14ac:dyDescent="0.2">
      <c r="D355" s="24" t="s">
        <v>192</v>
      </c>
      <c r="G355" s="11"/>
      <c r="J355" s="2"/>
      <c r="L355" s="14"/>
      <c r="P355" s="12">
        <f t="shared" si="66"/>
        <v>0</v>
      </c>
    </row>
    <row r="356" spans="3:16" x14ac:dyDescent="0.2">
      <c r="E356" s="24" t="s">
        <v>193</v>
      </c>
      <c r="G356" s="11">
        <v>2</v>
      </c>
      <c r="H356" s="14">
        <v>25000</v>
      </c>
      <c r="J356" s="24">
        <v>2881.55</v>
      </c>
      <c r="L356" s="24">
        <f t="shared" ref="L356:L358" si="67">+H356+J356</f>
        <v>27881.55</v>
      </c>
      <c r="N356" s="37">
        <v>27881.55</v>
      </c>
      <c r="P356" s="12">
        <f t="shared" si="66"/>
        <v>0</v>
      </c>
    </row>
    <row r="357" spans="3:16" x14ac:dyDescent="0.2">
      <c r="E357" s="24" t="s">
        <v>194</v>
      </c>
      <c r="G357" s="11">
        <v>2</v>
      </c>
      <c r="H357" s="14"/>
      <c r="J357" s="24">
        <v>17400</v>
      </c>
      <c r="L357" s="24">
        <f t="shared" si="67"/>
        <v>17400</v>
      </c>
      <c r="N357" s="37"/>
      <c r="P357" s="12">
        <f t="shared" si="66"/>
        <v>17400</v>
      </c>
    </row>
    <row r="358" spans="3:16" x14ac:dyDescent="0.2">
      <c r="E358" s="24" t="s">
        <v>195</v>
      </c>
      <c r="G358" s="11">
        <v>2</v>
      </c>
      <c r="H358" s="4"/>
      <c r="J358" s="38">
        <v>2799</v>
      </c>
      <c r="L358" s="38">
        <f t="shared" si="67"/>
        <v>2799</v>
      </c>
      <c r="N358" s="39">
        <v>2799</v>
      </c>
      <c r="P358" s="3">
        <f t="shared" si="66"/>
        <v>0</v>
      </c>
    </row>
    <row r="359" spans="3:16" ht="8.25" customHeight="1" x14ac:dyDescent="0.2">
      <c r="G359" s="11"/>
    </row>
    <row r="360" spans="3:16" x14ac:dyDescent="0.2">
      <c r="C360" s="24" t="s">
        <v>196</v>
      </c>
      <c r="G360" s="11"/>
      <c r="H360" s="5">
        <f>SUM(H350:H358)</f>
        <v>36250</v>
      </c>
      <c r="J360" s="5">
        <f>SUM(J350:J358)</f>
        <v>65965.05</v>
      </c>
      <c r="L360" s="5">
        <f>SUM(L350:L358)</f>
        <v>102215.05</v>
      </c>
      <c r="N360" s="5">
        <f>SUM(N350:N358)</f>
        <v>58677.05</v>
      </c>
      <c r="P360" s="5">
        <f>SUM(P350:P358)</f>
        <v>43538</v>
      </c>
    </row>
    <row r="361" spans="3:16" ht="6.75" customHeight="1" x14ac:dyDescent="0.2">
      <c r="G361" s="11"/>
      <c r="P361" s="10"/>
    </row>
    <row r="362" spans="3:16" x14ac:dyDescent="0.2">
      <c r="C362" s="24" t="s">
        <v>197</v>
      </c>
      <c r="G362" s="11"/>
    </row>
    <row r="363" spans="3:16" x14ac:dyDescent="0.2">
      <c r="D363" s="24" t="s">
        <v>121</v>
      </c>
      <c r="G363" s="11">
        <v>2</v>
      </c>
      <c r="H363" s="24">
        <v>6871.27</v>
      </c>
      <c r="L363" s="24">
        <f t="shared" ref="L363:L365" si="68">+H363+J363</f>
        <v>6871.27</v>
      </c>
      <c r="M363" s="14"/>
      <c r="N363" s="19">
        <v>6871.27</v>
      </c>
      <c r="O363" s="14"/>
      <c r="P363" s="12">
        <f t="shared" ref="P363:P365" si="69">+L363-N363</f>
        <v>0</v>
      </c>
    </row>
    <row r="364" spans="3:16" x14ac:dyDescent="0.2">
      <c r="D364" s="24" t="s">
        <v>198</v>
      </c>
      <c r="G364" s="11">
        <v>2</v>
      </c>
      <c r="H364" s="13">
        <v>398854</v>
      </c>
      <c r="I364" s="13"/>
      <c r="J364" s="24">
        <v>0</v>
      </c>
      <c r="K364" s="13"/>
      <c r="L364" s="24">
        <f t="shared" si="68"/>
        <v>398854</v>
      </c>
      <c r="N364" s="37">
        <v>287233.71000000002</v>
      </c>
      <c r="P364" s="12">
        <f t="shared" si="69"/>
        <v>111620.28999999998</v>
      </c>
    </row>
    <row r="365" spans="3:16" x14ac:dyDescent="0.2">
      <c r="D365" s="24" t="s">
        <v>199</v>
      </c>
      <c r="G365" s="11">
        <v>2</v>
      </c>
      <c r="H365" s="7">
        <v>3352</v>
      </c>
      <c r="I365" s="7"/>
      <c r="K365" s="7"/>
      <c r="L365" s="38">
        <f t="shared" si="68"/>
        <v>3352</v>
      </c>
      <c r="N365" s="13">
        <v>3352</v>
      </c>
      <c r="P365" s="3">
        <f t="shared" si="69"/>
        <v>0</v>
      </c>
    </row>
    <row r="366" spans="3:16" ht="6.75" customHeight="1" x14ac:dyDescent="0.2">
      <c r="G366" s="11"/>
      <c r="H366" s="20"/>
      <c r="I366" s="7"/>
      <c r="J366" s="20"/>
      <c r="K366" s="7"/>
      <c r="L366" s="20"/>
      <c r="M366" s="7"/>
      <c r="N366" s="20"/>
      <c r="O366" s="7"/>
      <c r="P366" s="20"/>
    </row>
    <row r="367" spans="3:16" x14ac:dyDescent="0.2">
      <c r="C367" s="24" t="s">
        <v>200</v>
      </c>
      <c r="G367" s="11"/>
      <c r="H367" s="5">
        <f>SUM(H363:H366)</f>
        <v>409077.27</v>
      </c>
      <c r="J367" s="5">
        <f>SUM(J363:J366)</f>
        <v>0</v>
      </c>
      <c r="L367" s="5">
        <f>SUM(L363:L366)</f>
        <v>409077.27</v>
      </c>
      <c r="N367" s="5">
        <f>SUM(N363:N366)</f>
        <v>297456.98000000004</v>
      </c>
      <c r="P367" s="5">
        <f>SUM(P363:P366)</f>
        <v>111620.28999999998</v>
      </c>
    </row>
    <row r="368" spans="3:16" ht="6" customHeight="1" x14ac:dyDescent="0.2">
      <c r="G368" s="11"/>
      <c r="H368" s="7"/>
      <c r="J368" s="7"/>
      <c r="L368" s="7"/>
      <c r="N368" s="7"/>
      <c r="P368" s="7"/>
    </row>
    <row r="369" spans="1:16" x14ac:dyDescent="0.2">
      <c r="B369" s="24" t="s">
        <v>201</v>
      </c>
      <c r="G369" s="11"/>
      <c r="H369" s="5">
        <f>+H360+H367</f>
        <v>445327.27</v>
      </c>
      <c r="I369" s="7"/>
      <c r="J369" s="5">
        <f>+J360+J367</f>
        <v>65965.05</v>
      </c>
      <c r="K369" s="7"/>
      <c r="L369" s="5">
        <f>+L360+L367</f>
        <v>511292.32</v>
      </c>
      <c r="M369" s="7"/>
      <c r="N369" s="5">
        <f>+N360+N367</f>
        <v>356134.03</v>
      </c>
      <c r="O369" s="7"/>
      <c r="P369" s="5">
        <f>+P360+P367</f>
        <v>155158.28999999998</v>
      </c>
    </row>
    <row r="370" spans="1:16" x14ac:dyDescent="0.2">
      <c r="G370" s="11"/>
    </row>
    <row r="371" spans="1:16" x14ac:dyDescent="0.2">
      <c r="A371" s="24" t="s">
        <v>202</v>
      </c>
      <c r="G371" s="11"/>
      <c r="H371" s="5">
        <f>+H346+H369</f>
        <v>17868372.629999999</v>
      </c>
      <c r="I371" s="7"/>
      <c r="J371" s="5">
        <f>+J346+J369</f>
        <v>0</v>
      </c>
      <c r="K371" s="7"/>
      <c r="L371" s="5">
        <f>+L346+L369</f>
        <v>17868372.630000003</v>
      </c>
      <c r="M371" s="7"/>
      <c r="N371" s="5">
        <f>+N346+N369</f>
        <v>18484942.420000002</v>
      </c>
      <c r="O371" s="7"/>
      <c r="P371" s="5">
        <f>+P346+P369</f>
        <v>-616569.79000000027</v>
      </c>
    </row>
    <row r="372" spans="1:16" x14ac:dyDescent="0.2">
      <c r="G372" s="11"/>
      <c r="H372" s="7"/>
      <c r="I372" s="7"/>
      <c r="J372" s="7"/>
      <c r="K372" s="7"/>
      <c r="L372" s="7"/>
      <c r="M372" s="7"/>
      <c r="N372" s="7"/>
      <c r="O372" s="7"/>
      <c r="P372" s="7"/>
    </row>
    <row r="373" spans="1:16" x14ac:dyDescent="0.2">
      <c r="A373" s="24" t="s">
        <v>203</v>
      </c>
      <c r="G373" s="11"/>
      <c r="H373" s="5">
        <f>+H48-H371</f>
        <v>-523730.62999999896</v>
      </c>
      <c r="J373" s="5">
        <f>+J48-J371</f>
        <v>0</v>
      </c>
      <c r="K373" s="9"/>
      <c r="L373" s="5">
        <f>+L48-L371</f>
        <v>-523730.63000000268</v>
      </c>
      <c r="M373" s="9"/>
      <c r="N373" s="5">
        <f>+N48-N371</f>
        <v>1511629.3599999994</v>
      </c>
      <c r="O373" s="9"/>
      <c r="P373" s="5">
        <f>+P48+P371</f>
        <v>2035359.9899999995</v>
      </c>
    </row>
    <row r="374" spans="1:16" ht="9" customHeight="1" x14ac:dyDescent="0.2">
      <c r="G374" s="11"/>
    </row>
    <row r="375" spans="1:16" x14ac:dyDescent="0.2">
      <c r="A375" s="24" t="s">
        <v>204</v>
      </c>
    </row>
    <row r="376" spans="1:16" x14ac:dyDescent="0.2">
      <c r="B376" s="24" t="s">
        <v>205</v>
      </c>
      <c r="H376" s="5">
        <v>-348614</v>
      </c>
      <c r="I376" s="7"/>
      <c r="J376" s="5">
        <v>0</v>
      </c>
      <c r="K376" s="7"/>
      <c r="L376" s="38">
        <f t="shared" ref="L376" si="70">+H376+J376</f>
        <v>-348614</v>
      </c>
      <c r="M376" s="7"/>
      <c r="N376" s="5">
        <v>-204503.98</v>
      </c>
      <c r="O376" s="14"/>
      <c r="P376" s="3">
        <f t="shared" ref="P376" si="71">+L376-N376</f>
        <v>-144110.01999999999</v>
      </c>
    </row>
    <row r="378" spans="1:16" x14ac:dyDescent="0.2">
      <c r="A378" s="24" t="s">
        <v>206</v>
      </c>
      <c r="H378" s="5">
        <f>+H376</f>
        <v>-348614</v>
      </c>
      <c r="J378" s="5">
        <f>+J376</f>
        <v>0</v>
      </c>
      <c r="L378" s="5">
        <f>+L376</f>
        <v>-348614</v>
      </c>
      <c r="N378" s="5">
        <f>+N376</f>
        <v>-204503.98</v>
      </c>
      <c r="P378" s="5">
        <f>+P376</f>
        <v>-144110.01999999999</v>
      </c>
    </row>
    <row r="379" spans="1:16" x14ac:dyDescent="0.2">
      <c r="P379" s="10"/>
    </row>
    <row r="380" spans="1:16" x14ac:dyDescent="0.2">
      <c r="A380" s="24" t="s">
        <v>207</v>
      </c>
    </row>
    <row r="381" spans="1:16" x14ac:dyDescent="0.2">
      <c r="B381" s="24" t="s">
        <v>208</v>
      </c>
      <c r="H381" s="5">
        <f>+H373+H378</f>
        <v>-872344.62999999896</v>
      </c>
      <c r="I381" s="7"/>
      <c r="J381" s="5">
        <f>+J373+J378</f>
        <v>0</v>
      </c>
      <c r="K381" s="7"/>
      <c r="L381" s="5">
        <f>+L373+L378</f>
        <v>-872344.63000000268</v>
      </c>
      <c r="M381" s="7"/>
      <c r="N381" s="5">
        <f>+N373+N378</f>
        <v>1307125.3799999994</v>
      </c>
      <c r="O381" s="7"/>
      <c r="P381" s="5">
        <f>+P373+P378</f>
        <v>1891249.9699999995</v>
      </c>
    </row>
    <row r="382" spans="1:16" x14ac:dyDescent="0.2">
      <c r="P382" s="10" t="s">
        <v>227</v>
      </c>
    </row>
    <row r="383" spans="1:16" x14ac:dyDescent="0.2">
      <c r="A383" s="21" t="s">
        <v>209</v>
      </c>
      <c r="B383" s="15"/>
      <c r="C383" s="15"/>
      <c r="D383" s="15"/>
      <c r="E383" s="15"/>
      <c r="F383" s="15"/>
      <c r="G383" s="15"/>
      <c r="H383" s="7">
        <v>0</v>
      </c>
      <c r="I383" s="9"/>
      <c r="J383" s="7">
        <v>0</v>
      </c>
      <c r="K383" s="9"/>
      <c r="L383" s="7">
        <v>0</v>
      </c>
      <c r="M383" s="9"/>
      <c r="N383" s="9">
        <v>3309015.89</v>
      </c>
      <c r="O383" s="7"/>
      <c r="P383" s="9">
        <v>3309015.89</v>
      </c>
    </row>
    <row r="384" spans="1:16" x14ac:dyDescent="0.2">
      <c r="A384" s="21"/>
      <c r="B384" s="15"/>
      <c r="C384" s="15"/>
      <c r="D384" s="15"/>
      <c r="E384" s="15"/>
      <c r="F384" s="15"/>
      <c r="G384" s="15"/>
      <c r="H384" s="7"/>
      <c r="I384" s="7"/>
      <c r="J384" s="7"/>
      <c r="K384" s="7"/>
      <c r="L384" s="7"/>
      <c r="M384" s="7"/>
      <c r="N384" s="7"/>
      <c r="O384" s="7"/>
      <c r="P384" s="7"/>
    </row>
    <row r="385" spans="1:16" x14ac:dyDescent="0.2">
      <c r="A385" s="21"/>
      <c r="B385" s="15"/>
      <c r="C385" s="15"/>
      <c r="D385" s="15"/>
      <c r="E385" s="15"/>
      <c r="F385" s="15"/>
      <c r="G385" s="15"/>
      <c r="H385" s="7"/>
      <c r="I385" s="7"/>
      <c r="J385" s="7"/>
      <c r="K385" s="7"/>
      <c r="L385" s="7"/>
      <c r="M385" s="7"/>
      <c r="N385" s="7"/>
      <c r="O385" s="7"/>
      <c r="P385" s="7"/>
    </row>
    <row r="386" spans="1:16" x14ac:dyDescent="0.2">
      <c r="A386" s="21" t="s">
        <v>210</v>
      </c>
      <c r="B386" s="15"/>
      <c r="C386" s="15"/>
      <c r="D386" s="15"/>
      <c r="E386" s="15"/>
      <c r="F386" s="15"/>
      <c r="G386" s="15"/>
      <c r="H386" s="5">
        <f>SUM(H383:H384)</f>
        <v>0</v>
      </c>
      <c r="I386" s="7"/>
      <c r="J386" s="5">
        <f>SUM(J383:J384)</f>
        <v>0</v>
      </c>
      <c r="K386" s="7"/>
      <c r="L386" s="5">
        <f>SUM(L383:L384)</f>
        <v>0</v>
      </c>
      <c r="M386" s="7"/>
      <c r="N386" s="5">
        <f>SUM(N383:N384)</f>
        <v>3309015.89</v>
      </c>
      <c r="O386" s="7"/>
      <c r="P386" s="5">
        <f>SUM(P383:P384)</f>
        <v>3309015.89</v>
      </c>
    </row>
    <row r="387" spans="1:16" ht="8.25" customHeight="1" x14ac:dyDescent="0.2">
      <c r="A387" s="21"/>
      <c r="B387" s="15"/>
      <c r="C387" s="15"/>
      <c r="D387" s="15"/>
      <c r="E387" s="15"/>
      <c r="F387" s="15"/>
      <c r="G387" s="15"/>
      <c r="H387" s="7"/>
      <c r="I387" s="7"/>
      <c r="J387" s="7"/>
      <c r="K387" s="7"/>
      <c r="L387" s="7"/>
      <c r="M387" s="7"/>
      <c r="N387" s="7"/>
      <c r="O387" s="7"/>
      <c r="P387" s="7"/>
    </row>
    <row r="388" spans="1:16" ht="13.5" thickBot="1" x14ac:dyDescent="0.25">
      <c r="A388" s="21" t="s">
        <v>211</v>
      </c>
      <c r="B388" s="15"/>
      <c r="C388" s="15"/>
      <c r="D388" s="15"/>
      <c r="E388" s="15"/>
      <c r="F388" s="15"/>
      <c r="G388" s="15"/>
      <c r="H388" s="22">
        <f>+H381+H386</f>
        <v>-872344.62999999896</v>
      </c>
      <c r="I388" s="9"/>
      <c r="J388" s="22">
        <f>+J381+J386</f>
        <v>0</v>
      </c>
      <c r="K388" s="9"/>
      <c r="L388" s="22">
        <f>+L381+L386</f>
        <v>-872344.63000000268</v>
      </c>
      <c r="M388" s="9"/>
      <c r="N388" s="22">
        <f>+N381+N386</f>
        <v>4616141.2699999996</v>
      </c>
      <c r="O388" s="9"/>
      <c r="P388" s="22">
        <f>+P381+P386</f>
        <v>5200265.8599999994</v>
      </c>
    </row>
    <row r="389" spans="1:16" ht="13.5" thickTop="1" x14ac:dyDescent="0.2">
      <c r="N389" s="12"/>
    </row>
    <row r="390" spans="1:16" x14ac:dyDescent="0.2">
      <c r="A390" s="24" t="s">
        <v>212</v>
      </c>
      <c r="N390" s="15"/>
    </row>
    <row r="391" spans="1:16" x14ac:dyDescent="0.2">
      <c r="B391" s="24" t="s">
        <v>213</v>
      </c>
      <c r="N391" s="15"/>
    </row>
    <row r="392" spans="1:16" x14ac:dyDescent="0.2">
      <c r="C392" s="24" t="s">
        <v>214</v>
      </c>
      <c r="N392" s="15"/>
    </row>
    <row r="393" spans="1:16" x14ac:dyDescent="0.2">
      <c r="D393" s="24" t="s">
        <v>215</v>
      </c>
      <c r="N393" s="1">
        <v>454000</v>
      </c>
    </row>
    <row r="394" spans="1:16" x14ac:dyDescent="0.2">
      <c r="D394" s="24" t="s">
        <v>216</v>
      </c>
      <c r="N394" s="15">
        <v>1964574.72</v>
      </c>
      <c r="P394" s="43"/>
    </row>
    <row r="395" spans="1:16" x14ac:dyDescent="0.2">
      <c r="C395" s="24" t="s">
        <v>217</v>
      </c>
      <c r="N395" s="15">
        <v>125000</v>
      </c>
    </row>
    <row r="396" spans="1:16" x14ac:dyDescent="0.2">
      <c r="C396" s="24" t="s">
        <v>218</v>
      </c>
      <c r="N396" s="15"/>
    </row>
    <row r="397" spans="1:16" x14ac:dyDescent="0.2">
      <c r="D397" s="24" t="s">
        <v>219</v>
      </c>
      <c r="N397" s="15">
        <v>489109.23</v>
      </c>
    </row>
    <row r="398" spans="1:16" x14ac:dyDescent="0.2">
      <c r="D398" s="44" t="s">
        <v>220</v>
      </c>
      <c r="N398" s="12">
        <f>359588.64+942.63</f>
        <v>360531.27</v>
      </c>
      <c r="P398" s="43"/>
    </row>
    <row r="399" spans="1:16" x14ac:dyDescent="0.2">
      <c r="C399" s="44" t="s">
        <v>174</v>
      </c>
      <c r="N399" s="12">
        <f>145320.15</f>
        <v>145320.15</v>
      </c>
      <c r="P399" s="24" t="s">
        <v>233</v>
      </c>
    </row>
    <row r="400" spans="1:16" x14ac:dyDescent="0.2">
      <c r="B400" s="24" t="s">
        <v>221</v>
      </c>
      <c r="N400" s="15"/>
    </row>
    <row r="401" spans="1:14" x14ac:dyDescent="0.2">
      <c r="C401" s="24" t="s">
        <v>222</v>
      </c>
      <c r="N401" s="19">
        <v>484029.66</v>
      </c>
    </row>
    <row r="402" spans="1:14" x14ac:dyDescent="0.2">
      <c r="C402" s="24" t="s">
        <v>215</v>
      </c>
      <c r="H402" s="15"/>
      <c r="N402" s="12"/>
    </row>
    <row r="403" spans="1:14" x14ac:dyDescent="0.2">
      <c r="B403" s="24" t="s">
        <v>223</v>
      </c>
      <c r="H403" s="15"/>
      <c r="N403" s="5">
        <f>736116.4</f>
        <v>736116.4</v>
      </c>
    </row>
    <row r="405" spans="1:14" x14ac:dyDescent="0.2">
      <c r="N405" s="15">
        <f>SUM(N393:N403)</f>
        <v>4758681.43</v>
      </c>
    </row>
    <row r="406" spans="1:14" x14ac:dyDescent="0.2">
      <c r="A406" s="24" t="s">
        <v>224</v>
      </c>
    </row>
    <row r="407" spans="1:14" x14ac:dyDescent="0.2">
      <c r="B407" s="24" t="s">
        <v>234</v>
      </c>
      <c r="N407" s="38">
        <v>-790095</v>
      </c>
    </row>
    <row r="409" spans="1:14" ht="13.5" thickBot="1" x14ac:dyDescent="0.25">
      <c r="A409" s="24" t="s">
        <v>225</v>
      </c>
      <c r="N409" s="22">
        <f>SUM(N405:N407)</f>
        <v>3968586.4299999997</v>
      </c>
    </row>
    <row r="410" spans="1:14" ht="13.5" thickTop="1" x14ac:dyDescent="0.2"/>
    <row r="411" spans="1:14" x14ac:dyDescent="0.2">
      <c r="A411" s="24" t="s">
        <v>229</v>
      </c>
      <c r="C411" s="45" t="s">
        <v>231</v>
      </c>
    </row>
    <row r="412" spans="1:14" x14ac:dyDescent="0.2">
      <c r="A412" s="24" t="s">
        <v>230</v>
      </c>
      <c r="C412" s="45" t="s">
        <v>232</v>
      </c>
      <c r="N412" s="46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Grama, Jacqueline</dc:creator>
  <cp:lastModifiedBy>Grama, Jacqueline</cp:lastModifiedBy>
  <dcterms:created xsi:type="dcterms:W3CDTF">2021-09-10T14:53:51Z</dcterms:created>
  <dcterms:modified xsi:type="dcterms:W3CDTF">2023-08-18T14:33:07Z</dcterms:modified>
</cp:coreProperties>
</file>