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621FAD2D-5661-47D5-B201-C94CBE4C1DFB}" xr6:coauthVersionLast="47" xr6:coauthVersionMax="47" xr10:uidLastSave="{00000000-0000-0000-0000-000000000000}"/>
  <bookViews>
    <workbookView xWindow="2730" yWindow="2730" windowWidth="16755" windowHeight="11385" xr2:uid="{00000000-000D-0000-FFFF-FFFF00000000}"/>
  </bookViews>
  <sheets>
    <sheet name="J-10" sheetId="1" r:id="rId1"/>
    <sheet name="J-11" sheetId="2" r:id="rId2"/>
    <sheet name="J-12" sheetId="3" r:id="rId3"/>
    <sheet name="J-1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D28" i="4" s="1"/>
  <c r="G12" i="2"/>
  <c r="F28" i="4"/>
  <c r="F33" i="4" s="1"/>
  <c r="G13" i="2"/>
  <c r="H28" i="4" s="1"/>
  <c r="H33" i="4" s="1"/>
  <c r="G14" i="2"/>
  <c r="J28" i="4"/>
  <c r="J30" i="4" s="1"/>
  <c r="G15" i="2"/>
  <c r="L28" i="4" s="1"/>
  <c r="G16" i="2"/>
  <c r="N28" i="4" s="1"/>
  <c r="N33" i="4" s="1"/>
  <c r="G17" i="2"/>
  <c r="P28" i="4" s="1"/>
  <c r="P33" i="4" s="1"/>
  <c r="G18" i="2"/>
  <c r="R28" i="4" s="1"/>
  <c r="G19" i="2"/>
  <c r="T28" i="4" s="1"/>
  <c r="G20" i="2"/>
  <c r="T18" i="4" s="1"/>
  <c r="C18" i="1"/>
  <c r="C17" i="1" s="1"/>
  <c r="N20" i="1"/>
  <c r="N19" i="1"/>
  <c r="T13" i="4"/>
  <c r="T15" i="4" s="1"/>
  <c r="T17" i="4" s="1"/>
  <c r="V26" i="4" s="1"/>
  <c r="I14" i="3"/>
  <c r="I15" i="3"/>
  <c r="I18" i="3"/>
  <c r="I20" i="3" s="1"/>
  <c r="I24" i="3" s="1"/>
  <c r="F30" i="4" l="1"/>
  <c r="T19" i="4"/>
  <c r="N30" i="4"/>
  <c r="L30" i="4"/>
  <c r="L33" i="4"/>
  <c r="T30" i="4"/>
  <c r="T33" i="4"/>
  <c r="R30" i="4"/>
  <c r="R33" i="4"/>
  <c r="D33" i="4"/>
  <c r="D30" i="4"/>
  <c r="J33" i="4"/>
  <c r="P30" i="4"/>
  <c r="H30" i="4"/>
  <c r="V28" i="4"/>
  <c r="N17" i="1"/>
  <c r="C16" i="1"/>
  <c r="N18" i="1"/>
  <c r="V33" i="4" l="1"/>
  <c r="V30" i="4"/>
  <c r="C15" i="1"/>
  <c r="N16" i="1"/>
  <c r="N15" i="1" l="1"/>
  <c r="C14" i="1"/>
  <c r="C13" i="1" l="1"/>
  <c r="N14" i="1"/>
  <c r="C12" i="1" l="1"/>
  <c r="N13" i="1"/>
  <c r="N12" i="1" l="1"/>
  <c r="C11" i="1"/>
  <c r="N11" i="1" s="1"/>
</calcChain>
</file>

<file path=xl/sharedStrings.xml><?xml version="1.0" encoding="utf-8"?>
<sst xmlns="http://schemas.openxmlformats.org/spreadsheetml/2006/main" count="108" uniqueCount="87">
  <si>
    <t>Anytown School District</t>
  </si>
  <si>
    <t>Fiscal Year Ended June 30,</t>
  </si>
  <si>
    <t>General Obligation Bonds</t>
  </si>
  <si>
    <t>Governmental Activities</t>
  </si>
  <si>
    <t>Certificates of Participation</t>
  </si>
  <si>
    <t>Total District</t>
  </si>
  <si>
    <t>Details regarding the district's outstanding debt can be found in the notes to the financial statements.</t>
  </si>
  <si>
    <t>General Bonded Debt Outstanding</t>
  </si>
  <si>
    <t>Business-Type Activities</t>
  </si>
  <si>
    <t>Governmental Unit</t>
  </si>
  <si>
    <t>Debt repaid with property taxes</t>
  </si>
  <si>
    <t>Debt Outstanding</t>
  </si>
  <si>
    <t>Other debt</t>
  </si>
  <si>
    <t>ABC County General Obligation Debt</t>
  </si>
  <si>
    <t>Subtotal, overlapping debt</t>
  </si>
  <si>
    <t>Total direct and overlapping debt</t>
  </si>
  <si>
    <t>Fiscal Year</t>
  </si>
  <si>
    <t>Debt limit</t>
  </si>
  <si>
    <t>Total net debt applicable to limit</t>
  </si>
  <si>
    <t>Legal debt margin</t>
  </si>
  <si>
    <t>Total net debt applicable to the limit</t>
  </si>
  <si>
    <t>as a percentage of debt limit</t>
  </si>
  <si>
    <t>Equalized valuation basis</t>
  </si>
  <si>
    <t>Average equalized valuation of taxable property</t>
  </si>
  <si>
    <t>Estimated Share of Overlapping Debt</t>
  </si>
  <si>
    <t>[A]</t>
  </si>
  <si>
    <t>[A/3]</t>
  </si>
  <si>
    <t>[B]</t>
  </si>
  <si>
    <t>[C]</t>
  </si>
  <si>
    <t>[B-C]</t>
  </si>
  <si>
    <t>For debt repaid with property taxes, the percentage of overlapping debt applicable is estimated using taxable assessed property values.</t>
  </si>
  <si>
    <t>Exhibit J-10</t>
  </si>
  <si>
    <t>Exhibit J-11</t>
  </si>
  <si>
    <t>Anytown District Direct Debt</t>
  </si>
  <si>
    <t xml:space="preserve">This schedule estimates the portion of the outstanding debt of those overlapping governments that is borne by the residents and </t>
  </si>
  <si>
    <t xml:space="preserve">businesses of Anytown.  This process recognizes that, when considering the District's ability to issue and repay long-term debt, the </t>
  </si>
  <si>
    <t xml:space="preserve">entire debt burden borne by the residents and businesses should be taken into account.  However this does not imply that </t>
  </si>
  <si>
    <t>every taxpayer is a resident, and therefore responsible for repaying the debt, of each overlapping payment.</t>
  </si>
  <si>
    <t>Legal Debt Margin Information,</t>
  </si>
  <si>
    <t>Exhibit J-12</t>
  </si>
  <si>
    <t>Department of Treasury, Division of Taxation</t>
  </si>
  <si>
    <t>Ratios of Net General Bonded Debt Outstanding</t>
  </si>
  <si>
    <t>Net General Bonded Debt Outstanding</t>
  </si>
  <si>
    <t>Anytown Municipality</t>
  </si>
  <si>
    <t>Debt outstanding data provided by each governmental unit.</t>
  </si>
  <si>
    <t xml:space="preserve">Note: </t>
  </si>
  <si>
    <t xml:space="preserve">Overlapping governments are those that coincide, at least in part, with the geographic boundaries of the District.  </t>
  </si>
  <si>
    <t xml:space="preserve">The basic approach to estimating the applicable percentage of overlapping debt, as described in the Statement, is to divide the value of </t>
  </si>
  <si>
    <t>the revenue base within the overlapping geographic area by the total revenue base of the overlapping government, and multiply this ratio</t>
  </si>
  <si>
    <t>by the overlapping government's outstanding debt.</t>
  </si>
  <si>
    <t>Deductions</t>
  </si>
  <si>
    <t>Bond Anticipation Notes (BANs)</t>
  </si>
  <si>
    <t>Includes Early Retirement Incentive Plan (ERIP) refunding</t>
  </si>
  <si>
    <t xml:space="preserve">Applicable percentages were estimated by determining the portion of another governmental unit's taxable value that is within the </t>
  </si>
  <si>
    <t>district's boundaries and dividing it by each unit's total taxable value.</t>
  </si>
  <si>
    <t>Assessed value data used to estimate applicable percentages provided by the ABC County Board of Taxation.</t>
  </si>
  <si>
    <t>Sources:</t>
  </si>
  <si>
    <t>Source:</t>
  </si>
  <si>
    <t>Equalized valuation bases were obtained from the Annual Report of the State of New Jersey,</t>
  </si>
  <si>
    <t>a</t>
  </si>
  <si>
    <t>b</t>
  </si>
  <si>
    <t>Last Ten Fiscal Years</t>
  </si>
  <si>
    <t>Notes:</t>
  </si>
  <si>
    <t>As of June 30, 20XX</t>
  </si>
  <si>
    <t>Municipal Water Authority - Anytown District's share</t>
  </si>
  <si>
    <t xml:space="preserve">       Legal debt margin</t>
  </si>
  <si>
    <t>Debt limit (4 % of average equalization value)</t>
  </si>
  <si>
    <t>Exhibit J-13</t>
  </si>
  <si>
    <t>Population data can be found in Exhibit NJ J-14.</t>
  </si>
  <si>
    <t xml:space="preserve">See Exhibit NJ J-6 for property tax data.  </t>
  </si>
  <si>
    <t>See  Exhibit NJ J-14 for personal income and population data.  These ratios are calculated using personal income and</t>
  </si>
  <si>
    <t>Deductions are allowable for resources that are restricted to repaying the principal of debt outstanding.</t>
  </si>
  <si>
    <t>Limit set by NJSA 18A:24-19 for a K through 12 district; other % limits would be applicable for other district types.</t>
  </si>
  <si>
    <t>Ratios of Outstanding Debt by Type</t>
  </si>
  <si>
    <t>Direct and Overlapping Governmental Activities Debt</t>
  </si>
  <si>
    <t>Total Net Debt Applicable to Limit</t>
  </si>
  <si>
    <t xml:space="preserve">      population for the prior calendar year.</t>
  </si>
  <si>
    <t xml:space="preserve"> </t>
  </si>
  <si>
    <t>Leases</t>
  </si>
  <si>
    <r>
      <t xml:space="preserve">General Obligation Bonds </t>
    </r>
    <r>
      <rPr>
        <b/>
        <vertAlign val="superscript"/>
        <sz val="11"/>
        <rFont val="Arial"/>
        <family val="2"/>
      </rPr>
      <t>b</t>
    </r>
  </si>
  <si>
    <r>
      <t xml:space="preserve">Percentage of Personal Income </t>
    </r>
    <r>
      <rPr>
        <b/>
        <vertAlign val="superscript"/>
        <sz val="11"/>
        <rFont val="Arial"/>
        <family val="2"/>
      </rPr>
      <t>a</t>
    </r>
  </si>
  <si>
    <r>
      <t xml:space="preserve">Per Capita </t>
    </r>
    <r>
      <rPr>
        <vertAlign val="superscript"/>
        <sz val="11"/>
        <rFont val="Arial"/>
        <family val="2"/>
      </rPr>
      <t>a</t>
    </r>
  </si>
  <si>
    <r>
      <t>Note:</t>
    </r>
    <r>
      <rPr>
        <sz val="11"/>
        <rFont val="Arial"/>
        <family val="2"/>
      </rPr>
      <t xml:space="preserve"> Details regarding the district's outstanding debt can be found in the notes to the financial statements.</t>
    </r>
  </si>
  <si>
    <r>
      <t xml:space="preserve">Percentage of Actual Taxable Value </t>
    </r>
    <r>
      <rPr>
        <b/>
        <vertAlign val="superscript"/>
        <sz val="11"/>
        <rFont val="Arial"/>
        <family val="2"/>
      </rPr>
      <t>a</t>
    </r>
    <r>
      <rPr>
        <sz val="11"/>
        <rFont val="Arial"/>
        <family val="2"/>
      </rPr>
      <t xml:space="preserve"> of Property</t>
    </r>
  </si>
  <si>
    <r>
      <t>Per Capita</t>
    </r>
    <r>
      <rPr>
        <b/>
        <sz val="11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b</t>
    </r>
  </si>
  <si>
    <r>
      <t xml:space="preserve">Estimated Percentage Applicable </t>
    </r>
    <r>
      <rPr>
        <b/>
        <vertAlign val="superscript"/>
        <sz val="11"/>
        <rFont val="Arial"/>
        <family val="2"/>
      </rPr>
      <t>a</t>
    </r>
  </si>
  <si>
    <t>Legal Debt Margin Calculation for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</si>
</sst>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0;[Red]0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42" fontId="4" fillId="0" borderId="0" xfId="1" applyNumberFormat="1" applyFont="1"/>
    <xf numFmtId="10" fontId="4" fillId="0" borderId="0" xfId="3" applyNumberFormat="1" applyFont="1" applyFill="1"/>
    <xf numFmtId="10" fontId="4" fillId="0" borderId="0" xfId="3" applyNumberFormat="1" applyFont="1" applyFill="1" applyBorder="1"/>
    <xf numFmtId="165" fontId="4" fillId="0" borderId="0" xfId="2" applyNumberFormat="1" applyFont="1"/>
    <xf numFmtId="164" fontId="4" fillId="0" borderId="0" xfId="1" applyNumberFormat="1" applyFont="1"/>
    <xf numFmtId="164" fontId="4" fillId="0" borderId="0" xfId="1" applyNumberFormat="1" applyFont="1" applyFill="1"/>
    <xf numFmtId="164" fontId="4" fillId="0" borderId="0" xfId="0" applyNumberFormat="1" applyFont="1"/>
    <xf numFmtId="0" fontId="3" fillId="0" borderId="0" xfId="0" applyFont="1" applyAlignment="1">
      <alignment horizontal="right"/>
    </xf>
    <xf numFmtId="165" fontId="4" fillId="0" borderId="0" xfId="2" applyNumberFormat="1" applyFont="1" applyFill="1"/>
    <xf numFmtId="0" fontId="8" fillId="0" borderId="0" xfId="0" applyFont="1"/>
    <xf numFmtId="166" fontId="4" fillId="0" borderId="0" xfId="3" applyNumberFormat="1" applyFont="1"/>
    <xf numFmtId="41" fontId="4" fillId="0" borderId="0" xfId="0" applyNumberFormat="1" applyFont="1"/>
    <xf numFmtId="166" fontId="4" fillId="0" borderId="0" xfId="0" applyNumberFormat="1" applyFont="1"/>
    <xf numFmtId="41" fontId="4" fillId="0" borderId="2" xfId="0" applyNumberFormat="1" applyFont="1" applyBorder="1"/>
    <xf numFmtId="165" fontId="4" fillId="0" borderId="3" xfId="2" applyNumberFormat="1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8" xfId="0" applyFont="1" applyBorder="1"/>
    <xf numFmtId="41" fontId="4" fillId="0" borderId="0" xfId="1" applyNumberFormat="1" applyFont="1"/>
    <xf numFmtId="165" fontId="4" fillId="0" borderId="4" xfId="2" applyNumberFormat="1" applyFont="1" applyBorder="1"/>
    <xf numFmtId="165" fontId="4" fillId="0" borderId="0" xfId="2" applyNumberFormat="1" applyFont="1" applyBorder="1"/>
    <xf numFmtId="167" fontId="4" fillId="0" borderId="0" xfId="1" applyNumberFormat="1" applyFont="1" applyAlignment="1">
      <alignment horizontal="center"/>
    </xf>
    <xf numFmtId="41" fontId="4" fillId="0" borderId="2" xfId="0" applyNumberFormat="1" applyFont="1" applyBorder="1" applyAlignment="1">
      <alignment horizontal="center"/>
    </xf>
    <xf numFmtId="10" fontId="4" fillId="0" borderId="0" xfId="3" quotePrefix="1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0" fontId="4" fillId="0" borderId="0" xfId="3" applyNumberFormat="1" applyFont="1" applyFill="1" applyAlignment="1">
      <alignment horizontal="right" wrapText="1"/>
    </xf>
    <xf numFmtId="0" fontId="4" fillId="0" borderId="0" xfId="0" applyFont="1" applyAlignment="1">
      <alignment horizontal="right"/>
    </xf>
    <xf numFmtId="10" fontId="4" fillId="0" borderId="0" xfId="3" applyNumberFormat="1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42" fontId="4" fillId="0" borderId="0" xfId="1" applyNumberFormat="1" applyFont="1" applyFill="1"/>
    <xf numFmtId="44" fontId="4" fillId="0" borderId="0" xfId="2" applyFont="1" applyFill="1"/>
    <xf numFmtId="164" fontId="4" fillId="0" borderId="0" xfId="0" applyNumberFormat="1" applyFont="1" applyFill="1"/>
    <xf numFmtId="164" fontId="4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12</xdr:row>
      <xdr:rowOff>30480</xdr:rowOff>
    </xdr:from>
    <xdr:to>
      <xdr:col>7</xdr:col>
      <xdr:colOff>358140</xdr:colOff>
      <xdr:row>14</xdr:row>
      <xdr:rowOff>106680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8E1B3D02-E304-4798-9F11-47AE25A4CED7}"/>
            </a:ext>
          </a:extLst>
        </xdr:cNvPr>
        <xdr:cNvSpPr txBox="1">
          <a:spLocks noChangeArrowheads="1"/>
        </xdr:cNvSpPr>
      </xdr:nvSpPr>
      <xdr:spPr bwMode="auto">
        <a:xfrm>
          <a:off x="815340" y="2049780"/>
          <a:ext cx="3909060" cy="4267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debt applicable to the limit may be offset only by amounts that the applicable law expressly allows.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="75" workbookViewId="0">
      <selection activeCell="U11" sqref="U11"/>
    </sheetView>
  </sheetViews>
  <sheetFormatPr defaultRowHeight="14.25" x14ac:dyDescent="0.2"/>
  <cols>
    <col min="1" max="1" width="9" style="48" customWidth="1"/>
    <col min="2" max="2" width="2.28515625" style="48" customWidth="1"/>
    <col min="3" max="3" width="15.140625" style="48" customWidth="1"/>
    <col min="4" max="4" width="1.7109375" style="48" customWidth="1"/>
    <col min="5" max="5" width="11.140625" style="48" customWidth="1"/>
    <col min="6" max="6" width="1.85546875" style="48" customWidth="1"/>
    <col min="7" max="7" width="11" style="48" customWidth="1"/>
    <col min="8" max="8" width="1.5703125" style="48" customWidth="1"/>
    <col min="9" max="9" width="10.5703125" style="48" customWidth="1"/>
    <col min="10" max="10" width="1.7109375" style="48" customWidth="1"/>
    <col min="11" max="11" width="1.5703125" style="48" customWidth="1"/>
    <col min="12" max="12" width="13.85546875" style="48" customWidth="1"/>
    <col min="13" max="13" width="1.140625" style="48" customWidth="1"/>
    <col min="14" max="14" width="14.28515625" style="48" bestFit="1" customWidth="1"/>
    <col min="15" max="15" width="1.42578125" style="48" customWidth="1"/>
    <col min="16" max="16" width="13.42578125" style="48" customWidth="1"/>
    <col min="17" max="17" width="2" style="48" customWidth="1"/>
    <col min="18" max="18" width="12.85546875" style="48" customWidth="1"/>
    <col min="19" max="19" width="10.85546875" style="48" customWidth="1"/>
    <col min="20" max="16384" width="9.140625" style="48"/>
  </cols>
  <sheetData>
    <row r="1" spans="1:19" ht="15" x14ac:dyDescent="0.25">
      <c r="A1" s="47" t="s">
        <v>0</v>
      </c>
      <c r="M1" s="49"/>
      <c r="R1" s="47"/>
      <c r="S1" s="47" t="s">
        <v>31</v>
      </c>
    </row>
    <row r="2" spans="1:19" ht="15" x14ac:dyDescent="0.25">
      <c r="A2" s="47" t="s">
        <v>73</v>
      </c>
      <c r="R2" s="50"/>
      <c r="S2" s="51">
        <v>45107</v>
      </c>
    </row>
    <row r="3" spans="1:19" ht="15" x14ac:dyDescent="0.25">
      <c r="A3" s="47" t="s">
        <v>61</v>
      </c>
      <c r="B3" s="47"/>
      <c r="R3" s="50"/>
      <c r="S3" s="52"/>
    </row>
    <row r="4" spans="1:19" x14ac:dyDescent="0.2">
      <c r="A4" s="49"/>
    </row>
    <row r="8" spans="1:19" ht="42.75" x14ac:dyDescent="0.2">
      <c r="C8" s="53" t="s">
        <v>3</v>
      </c>
      <c r="D8" s="53"/>
      <c r="E8" s="53"/>
      <c r="F8" s="53"/>
      <c r="G8" s="53"/>
      <c r="H8" s="53"/>
      <c r="I8" s="53"/>
      <c r="J8" s="52"/>
      <c r="L8" s="54" t="s">
        <v>8</v>
      </c>
    </row>
    <row r="9" spans="1:19" ht="63.75" customHeight="1" x14ac:dyDescent="0.25">
      <c r="A9" s="54" t="s">
        <v>1</v>
      </c>
      <c r="B9" s="54"/>
      <c r="C9" s="55" t="s">
        <v>79</v>
      </c>
      <c r="D9" s="54"/>
      <c r="E9" s="55" t="s">
        <v>4</v>
      </c>
      <c r="F9" s="54"/>
      <c r="G9" s="55" t="s">
        <v>78</v>
      </c>
      <c r="H9" s="54"/>
      <c r="I9" s="55" t="s">
        <v>51</v>
      </c>
      <c r="J9" s="54"/>
      <c r="K9" s="54"/>
      <c r="L9" s="55" t="s">
        <v>78</v>
      </c>
      <c r="M9" s="54"/>
      <c r="N9" s="56" t="s">
        <v>5</v>
      </c>
      <c r="O9" s="54"/>
      <c r="P9" s="56" t="s">
        <v>80</v>
      </c>
      <c r="Q9" s="54"/>
      <c r="R9" s="56" t="s">
        <v>81</v>
      </c>
    </row>
    <row r="11" spans="1:19" x14ac:dyDescent="0.2">
      <c r="A11" s="48">
        <v>2022</v>
      </c>
      <c r="C11" s="57">
        <f>C12+280000</f>
        <v>12453000</v>
      </c>
      <c r="E11" s="57">
        <v>0</v>
      </c>
      <c r="G11" s="57">
        <v>0</v>
      </c>
      <c r="I11" s="57">
        <v>0</v>
      </c>
      <c r="J11" s="57"/>
      <c r="L11" s="58">
        <v>0</v>
      </c>
      <c r="M11" s="58"/>
      <c r="N11" s="57">
        <f>SUM(C11:L11)</f>
        <v>12453000</v>
      </c>
      <c r="P11" s="10">
        <v>3.2899999999999999E-2</v>
      </c>
      <c r="Q11" s="11"/>
      <c r="R11" s="17">
        <v>847</v>
      </c>
    </row>
    <row r="12" spans="1:19" x14ac:dyDescent="0.2">
      <c r="A12" s="48">
        <v>2021</v>
      </c>
      <c r="C12" s="14">
        <f>C13+290000</f>
        <v>12173000</v>
      </c>
      <c r="E12" s="14">
        <v>0</v>
      </c>
      <c r="G12" s="14">
        <v>0</v>
      </c>
      <c r="I12" s="14">
        <v>0</v>
      </c>
      <c r="J12" s="14"/>
      <c r="L12" s="14">
        <v>0</v>
      </c>
      <c r="N12" s="59">
        <f t="shared" ref="N12:N17" si="0">SUM(C12:L12)</f>
        <v>12173000</v>
      </c>
      <c r="P12" s="10">
        <v>3.1199999999999999E-2</v>
      </c>
      <c r="Q12" s="11"/>
      <c r="R12" s="59">
        <v>828</v>
      </c>
    </row>
    <row r="13" spans="1:19" x14ac:dyDescent="0.2">
      <c r="A13" s="48">
        <v>2020</v>
      </c>
      <c r="C13" s="14">
        <f>C14+295000</f>
        <v>11883000</v>
      </c>
      <c r="E13" s="14">
        <v>0</v>
      </c>
      <c r="G13" s="14">
        <v>0</v>
      </c>
      <c r="I13" s="14">
        <v>0</v>
      </c>
      <c r="J13" s="14"/>
      <c r="L13" s="14">
        <v>0</v>
      </c>
      <c r="N13" s="59">
        <f t="shared" si="0"/>
        <v>11883000</v>
      </c>
      <c r="P13" s="10">
        <v>2.9600000000000001E-2</v>
      </c>
      <c r="Q13" s="11"/>
      <c r="R13" s="59">
        <v>809</v>
      </c>
    </row>
    <row r="14" spans="1:19" x14ac:dyDescent="0.2">
      <c r="A14" s="48">
        <v>2019</v>
      </c>
      <c r="C14" s="14">
        <f>C15+300000</f>
        <v>11588000</v>
      </c>
      <c r="E14" s="14">
        <v>0</v>
      </c>
      <c r="G14" s="14">
        <v>0</v>
      </c>
      <c r="I14" s="14">
        <v>0</v>
      </c>
      <c r="J14" s="14"/>
      <c r="L14" s="14">
        <v>0</v>
      </c>
      <c r="N14" s="59">
        <f t="shared" si="0"/>
        <v>11588000</v>
      </c>
      <c r="P14" s="10">
        <v>2.7799999999999998E-2</v>
      </c>
      <c r="Q14" s="11"/>
      <c r="R14" s="59">
        <v>784</v>
      </c>
    </row>
    <row r="15" spans="1:19" x14ac:dyDescent="0.2">
      <c r="A15" s="48">
        <v>2018</v>
      </c>
      <c r="C15" s="14">
        <f>C16+310000</f>
        <v>11288000</v>
      </c>
      <c r="E15" s="14">
        <v>0</v>
      </c>
      <c r="G15" s="14">
        <v>0</v>
      </c>
      <c r="I15" s="14">
        <v>0</v>
      </c>
      <c r="J15" s="14"/>
      <c r="L15" s="14">
        <v>0</v>
      </c>
      <c r="N15" s="59">
        <f t="shared" si="0"/>
        <v>11288000</v>
      </c>
      <c r="P15" s="10">
        <v>2.6200000000000001E-2</v>
      </c>
      <c r="Q15" s="11"/>
      <c r="R15" s="59">
        <v>759</v>
      </c>
    </row>
    <row r="16" spans="1:19" x14ac:dyDescent="0.2">
      <c r="A16" s="48">
        <v>2017</v>
      </c>
      <c r="C16" s="14">
        <f>C17+320000</f>
        <v>10978000</v>
      </c>
      <c r="E16" s="14">
        <v>0</v>
      </c>
      <c r="G16" s="14">
        <v>0</v>
      </c>
      <c r="I16" s="14">
        <v>0</v>
      </c>
      <c r="J16" s="14"/>
      <c r="L16" s="14">
        <v>0</v>
      </c>
      <c r="N16" s="59">
        <f t="shared" si="0"/>
        <v>10978000</v>
      </c>
      <c r="P16" s="10">
        <v>2.4500000000000001E-2</v>
      </c>
      <c r="Q16" s="11"/>
      <c r="R16" s="59">
        <v>733</v>
      </c>
    </row>
    <row r="17" spans="1:18" x14ac:dyDescent="0.2">
      <c r="A17" s="48">
        <v>2016</v>
      </c>
      <c r="C17" s="14">
        <f>C18+330000</f>
        <v>10658000</v>
      </c>
      <c r="E17" s="14">
        <v>0</v>
      </c>
      <c r="G17" s="14">
        <v>12000</v>
      </c>
      <c r="I17" s="14">
        <v>0</v>
      </c>
      <c r="J17" s="14"/>
      <c r="L17" s="14">
        <v>0</v>
      </c>
      <c r="N17" s="59">
        <f t="shared" si="0"/>
        <v>10670000</v>
      </c>
      <c r="P17" s="10">
        <v>2.3099999999999999E-2</v>
      </c>
      <c r="Q17" s="11"/>
      <c r="R17" s="59">
        <v>709</v>
      </c>
    </row>
    <row r="18" spans="1:18" x14ac:dyDescent="0.2">
      <c r="A18" s="48">
        <v>2015</v>
      </c>
      <c r="C18" s="14">
        <f>C19-200000+350000</f>
        <v>10328000</v>
      </c>
      <c r="E18" s="14">
        <v>0</v>
      </c>
      <c r="G18" s="14">
        <v>25000</v>
      </c>
      <c r="I18" s="14">
        <v>0</v>
      </c>
      <c r="J18" s="14"/>
      <c r="L18" s="14">
        <v>0</v>
      </c>
      <c r="N18" s="59">
        <f>SUM(C18:L18)</f>
        <v>10353000</v>
      </c>
      <c r="P18" s="10">
        <v>2.06E-2</v>
      </c>
      <c r="Q18" s="11"/>
      <c r="R18" s="59">
        <v>654</v>
      </c>
    </row>
    <row r="19" spans="1:18" x14ac:dyDescent="0.2">
      <c r="A19" s="48">
        <v>2014</v>
      </c>
      <c r="C19" s="14">
        <v>10178000</v>
      </c>
      <c r="E19" s="14">
        <v>0</v>
      </c>
      <c r="G19" s="14">
        <v>40078</v>
      </c>
      <c r="I19" s="14">
        <v>0</v>
      </c>
      <c r="J19" s="14"/>
      <c r="L19" s="14">
        <v>0</v>
      </c>
      <c r="N19" s="59">
        <f>SUM(C19:L19)</f>
        <v>10218078</v>
      </c>
      <c r="P19" s="10">
        <v>1.7100000000000001E-2</v>
      </c>
      <c r="Q19" s="11"/>
      <c r="R19" s="59">
        <v>557</v>
      </c>
    </row>
    <row r="20" spans="1:18" x14ac:dyDescent="0.2">
      <c r="A20" s="48">
        <v>2013</v>
      </c>
      <c r="C20" s="14">
        <v>10853000</v>
      </c>
      <c r="E20" s="14">
        <v>0</v>
      </c>
      <c r="G20" s="14">
        <v>57383</v>
      </c>
      <c r="I20" s="14">
        <v>0</v>
      </c>
      <c r="J20" s="14"/>
      <c r="L20" s="14">
        <v>0</v>
      </c>
      <c r="N20" s="59">
        <f>SUM(C20:L20)</f>
        <v>10910383</v>
      </c>
      <c r="P20" s="10">
        <v>1.44E-2</v>
      </c>
      <c r="Q20" s="11"/>
      <c r="R20" s="60">
        <v>483</v>
      </c>
    </row>
    <row r="21" spans="1:18" x14ac:dyDescent="0.2">
      <c r="A21" s="48" t="s">
        <v>77</v>
      </c>
      <c r="P21" s="10"/>
      <c r="Q21" s="11"/>
    </row>
    <row r="22" spans="1:18" x14ac:dyDescent="0.2">
      <c r="A22" s="48" t="s">
        <v>77</v>
      </c>
      <c r="P22" s="10"/>
      <c r="Q22" s="11"/>
    </row>
    <row r="23" spans="1:18" x14ac:dyDescent="0.2">
      <c r="A23" s="48" t="s">
        <v>77</v>
      </c>
      <c r="P23" s="10"/>
      <c r="Q23" s="11"/>
    </row>
    <row r="24" spans="1:18" x14ac:dyDescent="0.2">
      <c r="P24" s="10"/>
      <c r="Q24" s="11"/>
    </row>
    <row r="29" spans="1:18" ht="15" x14ac:dyDescent="0.25">
      <c r="A29" s="61"/>
    </row>
    <row r="31" spans="1:18" x14ac:dyDescent="0.2">
      <c r="C31" s="48" t="s">
        <v>70</v>
      </c>
    </row>
    <row r="32" spans="1:18" ht="15" x14ac:dyDescent="0.25">
      <c r="A32" s="47" t="s">
        <v>82</v>
      </c>
      <c r="B32" s="48" t="s">
        <v>76</v>
      </c>
    </row>
    <row r="34" spans="1:16" ht="15" x14ac:dyDescent="0.25">
      <c r="A34" s="61" t="s">
        <v>59</v>
      </c>
      <c r="C34" s="48" t="s">
        <v>52</v>
      </c>
    </row>
    <row r="36" spans="1:16" x14ac:dyDescent="0.2"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5">
      <c r="A37" s="61" t="s">
        <v>60</v>
      </c>
    </row>
    <row r="39" spans="1:16" ht="15" x14ac:dyDescent="0.25">
      <c r="A39" s="61"/>
    </row>
  </sheetData>
  <mergeCells count="2">
    <mergeCell ref="C8:I8"/>
    <mergeCell ref="C36:P36"/>
  </mergeCells>
  <phoneticPr fontId="2" type="noConversion"/>
  <pageMargins left="0.75" right="0.75" top="1" bottom="1" header="0.5" footer="0.5"/>
  <pageSetup scale="8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9"/>
  <sheetViews>
    <sheetView zoomScale="75" workbookViewId="0">
      <selection activeCell="R15" sqref="R15"/>
    </sheetView>
  </sheetViews>
  <sheetFormatPr defaultRowHeight="14.25" x14ac:dyDescent="0.2"/>
  <cols>
    <col min="1" max="1" width="9.28515625" style="2" bestFit="1" customWidth="1"/>
    <col min="2" max="2" width="2.7109375" style="2" customWidth="1"/>
    <col min="3" max="3" width="13.85546875" style="2" customWidth="1"/>
    <col min="4" max="4" width="2.7109375" style="2" customWidth="1"/>
    <col min="5" max="5" width="14.7109375" style="2" customWidth="1"/>
    <col min="6" max="6" width="2.7109375" style="2" customWidth="1"/>
    <col min="7" max="7" width="14.28515625" style="2" bestFit="1" customWidth="1"/>
    <col min="8" max="8" width="2.7109375" style="2" customWidth="1"/>
    <col min="9" max="9" width="13.42578125" style="2" customWidth="1"/>
    <col min="10" max="10" width="2.7109375" style="2" customWidth="1"/>
    <col min="11" max="11" width="12.7109375" style="2" customWidth="1"/>
    <col min="12" max="16" width="9.140625" style="2"/>
    <col min="17" max="17" width="13.5703125" style="2" customWidth="1"/>
    <col min="18" max="18" width="11.5703125" style="2" bestFit="1" customWidth="1"/>
    <col min="19" max="16384" width="9.140625" style="2"/>
  </cols>
  <sheetData>
    <row r="1" spans="1:18" ht="15" x14ac:dyDescent="0.25">
      <c r="A1" s="1" t="s">
        <v>0</v>
      </c>
      <c r="Q1" s="1" t="s">
        <v>32</v>
      </c>
      <c r="R1" s="4"/>
    </row>
    <row r="2" spans="1:18" ht="15" x14ac:dyDescent="0.25">
      <c r="A2" s="1" t="s">
        <v>41</v>
      </c>
      <c r="Q2" s="5">
        <v>45107</v>
      </c>
      <c r="R2" s="4"/>
    </row>
    <row r="3" spans="1:18" ht="15" x14ac:dyDescent="0.25">
      <c r="A3" s="1" t="s">
        <v>61</v>
      </c>
      <c r="B3" s="1"/>
      <c r="Q3" s="6"/>
      <c r="R3" s="4"/>
    </row>
    <row r="4" spans="1:18" x14ac:dyDescent="0.2">
      <c r="A4" s="3"/>
    </row>
    <row r="6" spans="1:18" ht="12.75" customHeight="1" x14ac:dyDescent="0.25">
      <c r="C6" s="1"/>
    </row>
    <row r="8" spans="1:18" x14ac:dyDescent="0.2">
      <c r="C8" s="38" t="s">
        <v>7</v>
      </c>
      <c r="D8" s="38"/>
      <c r="E8" s="38"/>
      <c r="F8" s="38"/>
      <c r="G8" s="38"/>
    </row>
    <row r="9" spans="1:18" ht="70.5" customHeight="1" x14ac:dyDescent="0.25">
      <c r="A9" s="8" t="s">
        <v>1</v>
      </c>
      <c r="B9" s="7"/>
      <c r="C9" s="8" t="s">
        <v>2</v>
      </c>
      <c r="D9" s="7"/>
      <c r="E9" s="8" t="s">
        <v>50</v>
      </c>
      <c r="F9" s="7"/>
      <c r="G9" s="8" t="s">
        <v>42</v>
      </c>
      <c r="H9" s="7"/>
      <c r="I9" s="8" t="s">
        <v>83</v>
      </c>
      <c r="J9" s="7"/>
      <c r="K9" s="8" t="s">
        <v>84</v>
      </c>
    </row>
    <row r="10" spans="1:18" x14ac:dyDescent="0.2">
      <c r="E10" s="13"/>
    </row>
    <row r="11" spans="1:18" x14ac:dyDescent="0.2">
      <c r="A11" s="2">
        <v>2022</v>
      </c>
      <c r="C11" s="9">
        <v>12453000</v>
      </c>
      <c r="E11" s="13">
        <v>0</v>
      </c>
      <c r="G11" s="9">
        <f>C11-E11</f>
        <v>12453000</v>
      </c>
      <c r="I11" s="10">
        <v>3.6999999999999998E-2</v>
      </c>
      <c r="J11" s="10"/>
      <c r="K11" s="17">
        <v>847</v>
      </c>
    </row>
    <row r="12" spans="1:18" x14ac:dyDescent="0.2">
      <c r="A12" s="2">
        <v>2021</v>
      </c>
      <c r="C12" s="13">
        <v>12173000</v>
      </c>
      <c r="E12" s="13">
        <v>0</v>
      </c>
      <c r="G12" s="15">
        <f>C12-E12</f>
        <v>12173000</v>
      </c>
      <c r="I12" s="10">
        <v>3.6400000000000002E-2</v>
      </c>
      <c r="J12" s="10"/>
      <c r="K12" s="15">
        <v>828</v>
      </c>
    </row>
    <row r="13" spans="1:18" x14ac:dyDescent="0.2">
      <c r="A13" s="2">
        <v>2020</v>
      </c>
      <c r="C13" s="13">
        <v>11883000</v>
      </c>
      <c r="E13" s="13">
        <v>0</v>
      </c>
      <c r="G13" s="15">
        <f>C13-E13</f>
        <v>11883000</v>
      </c>
      <c r="I13" s="10">
        <v>3.56E-2</v>
      </c>
      <c r="J13" s="10"/>
      <c r="K13" s="15">
        <v>809</v>
      </c>
    </row>
    <row r="14" spans="1:18" x14ac:dyDescent="0.2">
      <c r="A14" s="2">
        <v>2019</v>
      </c>
      <c r="C14" s="13">
        <v>11588000</v>
      </c>
      <c r="E14" s="13">
        <v>0</v>
      </c>
      <c r="G14" s="15">
        <f t="shared" ref="G14:G20" si="0">C14-E14</f>
        <v>11588000</v>
      </c>
      <c r="I14" s="10">
        <v>3.49E-2</v>
      </c>
      <c r="K14" s="14">
        <v>784</v>
      </c>
    </row>
    <row r="15" spans="1:18" x14ac:dyDescent="0.2">
      <c r="A15" s="2">
        <v>2018</v>
      </c>
      <c r="C15" s="13">
        <v>11288000</v>
      </c>
      <c r="E15" s="13">
        <v>0</v>
      </c>
      <c r="G15" s="15">
        <f t="shared" si="0"/>
        <v>11288000</v>
      </c>
      <c r="I15" s="10">
        <v>3.2300000000000002E-2</v>
      </c>
      <c r="K15" s="14">
        <v>759</v>
      </c>
    </row>
    <row r="16" spans="1:18" x14ac:dyDescent="0.2">
      <c r="A16" s="2">
        <v>2017</v>
      </c>
      <c r="C16" s="13">
        <v>10978000</v>
      </c>
      <c r="E16" s="13">
        <v>100000</v>
      </c>
      <c r="G16" s="15">
        <f t="shared" si="0"/>
        <v>10878000</v>
      </c>
      <c r="I16" s="10">
        <v>0.03</v>
      </c>
      <c r="K16" s="14">
        <v>727</v>
      </c>
    </row>
    <row r="17" spans="1:12" x14ac:dyDescent="0.2">
      <c r="A17" s="2">
        <v>2016</v>
      </c>
      <c r="C17" s="13">
        <v>10658000</v>
      </c>
      <c r="E17" s="13">
        <v>0</v>
      </c>
      <c r="G17" s="15">
        <f t="shared" si="0"/>
        <v>10658000</v>
      </c>
      <c r="I17" s="10">
        <v>2.9399999999999999E-2</v>
      </c>
      <c r="K17" s="14">
        <v>708</v>
      </c>
    </row>
    <row r="18" spans="1:12" x14ac:dyDescent="0.2">
      <c r="A18" s="2">
        <v>2015</v>
      </c>
      <c r="C18" s="13">
        <v>10328000</v>
      </c>
      <c r="E18" s="13">
        <v>0</v>
      </c>
      <c r="G18" s="15">
        <f t="shared" si="0"/>
        <v>10328000</v>
      </c>
      <c r="I18" s="10">
        <v>2.8199999999999999E-2</v>
      </c>
      <c r="K18" s="14">
        <v>652</v>
      </c>
    </row>
    <row r="19" spans="1:12" x14ac:dyDescent="0.2">
      <c r="A19" s="2">
        <v>2014</v>
      </c>
      <c r="C19" s="13">
        <v>10178000</v>
      </c>
      <c r="E19" s="13">
        <v>0</v>
      </c>
      <c r="G19" s="15">
        <f t="shared" si="0"/>
        <v>10178000</v>
      </c>
      <c r="I19" s="10">
        <v>2.64E-2</v>
      </c>
      <c r="K19" s="14">
        <v>556</v>
      </c>
    </row>
    <row r="20" spans="1:12" x14ac:dyDescent="0.2">
      <c r="A20" s="2">
        <v>2013</v>
      </c>
      <c r="C20" s="13">
        <v>10853000</v>
      </c>
      <c r="E20" s="13">
        <v>450000</v>
      </c>
      <c r="G20" s="15">
        <f t="shared" si="0"/>
        <v>10403000</v>
      </c>
      <c r="I20" s="10">
        <v>2.63E-2</v>
      </c>
      <c r="K20" s="14">
        <v>460</v>
      </c>
    </row>
    <row r="21" spans="1:12" x14ac:dyDescent="0.2">
      <c r="A21" s="2" t="s">
        <v>77</v>
      </c>
    </row>
    <row r="22" spans="1:12" x14ac:dyDescent="0.2">
      <c r="A22" s="2" t="s">
        <v>77</v>
      </c>
    </row>
    <row r="23" spans="1:12" x14ac:dyDescent="0.2">
      <c r="A23" s="2" t="s">
        <v>77</v>
      </c>
      <c r="B23" s="2" t="s">
        <v>6</v>
      </c>
    </row>
    <row r="24" spans="1:12" x14ac:dyDescent="0.2">
      <c r="A24" s="2" t="s">
        <v>77</v>
      </c>
      <c r="B24" s="2" t="s">
        <v>69</v>
      </c>
    </row>
    <row r="25" spans="1:12" x14ac:dyDescent="0.2">
      <c r="B25" s="2" t="s">
        <v>68</v>
      </c>
    </row>
    <row r="26" spans="1:12" ht="15" x14ac:dyDescent="0.25">
      <c r="A26" s="1" t="s">
        <v>62</v>
      </c>
    </row>
    <row r="27" spans="1:12" ht="15" x14ac:dyDescent="0.25">
      <c r="A27" s="16" t="s">
        <v>59</v>
      </c>
    </row>
    <row r="28" spans="1:12" ht="15" x14ac:dyDescent="0.25">
      <c r="A28" s="16" t="s">
        <v>60</v>
      </c>
    </row>
    <row r="29" spans="1:12" x14ac:dyDescent="0.2">
      <c r="B29" s="39" t="s">
        <v>71</v>
      </c>
      <c r="C29" s="40"/>
      <c r="D29" s="40"/>
      <c r="E29" s="40"/>
      <c r="F29" s="40"/>
      <c r="G29" s="40"/>
      <c r="H29" s="40"/>
      <c r="I29" s="40"/>
      <c r="J29" s="40"/>
      <c r="K29" s="40"/>
      <c r="L29" s="41"/>
    </row>
  </sheetData>
  <mergeCells count="2">
    <mergeCell ref="C8:G8"/>
    <mergeCell ref="B29:L29"/>
  </mergeCells>
  <phoneticPr fontId="2" type="noConversion"/>
  <pageMargins left="0.75" right="0.75" top="1" bottom="1" header="0.5" footer="0.5"/>
  <pageSetup scale="83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zoomScale="75" zoomScaleNormal="75" workbookViewId="0">
      <selection activeCell="K10" sqref="K10"/>
    </sheetView>
  </sheetViews>
  <sheetFormatPr defaultRowHeight="14.25" x14ac:dyDescent="0.2"/>
  <cols>
    <col min="1" max="1" width="9.140625" style="2"/>
    <col min="2" max="2" width="55.140625" style="2" customWidth="1"/>
    <col min="3" max="3" width="2.28515625" style="2" customWidth="1"/>
    <col min="4" max="4" width="1.7109375" style="2" customWidth="1"/>
    <col min="5" max="5" width="14.28515625" style="2" bestFit="1" customWidth="1"/>
    <col min="6" max="6" width="1.85546875" style="2" customWidth="1"/>
    <col min="7" max="7" width="12.42578125" style="2" bestFit="1" customWidth="1"/>
    <col min="8" max="8" width="1.42578125" style="2" customWidth="1"/>
    <col min="9" max="9" width="14.28515625" style="2" bestFit="1" customWidth="1"/>
    <col min="10" max="10" width="16.7109375" style="2" customWidth="1"/>
    <col min="11" max="11" width="11.5703125" style="2" bestFit="1" customWidth="1"/>
    <col min="12" max="16384" width="9.140625" style="2"/>
  </cols>
  <sheetData>
    <row r="1" spans="1:11" ht="15" x14ac:dyDescent="0.25">
      <c r="A1" s="1" t="s">
        <v>0</v>
      </c>
      <c r="J1" s="4" t="s">
        <v>39</v>
      </c>
    </row>
    <row r="2" spans="1:11" ht="15" x14ac:dyDescent="0.25">
      <c r="A2" s="1" t="s">
        <v>74</v>
      </c>
      <c r="J2" s="5">
        <v>45107</v>
      </c>
    </row>
    <row r="3" spans="1:11" ht="15" x14ac:dyDescent="0.25">
      <c r="A3" s="1" t="s">
        <v>63</v>
      </c>
      <c r="J3" s="6"/>
    </row>
    <row r="4" spans="1:11" ht="15" x14ac:dyDescent="0.25">
      <c r="A4" s="1"/>
      <c r="K4" s="4"/>
    </row>
    <row r="5" spans="1:11" ht="12" customHeight="1" x14ac:dyDescent="0.25">
      <c r="A5" s="1"/>
      <c r="B5" s="1"/>
      <c r="C5" s="1"/>
    </row>
    <row r="6" spans="1:11" x14ac:dyDescent="0.2">
      <c r="A6" s="3"/>
    </row>
    <row r="10" spans="1:11" ht="57.75" x14ac:dyDescent="0.25">
      <c r="A10" s="18" t="s">
        <v>9</v>
      </c>
      <c r="E10" s="8" t="s">
        <v>11</v>
      </c>
      <c r="G10" s="8" t="s">
        <v>85</v>
      </c>
      <c r="I10" s="8" t="s">
        <v>24</v>
      </c>
    </row>
    <row r="12" spans="1:11" x14ac:dyDescent="0.2">
      <c r="A12" s="2" t="s">
        <v>10</v>
      </c>
      <c r="E12" s="9"/>
      <c r="G12" s="9"/>
      <c r="I12" s="10"/>
      <c r="J12" s="12"/>
    </row>
    <row r="13" spans="1:11" x14ac:dyDescent="0.2">
      <c r="E13" s="13"/>
      <c r="G13" s="15"/>
      <c r="I13" s="10"/>
      <c r="J13" s="15"/>
    </row>
    <row r="14" spans="1:11" x14ac:dyDescent="0.2">
      <c r="B14" s="2" t="s">
        <v>43</v>
      </c>
      <c r="E14" s="12">
        <v>22000000</v>
      </c>
      <c r="G14" s="19">
        <v>0.10385999999999999</v>
      </c>
      <c r="I14" s="17">
        <f>E14*G14</f>
        <v>2284920</v>
      </c>
    </row>
    <row r="15" spans="1:11" x14ac:dyDescent="0.2">
      <c r="B15" s="2" t="s">
        <v>13</v>
      </c>
      <c r="E15" s="20">
        <v>14000000</v>
      </c>
      <c r="G15" s="19">
        <v>8.1540000000000001E-2</v>
      </c>
      <c r="I15" s="20">
        <f>E15*G15</f>
        <v>1141560</v>
      </c>
    </row>
    <row r="16" spans="1:11" x14ac:dyDescent="0.2">
      <c r="G16" s="21"/>
      <c r="I16" s="10"/>
    </row>
    <row r="17" spans="1:9" x14ac:dyDescent="0.2">
      <c r="A17" s="2" t="s">
        <v>12</v>
      </c>
      <c r="G17" s="21"/>
      <c r="I17" s="10"/>
    </row>
    <row r="18" spans="1:9" x14ac:dyDescent="0.2">
      <c r="B18" s="2" t="s">
        <v>64</v>
      </c>
      <c r="E18" s="20">
        <v>18000000</v>
      </c>
      <c r="G18" s="19">
        <v>0.10385999999999999</v>
      </c>
      <c r="I18" s="22">
        <f>E18*G18</f>
        <v>1869480</v>
      </c>
    </row>
    <row r="19" spans="1:9" x14ac:dyDescent="0.2">
      <c r="G19" s="21"/>
    </row>
    <row r="20" spans="1:9" x14ac:dyDescent="0.2">
      <c r="A20" s="2" t="s">
        <v>14</v>
      </c>
      <c r="I20" s="13">
        <f>SUM(I14:I18)</f>
        <v>5295960</v>
      </c>
    </row>
    <row r="22" spans="1:9" ht="15" x14ac:dyDescent="0.25">
      <c r="A22" s="1" t="s">
        <v>33</v>
      </c>
      <c r="I22" s="22">
        <v>10910383</v>
      </c>
    </row>
    <row r="24" spans="1:9" ht="15.75" thickBot="1" x14ac:dyDescent="0.3">
      <c r="A24" s="1" t="s">
        <v>15</v>
      </c>
      <c r="I24" s="23">
        <f>I20+I22</f>
        <v>16206343</v>
      </c>
    </row>
    <row r="25" spans="1:9" ht="15" thickTop="1" x14ac:dyDescent="0.2"/>
    <row r="27" spans="1:9" ht="15" x14ac:dyDescent="0.25">
      <c r="A27" s="1" t="s">
        <v>56</v>
      </c>
      <c r="B27" s="2" t="s">
        <v>55</v>
      </c>
      <c r="C27" s="1"/>
      <c r="D27" s="1"/>
      <c r="E27" s="1"/>
      <c r="F27" s="1"/>
      <c r="G27" s="1"/>
      <c r="H27" s="1"/>
      <c r="I27" s="1"/>
    </row>
    <row r="28" spans="1:9" ht="15" x14ac:dyDescent="0.25">
      <c r="A28" s="1"/>
      <c r="B28" s="2" t="s">
        <v>44</v>
      </c>
      <c r="C28" s="1"/>
      <c r="D28" s="1"/>
      <c r="E28" s="1"/>
      <c r="F28" s="1"/>
      <c r="G28" s="1"/>
      <c r="H28" s="1"/>
      <c r="I28" s="1"/>
    </row>
    <row r="30" spans="1:9" ht="15" x14ac:dyDescent="0.25">
      <c r="A30" s="1" t="s">
        <v>45</v>
      </c>
      <c r="B30" s="2" t="s">
        <v>46</v>
      </c>
    </row>
    <row r="31" spans="1:9" x14ac:dyDescent="0.2">
      <c r="B31" s="2" t="s">
        <v>34</v>
      </c>
    </row>
    <row r="32" spans="1:9" x14ac:dyDescent="0.2">
      <c r="B32" s="2" t="s">
        <v>35</v>
      </c>
    </row>
    <row r="33" spans="1:10" x14ac:dyDescent="0.2">
      <c r="B33" s="2" t="s">
        <v>36</v>
      </c>
    </row>
    <row r="34" spans="1:10" x14ac:dyDescent="0.2">
      <c r="B34" s="2" t="s">
        <v>37</v>
      </c>
    </row>
    <row r="36" spans="1:10" ht="15" x14ac:dyDescent="0.25">
      <c r="A36" s="16" t="s">
        <v>59</v>
      </c>
      <c r="B36" s="2" t="s">
        <v>30</v>
      </c>
    </row>
    <row r="37" spans="1:10" x14ac:dyDescent="0.2">
      <c r="B37" s="2" t="s">
        <v>53</v>
      </c>
    </row>
    <row r="38" spans="1:10" x14ac:dyDescent="0.2">
      <c r="B38" s="2" t="s">
        <v>54</v>
      </c>
    </row>
    <row r="41" spans="1:10" x14ac:dyDescent="0.2">
      <c r="B41" s="24" t="s">
        <v>47</v>
      </c>
      <c r="C41" s="25"/>
      <c r="D41" s="25"/>
      <c r="E41" s="25"/>
      <c r="F41" s="25"/>
      <c r="G41" s="25"/>
      <c r="H41" s="25"/>
      <c r="I41" s="25"/>
      <c r="J41" s="26"/>
    </row>
    <row r="42" spans="1:10" x14ac:dyDescent="0.2">
      <c r="B42" s="27" t="s">
        <v>48</v>
      </c>
      <c r="J42" s="28"/>
    </row>
    <row r="43" spans="1:10" x14ac:dyDescent="0.2">
      <c r="B43" s="29" t="s">
        <v>49</v>
      </c>
      <c r="C43" s="30"/>
      <c r="D43" s="30"/>
      <c r="E43" s="30"/>
      <c r="F43" s="30"/>
      <c r="G43" s="30"/>
      <c r="H43" s="30"/>
      <c r="I43" s="30"/>
      <c r="J43" s="31"/>
    </row>
  </sheetData>
  <phoneticPr fontId="2" type="noConversion"/>
  <pageMargins left="0.5" right="0.25" top="0.5" bottom="0.25" header="0.5" footer="0.5"/>
  <pageSetup scale="97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9"/>
  <sheetViews>
    <sheetView zoomScale="75" workbookViewId="0">
      <selection activeCell="M11" sqref="M11"/>
    </sheetView>
  </sheetViews>
  <sheetFormatPr defaultRowHeight="14.25" x14ac:dyDescent="0.2"/>
  <cols>
    <col min="1" max="1" width="8.42578125" style="2" customWidth="1"/>
    <col min="2" max="2" width="22.7109375" style="2" customWidth="1"/>
    <col min="3" max="3" width="2.28515625" style="2" customWidth="1"/>
    <col min="4" max="4" width="15.5703125" style="2" customWidth="1"/>
    <col min="5" max="5" width="1.7109375" style="2" customWidth="1"/>
    <col min="6" max="6" width="15.140625" style="2" customWidth="1"/>
    <col min="7" max="7" width="1.85546875" style="2" customWidth="1"/>
    <col min="8" max="8" width="15.140625" style="2" customWidth="1"/>
    <col min="9" max="9" width="1.42578125" style="2" customWidth="1"/>
    <col min="10" max="10" width="16.42578125" style="2" customWidth="1"/>
    <col min="11" max="11" width="1.28515625" style="2" customWidth="1"/>
    <col min="12" max="12" width="16.7109375" style="2" customWidth="1"/>
    <col min="13" max="13" width="2" style="2" customWidth="1"/>
    <col min="14" max="14" width="16" style="2" customWidth="1"/>
    <col min="15" max="15" width="2.28515625" style="2" customWidth="1"/>
    <col min="16" max="16" width="14.42578125" style="2" customWidth="1"/>
    <col min="17" max="17" width="1.5703125" style="2" customWidth="1"/>
    <col min="18" max="18" width="16" style="2" customWidth="1"/>
    <col min="19" max="19" width="1.5703125" style="2" customWidth="1"/>
    <col min="20" max="20" width="18.42578125" style="2" customWidth="1"/>
    <col min="21" max="21" width="1.5703125" style="2" customWidth="1"/>
    <col min="22" max="22" width="17.140625" style="2" customWidth="1"/>
    <col min="23" max="16384" width="9.140625" style="2"/>
  </cols>
  <sheetData>
    <row r="1" spans="1:22" ht="15" x14ac:dyDescent="0.25">
      <c r="A1" s="1" t="s">
        <v>0</v>
      </c>
      <c r="V1" s="4" t="s">
        <v>67</v>
      </c>
    </row>
    <row r="2" spans="1:22" ht="15" x14ac:dyDescent="0.25">
      <c r="A2" s="1" t="s">
        <v>38</v>
      </c>
      <c r="T2" s="6"/>
      <c r="V2" s="5">
        <v>45107</v>
      </c>
    </row>
    <row r="3" spans="1:22" ht="15" x14ac:dyDescent="0.25">
      <c r="A3" s="1" t="s">
        <v>61</v>
      </c>
      <c r="C3" s="1"/>
      <c r="T3" s="6"/>
    </row>
    <row r="4" spans="1:22" x14ac:dyDescent="0.2">
      <c r="A4" s="3"/>
    </row>
    <row r="5" spans="1:22" ht="14.25" customHeight="1" x14ac:dyDescent="0.25">
      <c r="A5" s="1"/>
      <c r="J5" s="1"/>
    </row>
    <row r="6" spans="1:22" x14ac:dyDescent="0.2">
      <c r="A6" s="3"/>
    </row>
    <row r="7" spans="1:22" ht="15" x14ac:dyDescent="0.25">
      <c r="A7" s="3"/>
      <c r="N7" s="1" t="s">
        <v>86</v>
      </c>
    </row>
    <row r="8" spans="1:22" x14ac:dyDescent="0.2">
      <c r="A8" s="3"/>
    </row>
    <row r="9" spans="1:22" x14ac:dyDescent="0.2">
      <c r="A9" s="3"/>
      <c r="R9" s="2" t="s">
        <v>22</v>
      </c>
    </row>
    <row r="10" spans="1:22" x14ac:dyDescent="0.2">
      <c r="A10" s="3"/>
      <c r="R10" s="2">
        <v>2021</v>
      </c>
      <c r="T10" s="12">
        <v>566658403</v>
      </c>
    </row>
    <row r="11" spans="1:22" ht="15" x14ac:dyDescent="0.25">
      <c r="A11" s="3"/>
      <c r="R11" s="2">
        <v>2020</v>
      </c>
      <c r="S11" s="16"/>
      <c r="T11" s="32">
        <v>498749692</v>
      </c>
    </row>
    <row r="12" spans="1:22" ht="15" x14ac:dyDescent="0.25">
      <c r="A12" s="3"/>
      <c r="R12" s="2">
        <v>2019</v>
      </c>
      <c r="S12" s="16"/>
      <c r="T12" s="32">
        <v>442962810</v>
      </c>
    </row>
    <row r="13" spans="1:22" ht="15.75" thickBot="1" x14ac:dyDescent="0.3">
      <c r="S13" s="16" t="s">
        <v>25</v>
      </c>
      <c r="T13" s="33">
        <f>SUM(T10:T12)</f>
        <v>1508370905</v>
      </c>
    </row>
    <row r="14" spans="1:22" ht="15.75" thickTop="1" x14ac:dyDescent="0.25">
      <c r="M14" s="16"/>
    </row>
    <row r="15" spans="1:22" ht="15" x14ac:dyDescent="0.25">
      <c r="L15" s="2" t="s">
        <v>23</v>
      </c>
      <c r="R15" s="16" t="s">
        <v>26</v>
      </c>
      <c r="T15" s="12">
        <f>T13/3</f>
        <v>502790301.66666669</v>
      </c>
    </row>
    <row r="16" spans="1:22" ht="15" x14ac:dyDescent="0.25">
      <c r="R16" s="16"/>
      <c r="T16" s="12"/>
    </row>
    <row r="17" spans="1:26" ht="12.75" customHeight="1" x14ac:dyDescent="0.25">
      <c r="L17" s="44" t="s">
        <v>66</v>
      </c>
      <c r="M17" s="44"/>
      <c r="N17" s="44"/>
      <c r="O17" s="44"/>
      <c r="P17" s="44"/>
      <c r="R17" s="16" t="s">
        <v>27</v>
      </c>
      <c r="T17" s="15">
        <f>0.04*T15</f>
        <v>20111612.066666666</v>
      </c>
      <c r="U17" s="1" t="s">
        <v>59</v>
      </c>
    </row>
    <row r="18" spans="1:26" ht="15" x14ac:dyDescent="0.25">
      <c r="L18" s="45" t="s">
        <v>75</v>
      </c>
      <c r="M18" s="45"/>
      <c r="N18" s="45"/>
      <c r="O18" s="45"/>
      <c r="P18" s="45"/>
      <c r="R18" s="16" t="s">
        <v>28</v>
      </c>
      <c r="T18" s="15">
        <f>'J-11'!G20</f>
        <v>10403000</v>
      </c>
    </row>
    <row r="19" spans="1:26" ht="15.75" thickBot="1" x14ac:dyDescent="0.3">
      <c r="L19" s="46" t="s">
        <v>65</v>
      </c>
      <c r="M19" s="46"/>
      <c r="N19" s="46"/>
      <c r="O19" s="46"/>
      <c r="P19" s="46"/>
      <c r="R19" s="16" t="s">
        <v>29</v>
      </c>
      <c r="T19" s="33">
        <f>T17-T18</f>
        <v>9708612.0666666664</v>
      </c>
    </row>
    <row r="20" spans="1:26" ht="15.75" thickTop="1" x14ac:dyDescent="0.25">
      <c r="J20" s="10"/>
      <c r="M20" s="16"/>
      <c r="T20" s="34"/>
    </row>
    <row r="21" spans="1:26" x14ac:dyDescent="0.2">
      <c r="D21" s="42" t="s">
        <v>16</v>
      </c>
      <c r="E21" s="42"/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</row>
    <row r="22" spans="1:26" x14ac:dyDescent="0.2">
      <c r="D22" s="42"/>
      <c r="E22" s="42"/>
      <c r="F22" s="42"/>
      <c r="G22" s="42"/>
      <c r="H22" s="4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26" ht="15" x14ac:dyDescent="0.25">
      <c r="D23" s="6"/>
      <c r="E23" s="6"/>
      <c r="F23" s="6"/>
      <c r="G23" s="6"/>
      <c r="H23" s="6"/>
      <c r="J23" s="10"/>
      <c r="M23" s="16"/>
      <c r="N23" s="34"/>
    </row>
    <row r="24" spans="1:26" ht="15" x14ac:dyDescent="0.25">
      <c r="D24" s="2">
        <v>2022</v>
      </c>
      <c r="F24" s="2">
        <v>2021</v>
      </c>
      <c r="H24" s="6">
        <v>2020</v>
      </c>
      <c r="I24" s="6"/>
      <c r="J24" s="6">
        <v>2019</v>
      </c>
      <c r="L24" s="35">
        <v>2018</v>
      </c>
      <c r="N24" s="35">
        <v>2017</v>
      </c>
      <c r="O24" s="2" t="s">
        <v>77</v>
      </c>
      <c r="P24" s="6">
        <v>2016</v>
      </c>
      <c r="Q24" s="16"/>
      <c r="R24" s="6">
        <v>2015</v>
      </c>
      <c r="T24" s="6">
        <v>2014</v>
      </c>
      <c r="V24" s="6">
        <v>2013</v>
      </c>
      <c r="X24" s="6" t="s">
        <v>77</v>
      </c>
      <c r="Z24" s="6" t="s">
        <v>77</v>
      </c>
    </row>
    <row r="25" spans="1:26" x14ac:dyDescent="0.2">
      <c r="D25" s="13"/>
      <c r="F25" s="13"/>
      <c r="H25" s="13"/>
      <c r="J25" s="10"/>
      <c r="L25" s="13"/>
      <c r="N25" s="13"/>
      <c r="P25" s="13"/>
      <c r="R25" s="13"/>
      <c r="T25" s="13"/>
    </row>
    <row r="26" spans="1:26" x14ac:dyDescent="0.2">
      <c r="A26" s="2" t="s">
        <v>17</v>
      </c>
      <c r="D26" s="12">
        <v>14300000</v>
      </c>
      <c r="F26" s="12">
        <v>14600000</v>
      </c>
      <c r="H26" s="12">
        <v>14727611</v>
      </c>
      <c r="J26" s="12">
        <v>14685921</v>
      </c>
      <c r="L26" s="12">
        <v>14864165</v>
      </c>
      <c r="N26" s="12">
        <v>15214116</v>
      </c>
      <c r="P26" s="12">
        <v>15627993</v>
      </c>
      <c r="R26" s="12">
        <v>16439258</v>
      </c>
      <c r="T26" s="12">
        <v>17834349</v>
      </c>
      <c r="V26" s="12">
        <f>T17</f>
        <v>20111612.066666666</v>
      </c>
    </row>
    <row r="28" spans="1:26" x14ac:dyDescent="0.2">
      <c r="A28" s="2" t="s">
        <v>18</v>
      </c>
      <c r="D28" s="36">
        <f>'J-11'!G11</f>
        <v>12453000</v>
      </c>
      <c r="F28" s="36">
        <f>'J-11'!G12</f>
        <v>12173000</v>
      </c>
      <c r="H28" s="22">
        <f>'J-11'!G13</f>
        <v>11883000</v>
      </c>
      <c r="J28" s="22">
        <f>'J-11'!G14</f>
        <v>11588000</v>
      </c>
      <c r="L28" s="22">
        <f>'J-11'!G15</f>
        <v>11288000</v>
      </c>
      <c r="N28" s="22">
        <f>'J-11'!G16</f>
        <v>10878000</v>
      </c>
      <c r="P28" s="22">
        <f>'J-11'!G17</f>
        <v>10658000</v>
      </c>
      <c r="R28" s="22">
        <f>'J-11'!G18</f>
        <v>10328000</v>
      </c>
      <c r="T28" s="22">
        <f>'J-11'!G19</f>
        <v>10178000</v>
      </c>
      <c r="V28" s="22">
        <f>T18</f>
        <v>10403000</v>
      </c>
    </row>
    <row r="30" spans="1:26" ht="15" thickBot="1" x14ac:dyDescent="0.25">
      <c r="A30" s="2" t="s">
        <v>19</v>
      </c>
      <c r="D30" s="23">
        <f>D26-D28</f>
        <v>1847000</v>
      </c>
      <c r="F30" s="23">
        <f>F26-F28</f>
        <v>2427000</v>
      </c>
      <c r="H30" s="23">
        <f>H26-H28</f>
        <v>2844611</v>
      </c>
      <c r="J30" s="23">
        <f>J26-J28</f>
        <v>3097921</v>
      </c>
      <c r="L30" s="23">
        <f>L26-L28</f>
        <v>3576165</v>
      </c>
      <c r="N30" s="23">
        <f>N26-N28</f>
        <v>4336116</v>
      </c>
      <c r="P30" s="23">
        <f>P26-P28</f>
        <v>4969993</v>
      </c>
      <c r="R30" s="23">
        <f>R26-R28</f>
        <v>6111258</v>
      </c>
      <c r="T30" s="23">
        <f>T26-T28</f>
        <v>7656349</v>
      </c>
      <c r="V30" s="23">
        <f>V26-V28</f>
        <v>9708612.0666666664</v>
      </c>
    </row>
    <row r="31" spans="1:26" ht="15" thickTop="1" x14ac:dyDescent="0.2"/>
    <row r="32" spans="1:26" x14ac:dyDescent="0.2">
      <c r="A32" s="2" t="s">
        <v>20</v>
      </c>
    </row>
    <row r="33" spans="1:22" x14ac:dyDescent="0.2">
      <c r="B33" s="2" t="s">
        <v>21</v>
      </c>
      <c r="D33" s="37">
        <f>(D28/D26)</f>
        <v>0.8708391608391608</v>
      </c>
      <c r="F33" s="37">
        <f>(F28/F26)</f>
        <v>0.83376712328767122</v>
      </c>
      <c r="H33" s="37">
        <f>(H28/H26)</f>
        <v>0.80685183768093816</v>
      </c>
      <c r="J33" s="37">
        <f>(J28/J26)</f>
        <v>0.78905504121941006</v>
      </c>
      <c r="L33" s="37">
        <f>(L28/L26)</f>
        <v>0.75941029987220943</v>
      </c>
      <c r="N33" s="37">
        <f>(N28/N26)</f>
        <v>0.71499389119946244</v>
      </c>
      <c r="P33" s="37">
        <f>(P28/P26)</f>
        <v>0.6819813651055513</v>
      </c>
      <c r="R33" s="37">
        <f>(R28/R26)</f>
        <v>0.62825219970390389</v>
      </c>
      <c r="T33" s="37">
        <f>(T28/T26)</f>
        <v>0.57069646893194703</v>
      </c>
      <c r="V33" s="37">
        <f>(V28/V26)</f>
        <v>0.5172633583780244</v>
      </c>
    </row>
    <row r="36" spans="1:22" ht="15" x14ac:dyDescent="0.25">
      <c r="A36" s="1" t="s">
        <v>57</v>
      </c>
      <c r="B36" s="2" t="s">
        <v>58</v>
      </c>
    </row>
    <row r="37" spans="1:22" ht="15" x14ac:dyDescent="0.25">
      <c r="A37" s="1"/>
      <c r="B37" s="2" t="s">
        <v>40</v>
      </c>
    </row>
    <row r="38" spans="1:22" ht="15" x14ac:dyDescent="0.25">
      <c r="A38" s="1"/>
      <c r="B38" s="1"/>
    </row>
    <row r="39" spans="1:22" ht="15" x14ac:dyDescent="0.25">
      <c r="A39" s="16" t="s">
        <v>59</v>
      </c>
      <c r="B39" s="2" t="s">
        <v>72</v>
      </c>
    </row>
  </sheetData>
  <mergeCells count="4">
    <mergeCell ref="D21:V22"/>
    <mergeCell ref="L17:P17"/>
    <mergeCell ref="L18:P18"/>
    <mergeCell ref="L19:P19"/>
  </mergeCells>
  <phoneticPr fontId="2" type="noConversion"/>
  <pageMargins left="0.75" right="0.75" top="1" bottom="1" header="0.5" footer="0.5"/>
  <pageSetup scale="68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J-10</vt:lpstr>
      <vt:lpstr>J-11</vt:lpstr>
      <vt:lpstr>J-12</vt:lpstr>
      <vt:lpstr>J-13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pscott</dc:creator>
  <cp:lastModifiedBy>Grama, Jacqueline</cp:lastModifiedBy>
  <cp:lastPrinted>2006-09-06T15:19:31Z</cp:lastPrinted>
  <dcterms:created xsi:type="dcterms:W3CDTF">2005-02-01T16:27:47Z</dcterms:created>
  <dcterms:modified xsi:type="dcterms:W3CDTF">2023-08-18T17:10:37Z</dcterms:modified>
</cp:coreProperties>
</file>