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O:\Policy\CAFR\2021-22 Website\"/>
    </mc:Choice>
  </mc:AlternateContent>
  <xr:revisionPtr revIDLastSave="0" documentId="13_ncr:1_{F882A29B-768A-457F-AE55-5E89E81CFA07}" xr6:coauthVersionLast="37" xr6:coauthVersionMax="37" xr10:uidLastSave="{00000000-0000-0000-0000-000000000000}"/>
  <bookViews>
    <workbookView xWindow="32772" yWindow="36" windowWidth="11340" windowHeight="5520" xr2:uid="{00000000-000D-0000-FFFF-FFFF00000000}"/>
  </bookViews>
  <sheets>
    <sheet name="J-6" sheetId="1" r:id="rId1"/>
    <sheet name="J-7" sheetId="2" r:id="rId2"/>
    <sheet name="J-8" sheetId="6" r:id="rId3"/>
    <sheet name="J-9" sheetId="4" r:id="rId4"/>
  </sheets>
  <definedNames>
    <definedName name="_xlnm.Print_Titles" localSheetId="2">'J-8'!$A:$A</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6" i="6" l="1"/>
  <c r="I26" i="6"/>
  <c r="G26" i="6"/>
  <c r="C26" i="6"/>
  <c r="C20" i="2"/>
  <c r="E21" i="4"/>
  <c r="E20" i="4"/>
  <c r="E19" i="4"/>
  <c r="E18" i="4"/>
  <c r="E17" i="4"/>
  <c r="E16" i="4"/>
  <c r="E15" i="4"/>
  <c r="E14" i="4"/>
  <c r="E13" i="4"/>
  <c r="E12" i="4"/>
  <c r="R18" i="1"/>
  <c r="X18" i="1" s="1"/>
  <c r="Z18" i="1" s="1"/>
  <c r="R17" i="1"/>
  <c r="T17" i="1"/>
  <c r="R16" i="1"/>
  <c r="T16" i="1"/>
  <c r="R15" i="1"/>
  <c r="X15" i="1"/>
  <c r="Z15" i="1" s="1"/>
  <c r="R14" i="1"/>
  <c r="X14" i="1" s="1"/>
  <c r="Z14" i="1" s="1"/>
  <c r="R13" i="1"/>
  <c r="X13" i="1" s="1"/>
  <c r="Z13" i="1" s="1"/>
  <c r="R12" i="1"/>
  <c r="X12" i="1" s="1"/>
  <c r="Z12" i="1" s="1"/>
  <c r="R11" i="1"/>
  <c r="X11" i="1"/>
  <c r="Z11" i="1" s="1"/>
  <c r="R10" i="1"/>
  <c r="X10" i="1" s="1"/>
  <c r="Z10" i="1" s="1"/>
  <c r="R9" i="1"/>
  <c r="X9" i="1"/>
  <c r="Z9" i="1" s="1"/>
  <c r="I19" i="2"/>
  <c r="I18" i="2"/>
  <c r="I17" i="2"/>
  <c r="I16" i="2"/>
  <c r="I15" i="2"/>
  <c r="I14" i="2"/>
  <c r="I13" i="2"/>
  <c r="I12" i="2"/>
  <c r="I11" i="2"/>
  <c r="C12" i="2"/>
  <c r="C13" i="2"/>
  <c r="C14" i="2"/>
  <c r="C15" i="2"/>
  <c r="C16" i="2"/>
  <c r="C17" i="2"/>
  <c r="C18" i="2"/>
  <c r="C19" i="2"/>
  <c r="C11" i="2"/>
  <c r="I20" i="2"/>
  <c r="X16" i="1" l="1"/>
  <c r="Z16" i="1" s="1"/>
  <c r="X17" i="1"/>
  <c r="Z17" i="1" s="1"/>
</calcChain>
</file>

<file path=xl/sharedStrings.xml><?xml version="1.0" encoding="utf-8"?>
<sst xmlns="http://schemas.openxmlformats.org/spreadsheetml/2006/main" count="102" uniqueCount="79">
  <si>
    <t>Fiscal Year Ended June 30,</t>
  </si>
  <si>
    <t>Anytown School District Direct Rate</t>
  </si>
  <si>
    <t>Overlapping Rates</t>
  </si>
  <si>
    <t>Taxable</t>
  </si>
  <si>
    <t>Assessed</t>
  </si>
  <si>
    <t>Value</t>
  </si>
  <si>
    <t>% of Total</t>
  </si>
  <si>
    <t xml:space="preserve">District Net </t>
  </si>
  <si>
    <t>Assessed Value</t>
  </si>
  <si>
    <t>Taxes Levied for the Fiscal Year</t>
  </si>
  <si>
    <t>Amount</t>
  </si>
  <si>
    <t>Percentage of Levy</t>
  </si>
  <si>
    <t>Collections in Subsequent Years</t>
  </si>
  <si>
    <t>ABC County</t>
  </si>
  <si>
    <t>Note:</t>
  </si>
  <si>
    <t>Rates for debt service are based on each year's requirements.</t>
  </si>
  <si>
    <t>Anytown School District</t>
  </si>
  <si>
    <t>Direct and Overlapping Property Tax Rates</t>
  </si>
  <si>
    <t>(rate per $100 of assessed value)</t>
  </si>
  <si>
    <t>Exhibit J-6</t>
  </si>
  <si>
    <t>Property Tax Levies and Collections,</t>
  </si>
  <si>
    <t>Assessed Value and Actual Value of Taxable Property,</t>
  </si>
  <si>
    <t xml:space="preserve">Real property is required to be assessed at some percentage of true value (fair or market value) established by each county board of taxation. </t>
  </si>
  <si>
    <t>Source: Municipal Tax Collector</t>
  </si>
  <si>
    <t>Municipality of Anytown</t>
  </si>
  <si>
    <t>Vacant Land</t>
  </si>
  <si>
    <t>Residential</t>
  </si>
  <si>
    <t>Industrial</t>
  </si>
  <si>
    <t>Net Valuation Taxable</t>
  </si>
  <si>
    <t>Commercial</t>
  </si>
  <si>
    <t>Farm Reg.</t>
  </si>
  <si>
    <t>Qfarm</t>
  </si>
  <si>
    <t>Apartment</t>
  </si>
  <si>
    <t>a</t>
  </si>
  <si>
    <t>Total Direct and Overlapping Tax Rate</t>
  </si>
  <si>
    <t>The district's basic tax rate is calculated from the A4F form which is submitted with the budget and the Net valuation taxable.</t>
  </si>
  <si>
    <r>
      <t>Collected within the Fiscal Year of the Levy</t>
    </r>
    <r>
      <rPr>
        <b/>
        <vertAlign val="superscript"/>
        <sz val="10"/>
        <rFont val="Arial"/>
        <family val="2"/>
      </rPr>
      <t xml:space="preserve"> a</t>
    </r>
  </si>
  <si>
    <t>Taxable Value of Machinery, Implements and Equipment of Telephone, Telegraph and Messenger System Companies</t>
  </si>
  <si>
    <r>
      <t xml:space="preserve">Public Utilities </t>
    </r>
    <r>
      <rPr>
        <b/>
        <vertAlign val="superscript"/>
        <sz val="10"/>
        <rFont val="Arial"/>
        <family val="2"/>
      </rPr>
      <t>a</t>
    </r>
  </si>
  <si>
    <t>Taxpayer 1</t>
  </si>
  <si>
    <t>Taxpayer 2</t>
  </si>
  <si>
    <t>Taxpayer 3</t>
  </si>
  <si>
    <t>Taxpayer 4</t>
  </si>
  <si>
    <t>Taxpayer 5</t>
  </si>
  <si>
    <t>Taxpayer 6</t>
  </si>
  <si>
    <t>Taxpayer 7</t>
  </si>
  <si>
    <t>Taxpayer 8</t>
  </si>
  <si>
    <t>Taxpayer 9</t>
  </si>
  <si>
    <t>Source: Municipal Tax Assessor</t>
  </si>
  <si>
    <t>Tax rates are per $100</t>
  </si>
  <si>
    <t>b</t>
  </si>
  <si>
    <r>
      <t xml:space="preserve">Total Direct School Tax Rate </t>
    </r>
    <r>
      <rPr>
        <b/>
        <vertAlign val="superscript"/>
        <sz val="10"/>
        <rFont val="Arial"/>
        <family val="2"/>
      </rPr>
      <t>b</t>
    </r>
  </si>
  <si>
    <r>
      <t xml:space="preserve">Basic Rate </t>
    </r>
    <r>
      <rPr>
        <b/>
        <vertAlign val="superscript"/>
        <sz val="10"/>
        <rFont val="Arial"/>
        <family val="2"/>
      </rPr>
      <t>a</t>
    </r>
  </si>
  <si>
    <r>
      <t>General Obligation Debt Service</t>
    </r>
    <r>
      <rPr>
        <b/>
        <vertAlign val="superscript"/>
        <sz val="10"/>
        <rFont val="Arial"/>
        <family val="2"/>
      </rPr>
      <t xml:space="preserve"> b</t>
    </r>
  </si>
  <si>
    <t>Last Ten Fiscal Years</t>
  </si>
  <si>
    <t>Estimated Actual (County Equalized) Value</t>
  </si>
  <si>
    <t>N/A</t>
  </si>
  <si>
    <t>At the time of CAFR completion, this data was not yet available</t>
  </si>
  <si>
    <t>Reassessment occurs when the County Board of Taxation requests Treasury to order a reassessment</t>
  </si>
  <si>
    <t>Exhibit J-7</t>
  </si>
  <si>
    <t>Exhibit  J-9</t>
  </si>
  <si>
    <t>(From J-6)      Total Direct School Tax Rate</t>
  </si>
  <si>
    <t xml:space="preserve">School taxes are collected by the Municipal Tax Collector.  Under New Jersey State Statute, a municipality is required to remit to the school district the entire property tax balance, in the amount voted upon or certified prior to the end of the school year.    </t>
  </si>
  <si>
    <t>Rank</t>
  </si>
  <si>
    <t>Current Year and Nine Years Ago</t>
  </si>
  <si>
    <t>Total</t>
  </si>
  <si>
    <r>
      <t>Source</t>
    </r>
    <r>
      <rPr>
        <sz val="10"/>
        <rFont val="Arial"/>
        <family val="2"/>
      </rPr>
      <t>:  Municipal Tax Assessor</t>
    </r>
  </si>
  <si>
    <t>[Optional]</t>
  </si>
  <si>
    <t>NJSA 18A:7F-5d limits the amount that the district can submit for a general fund tax levy . The levy when added to other components of the district's net budget may not exceed the prebudget year net budget by more than the spending growth limitation calculated as follows: the prebudget year net budget increased by the cost of living or 2.5 percent, whichever is greater, plus any spending growth adjustments.</t>
  </si>
  <si>
    <r>
      <t xml:space="preserve">Source: </t>
    </r>
    <r>
      <rPr>
        <sz val="10"/>
        <rFont val="Arial"/>
        <family val="2"/>
      </rPr>
      <t>District records including the Certificate and Report of School Taxes (A4F form)</t>
    </r>
  </si>
  <si>
    <t xml:space="preserve"> Taxpayer 10</t>
  </si>
  <si>
    <t xml:space="preserve"> Taxpayer 11</t>
  </si>
  <si>
    <t xml:space="preserve"> Taxpayer 12</t>
  </si>
  <si>
    <t xml:space="preserve"> Taxpayer 13</t>
  </si>
  <si>
    <t>Principal Property Taxpayers,</t>
  </si>
  <si>
    <t>Total Assessed Value</t>
  </si>
  <si>
    <t>Less : Tax Exempt Property</t>
  </si>
  <si>
    <t xml:space="preserve"> </t>
  </si>
  <si>
    <t>Exhibit J-8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</si>
</sst>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00_);_(* \(#,##0.000\);_(* &quot;-&quot;???_);_(@_)"/>
  </numFmts>
  <fonts count="8" x14ac:knownFonts="1">
    <font>
      <sz val="10"/>
      <name val="Arial"/>
    </font>
    <font>
      <sz val="10"/>
      <name val="Arial"/>
      <family val="2"/>
    </font>
    <font>
      <b/>
      <sz val="10"/>
      <name val="Arial"/>
      <family val="2"/>
    </font>
    <font>
      <sz val="8"/>
      <name val="Arial"/>
      <family val="2"/>
    </font>
    <font>
      <i/>
      <sz val="10"/>
      <name val="Arial"/>
      <family val="2"/>
    </font>
    <font>
      <b/>
      <sz val="14"/>
      <name val="Arial"/>
      <family val="2"/>
    </font>
    <font>
      <b/>
      <vertAlign val="superscript"/>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0" fillId="0" borderId="0" xfId="0"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0" fillId="0" borderId="0" xfId="0" applyBorder="1"/>
    <xf numFmtId="0" fontId="0" fillId="0" borderId="0" xfId="0" applyBorder="1" applyAlignment="1">
      <alignment horizontal="center"/>
    </xf>
    <xf numFmtId="0" fontId="0" fillId="0" borderId="0" xfId="0" applyAlignment="1">
      <alignment wrapText="1"/>
    </xf>
    <xf numFmtId="0" fontId="0" fillId="0" borderId="0" xfId="0" applyBorder="1" applyAlignment="1">
      <alignment horizontal="center" wrapText="1"/>
    </xf>
    <xf numFmtId="42" fontId="0" fillId="0" borderId="0" xfId="1" applyNumberFormat="1" applyFont="1"/>
    <xf numFmtId="44" fontId="0" fillId="0" borderId="0" xfId="2" applyFont="1"/>
    <xf numFmtId="164" fontId="0" fillId="0" borderId="0" xfId="2" applyNumberFormat="1" applyFont="1"/>
    <xf numFmtId="41" fontId="0" fillId="0" borderId="0" xfId="0" applyNumberFormat="1"/>
    <xf numFmtId="10" fontId="0" fillId="0" borderId="0" xfId="3" applyNumberFormat="1" applyFont="1" applyFill="1"/>
    <xf numFmtId="43" fontId="0" fillId="0" borderId="0" xfId="1" applyFont="1"/>
    <xf numFmtId="0" fontId="2" fillId="0" borderId="0" xfId="0" applyFont="1" applyBorder="1"/>
    <xf numFmtId="0" fontId="2" fillId="0" borderId="0" xfId="0" applyFont="1" applyBorder="1" applyAlignment="1">
      <alignment horizontal="center"/>
    </xf>
    <xf numFmtId="0" fontId="4" fillId="0" borderId="0" xfId="0" applyFont="1"/>
    <xf numFmtId="0" fontId="2" fillId="0" borderId="0" xfId="0" applyFont="1" applyFill="1" applyBorder="1" applyAlignment="1">
      <alignment horizontal="center" wrapText="1"/>
    </xf>
    <xf numFmtId="0" fontId="0" fillId="0" borderId="0" xfId="0" applyNumberFormat="1"/>
    <xf numFmtId="42" fontId="0" fillId="0" borderId="0" xfId="0" applyNumberFormat="1"/>
    <xf numFmtId="0" fontId="5" fillId="0" borderId="0" xfId="0" applyFont="1"/>
    <xf numFmtId="0" fontId="2" fillId="0" borderId="0" xfId="0" applyFont="1" applyAlignment="1">
      <alignment vertical="top"/>
    </xf>
    <xf numFmtId="0" fontId="2" fillId="0" borderId="0" xfId="0" applyFont="1" applyAlignment="1">
      <alignment horizontal="right"/>
    </xf>
    <xf numFmtId="164" fontId="0" fillId="0" borderId="0" xfId="2" applyNumberFormat="1" applyFont="1" applyFill="1" applyBorder="1"/>
    <xf numFmtId="10" fontId="0" fillId="0" borderId="0" xfId="3" applyNumberFormat="1" applyFont="1" applyFill="1" applyBorder="1"/>
    <xf numFmtId="41" fontId="0" fillId="0" borderId="0" xfId="0" applyNumberFormat="1" applyFill="1" applyBorder="1"/>
    <xf numFmtId="41" fontId="0" fillId="0" borderId="0" xfId="0" applyNumberFormat="1" applyBorder="1"/>
    <xf numFmtId="41" fontId="0" fillId="0" borderId="0" xfId="1" applyNumberFormat="1" applyFont="1"/>
    <xf numFmtId="165" fontId="0" fillId="0" borderId="0" xfId="1" applyNumberFormat="1" applyFont="1"/>
    <xf numFmtId="165" fontId="0" fillId="0" borderId="0" xfId="2" applyNumberFormat="1" applyFont="1"/>
    <xf numFmtId="0" fontId="0" fillId="0" borderId="0" xfId="0" applyBorder="1" applyAlignment="1"/>
    <xf numFmtId="49" fontId="0" fillId="0" borderId="0" xfId="0" applyNumberFormat="1" applyBorder="1" applyAlignment="1">
      <alignment horizontal="center"/>
    </xf>
    <xf numFmtId="0" fontId="7" fillId="0" borderId="0" xfId="0" applyFont="1" applyBorder="1"/>
    <xf numFmtId="0" fontId="7" fillId="0" borderId="0" xfId="0" applyFont="1"/>
    <xf numFmtId="0" fontId="7" fillId="0" borderId="0" xfId="0" applyFont="1"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164" fontId="7" fillId="0" borderId="0" xfId="2" applyNumberFormat="1" applyFont="1"/>
    <xf numFmtId="1" fontId="7" fillId="0" borderId="0" xfId="2" applyNumberFormat="1" applyFont="1" applyAlignment="1">
      <alignment horizontal="center"/>
    </xf>
    <xf numFmtId="41" fontId="7" fillId="0" borderId="0" xfId="0" applyNumberFormat="1" applyFont="1"/>
    <xf numFmtId="1" fontId="7" fillId="0" borderId="0" xfId="0" applyNumberFormat="1" applyFont="1" applyAlignment="1">
      <alignment horizontal="center"/>
    </xf>
    <xf numFmtId="164" fontId="7" fillId="0" borderId="2" xfId="0" applyNumberFormat="1" applyFont="1" applyFill="1" applyBorder="1"/>
    <xf numFmtId="10" fontId="7" fillId="0" borderId="0" xfId="3" applyNumberFormat="1" applyFont="1" applyAlignment="1">
      <alignment horizontal="center"/>
    </xf>
    <xf numFmtId="10" fontId="7" fillId="0" borderId="2" xfId="0" applyNumberFormat="1" applyFont="1" applyFill="1" applyBorder="1" applyAlignment="1">
      <alignment horizontal="center"/>
    </xf>
    <xf numFmtId="10" fontId="7" fillId="0" borderId="0" xfId="3" applyNumberFormat="1" applyFont="1" applyBorder="1" applyAlignment="1">
      <alignment horizontal="center"/>
    </xf>
    <xf numFmtId="10" fontId="7" fillId="0" borderId="0" xfId="0" applyNumberFormat="1" applyFont="1" applyFill="1" applyBorder="1" applyAlignment="1">
      <alignment horizontal="center"/>
    </xf>
    <xf numFmtId="165" fontId="0" fillId="0" borderId="0" xfId="1" applyNumberFormat="1" applyFont="1" applyAlignment="1">
      <alignment horizontal="center"/>
    </xf>
    <xf numFmtId="41" fontId="7" fillId="0" borderId="0" xfId="3" applyNumberFormat="1" applyFont="1" applyAlignment="1">
      <alignment horizontal="center"/>
    </xf>
    <xf numFmtId="41" fontId="7" fillId="0" borderId="0" xfId="0" applyNumberFormat="1" applyFont="1" applyAlignment="1">
      <alignment horizontal="center"/>
    </xf>
    <xf numFmtId="0" fontId="0" fillId="0" borderId="1" xfId="0" applyFill="1" applyBorder="1" applyAlignment="1">
      <alignment horizontal="center" wrapText="1"/>
    </xf>
    <xf numFmtId="42" fontId="0" fillId="0" borderId="0" xfId="1" applyNumberFormat="1" applyFont="1" applyFill="1"/>
    <xf numFmtId="41" fontId="0" fillId="0" borderId="0" xfId="1" applyNumberFormat="1" applyFont="1" applyFill="1"/>
    <xf numFmtId="41" fontId="0" fillId="0" borderId="0" xfId="0" applyNumberFormat="1" applyFill="1"/>
    <xf numFmtId="42" fontId="0" fillId="0" borderId="0" xfId="0" applyNumberFormat="1" applyFill="1"/>
    <xf numFmtId="14" fontId="0" fillId="0" borderId="0" xfId="0" applyNumberFormat="1" applyBorder="1" applyAlignment="1">
      <alignment horizontal="center"/>
    </xf>
    <xf numFmtId="0" fontId="0" fillId="0" borderId="0" xfId="0" applyNumberFormat="1" applyAlignment="1">
      <alignment horizontal="left" wrapText="1"/>
    </xf>
    <xf numFmtId="0" fontId="0" fillId="0" borderId="1" xfId="0" applyBorder="1" applyAlignment="1">
      <alignment horizontal="center"/>
    </xf>
    <xf numFmtId="0" fontId="0" fillId="0" borderId="0" xfId="0" applyNumberFormat="1" applyBorder="1" applyAlignment="1">
      <alignment wrapText="1"/>
    </xf>
    <xf numFmtId="0" fontId="0" fillId="0" borderId="0" xfId="0" applyAlignment="1"/>
    <xf numFmtId="0" fontId="0" fillId="0" borderId="0" xfId="0" applyBorder="1" applyAlignment="1">
      <alignment horizontal="center" wrapText="1"/>
    </xf>
    <xf numFmtId="0" fontId="0" fillId="0" borderId="1" xfId="0" applyBorder="1" applyAlignment="1">
      <alignment horizontal="center" wrapText="1"/>
    </xf>
    <xf numFmtId="0" fontId="7" fillId="0" borderId="1" xfId="0" applyFont="1" applyBorder="1" applyAlignment="1">
      <alignment horizontal="center"/>
    </xf>
    <xf numFmtId="0" fontId="0" fillId="0" borderId="0" xfId="0" applyAlignment="1">
      <alignment wrapText="1"/>
    </xf>
    <xf numFmtId="0" fontId="0" fillId="0" borderId="0" xfId="0" applyBorder="1" applyAlignment="1">
      <alignment wrapText="1"/>
    </xf>
    <xf numFmtId="0" fontId="0" fillId="0" borderId="1" xfId="0" applyBorder="1" applyAlignment="1"/>
    <xf numFmtId="14" fontId="1" fillId="0" borderId="0" xfId="0" applyNumberFormat="1" applyFont="1" applyBorder="1" applyAlignment="1">
      <alignment horizontal="center"/>
    </xf>
    <xf numFmtId="0" fontId="1" fillId="0" borderId="0" xfId="0" applyFont="1"/>
    <xf numFmtId="0" fontId="0" fillId="0" borderId="0" xfId="0" applyNumberFormat="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76200</xdr:colOff>
      <xdr:row>35</xdr:row>
      <xdr:rowOff>28575</xdr:rowOff>
    </xdr:from>
    <xdr:to>
      <xdr:col>15</xdr:col>
      <xdr:colOff>114300</xdr:colOff>
      <xdr:row>40</xdr:row>
      <xdr:rowOff>127635</xdr:rowOff>
    </xdr:to>
    <xdr:sp macro="" textlink="">
      <xdr:nvSpPr>
        <xdr:cNvPr id="2051" name="Text Box 3">
          <a:extLst>
            <a:ext uri="{FF2B5EF4-FFF2-40B4-BE49-F238E27FC236}">
              <a16:creationId xmlns:a16="http://schemas.microsoft.com/office/drawing/2014/main" id="{AE30F326-5C3F-4AFC-AEB8-138A9ECBCFC6}"/>
            </a:ext>
          </a:extLst>
        </xdr:cNvPr>
        <xdr:cNvSpPr txBox="1">
          <a:spLocks noChangeArrowheads="1"/>
        </xdr:cNvSpPr>
      </xdr:nvSpPr>
      <xdr:spPr bwMode="auto">
        <a:xfrm>
          <a:off x="2461260" y="8001000"/>
          <a:ext cx="5562600" cy="937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The Statement requires that the information in this schedule be shown for each "period for which levied" and should be consistent with the periods shown in the schedule of direct and overlapping revenue rates and schedule of property tax levies and collections.  In the case of this illustrative government, the period for which levied coincides with the fiscal year.</a:t>
          </a:r>
        </a:p>
      </xdr:txBody>
    </xdr:sp>
    <xdr:clientData/>
  </xdr:twoCellAnchor>
  <xdr:twoCellAnchor>
    <xdr:from>
      <xdr:col>1</xdr:col>
      <xdr:colOff>335280</xdr:colOff>
      <xdr:row>32</xdr:row>
      <xdr:rowOff>0</xdr:rowOff>
    </xdr:from>
    <xdr:to>
      <xdr:col>16</xdr:col>
      <xdr:colOff>68580</xdr:colOff>
      <xdr:row>33</xdr:row>
      <xdr:rowOff>144780</xdr:rowOff>
    </xdr:to>
    <xdr:sp macro="" textlink="">
      <xdr:nvSpPr>
        <xdr:cNvPr id="2052" name="Text Box 4">
          <a:extLst>
            <a:ext uri="{FF2B5EF4-FFF2-40B4-BE49-F238E27FC236}">
              <a16:creationId xmlns:a16="http://schemas.microsoft.com/office/drawing/2014/main" id="{3B016057-07E2-4EDD-8440-68AACEED4A2E}"/>
            </a:ext>
          </a:extLst>
        </xdr:cNvPr>
        <xdr:cNvSpPr txBox="1">
          <a:spLocks noChangeArrowheads="1"/>
        </xdr:cNvSpPr>
      </xdr:nvSpPr>
      <xdr:spPr bwMode="auto">
        <a:xfrm>
          <a:off x="822960" y="7467600"/>
          <a:ext cx="8023860" cy="3124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The district is required by the Statement to disclose sources, assumptions and methodologies.  This Note is an illustration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106680</xdr:colOff>
      <xdr:row>33</xdr:row>
      <xdr:rowOff>152400</xdr:rowOff>
    </xdr:from>
    <xdr:to>
      <xdr:col>12</xdr:col>
      <xdr:colOff>516258</xdr:colOff>
      <xdr:row>37</xdr:row>
      <xdr:rowOff>275</xdr:rowOff>
    </xdr:to>
    <xdr:sp macro="" textlink="">
      <xdr:nvSpPr>
        <xdr:cNvPr id="1029" name="Text Box 5">
          <a:extLst>
            <a:ext uri="{FF2B5EF4-FFF2-40B4-BE49-F238E27FC236}">
              <a16:creationId xmlns:a16="http://schemas.microsoft.com/office/drawing/2014/main" id="{614E0EE4-9C16-416E-BD20-9D18C5EB9E9F}"/>
            </a:ext>
          </a:extLst>
        </xdr:cNvPr>
        <xdr:cNvSpPr txBox="1">
          <a:spLocks noChangeArrowheads="1"/>
        </xdr:cNvSpPr>
      </xdr:nvSpPr>
      <xdr:spPr bwMode="auto">
        <a:xfrm>
          <a:off x="106680" y="7338060"/>
          <a:ext cx="5897880" cy="533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The Statement requires that the information in this schedule be shown for each period in which taxes are payable and should be consistent with the periods shown in the schedule of taxable assessed value of property and schedule of property tax levies and collections.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659130</xdr:colOff>
      <xdr:row>28</xdr:row>
      <xdr:rowOff>120015</xdr:rowOff>
    </xdr:from>
    <xdr:to>
      <xdr:col>9</xdr:col>
      <xdr:colOff>6</xdr:colOff>
      <xdr:row>33</xdr:row>
      <xdr:rowOff>144749</xdr:rowOff>
    </xdr:to>
    <xdr:sp macro="" textlink="">
      <xdr:nvSpPr>
        <xdr:cNvPr id="5121" name="Text Box 1">
          <a:extLst>
            <a:ext uri="{FF2B5EF4-FFF2-40B4-BE49-F238E27FC236}">
              <a16:creationId xmlns:a16="http://schemas.microsoft.com/office/drawing/2014/main" id="{6DAD4F92-46D6-47CB-9FCC-2BE5E79CC27F}"/>
            </a:ext>
          </a:extLst>
        </xdr:cNvPr>
        <xdr:cNvSpPr txBox="1">
          <a:spLocks noChangeArrowheads="1"/>
        </xdr:cNvSpPr>
      </xdr:nvSpPr>
      <xdr:spPr bwMode="auto">
        <a:xfrm>
          <a:off x="662940" y="4724400"/>
          <a:ext cx="6987540" cy="8610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36576" tIns="27432" rIns="0" bIns="0" anchor="t" upright="1"/>
        <a:lstStyle/>
        <a:p>
          <a:pPr algn="l" rtl="0">
            <a:defRPr sz="1000"/>
          </a:pPr>
          <a:r>
            <a:rPr lang="en-US" sz="1100" b="0" i="0" u="none" strike="noStrike" baseline="0">
              <a:solidFill>
                <a:srgbClr val="000000"/>
              </a:solidFill>
              <a:latin typeface="Arial"/>
              <a:cs typeface="Arial"/>
            </a:rPr>
            <a:t>This schedule serves a dual purpose of providing basic information about a jurisdiction's most significant revenue payers and highlighting the degree to which a government is dependent on a small number of payers.  The schedule should include the ten largest payers, unless fewer are required to reach 50 percent of the revenue base.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28</xdr:row>
      <xdr:rowOff>91440</xdr:rowOff>
    </xdr:from>
    <xdr:to>
      <xdr:col>14</xdr:col>
      <xdr:colOff>365755</xdr:colOff>
      <xdr:row>32</xdr:row>
      <xdr:rowOff>120111</xdr:rowOff>
    </xdr:to>
    <xdr:sp macro="" textlink="">
      <xdr:nvSpPr>
        <xdr:cNvPr id="4098" name="Text Box 2">
          <a:extLst>
            <a:ext uri="{FF2B5EF4-FFF2-40B4-BE49-F238E27FC236}">
              <a16:creationId xmlns:a16="http://schemas.microsoft.com/office/drawing/2014/main" id="{65D9E116-ACCF-44AC-AF82-135D0DBA1C12}"/>
            </a:ext>
          </a:extLst>
        </xdr:cNvPr>
        <xdr:cNvSpPr txBox="1">
          <a:spLocks noChangeArrowheads="1"/>
        </xdr:cNvSpPr>
      </xdr:nvSpPr>
      <xdr:spPr bwMode="auto">
        <a:xfrm>
          <a:off x="419100" y="4953000"/>
          <a:ext cx="7185660" cy="7010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900"/>
            </a:lnSpc>
            <a:defRPr sz="1000"/>
          </a:pPr>
          <a:r>
            <a:rPr lang="en-US" sz="1000" b="0" i="0" u="none" strike="noStrike" baseline="0">
              <a:solidFill>
                <a:srgbClr val="000000"/>
              </a:solidFill>
              <a:latin typeface="Arial"/>
              <a:cs typeface="Arial"/>
            </a:rPr>
            <a:t>The Statement requires that the information in this schedule be shown for each "period for which levied" as defined in Statement 33, and should be consistent with the periods shown in the schedule of taxable assessed value of property and schedule of direct and overlapping property tax rates.  In the case of this illustrative government, the period for which levied coincides with the fiscal year.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9"/>
  <sheetViews>
    <sheetView tabSelected="1" topLeftCell="B1" zoomScale="75" zoomScaleNormal="75" workbookViewId="0">
      <selection activeCell="T35" sqref="T35"/>
    </sheetView>
  </sheetViews>
  <sheetFormatPr defaultRowHeight="13.2" x14ac:dyDescent="0.25"/>
  <cols>
    <col min="1" max="1" width="7.109375" customWidth="1"/>
    <col min="3" max="3" width="2.33203125" customWidth="1"/>
    <col min="4" max="4" width="14.109375" customWidth="1"/>
    <col min="5" max="5" width="2.33203125" customWidth="1"/>
    <col min="6" max="6" width="15.109375" customWidth="1"/>
    <col min="7" max="7" width="2.33203125" customWidth="1"/>
    <col min="8" max="8" width="14" customWidth="1"/>
    <col min="9" max="9" width="2.33203125" customWidth="1"/>
    <col min="10" max="10" width="13" customWidth="1"/>
    <col min="11" max="11" width="2.33203125" customWidth="1"/>
    <col min="12" max="12" width="14" customWidth="1"/>
    <col min="13" max="13" width="2.109375" customWidth="1"/>
    <col min="14" max="14" width="13" customWidth="1"/>
    <col min="15" max="15" width="2.33203125" customWidth="1"/>
    <col min="16" max="16" width="12.6640625" customWidth="1"/>
    <col min="17" max="17" width="2.33203125" customWidth="1"/>
    <col min="18" max="18" width="15.109375" customWidth="1"/>
    <col min="19" max="19" width="1.88671875" customWidth="1"/>
    <col min="20" max="20" width="14.44140625" customWidth="1"/>
    <col min="21" max="21" width="2.109375" customWidth="1"/>
    <col min="22" max="22" width="12" customWidth="1"/>
    <col min="23" max="23" width="1.5546875" customWidth="1"/>
    <col min="24" max="24" width="15.109375" customWidth="1"/>
    <col min="25" max="25" width="1.44140625" customWidth="1"/>
    <col min="26" max="26" width="14.5546875" customWidth="1"/>
    <col min="27" max="27" width="1.44140625" customWidth="1"/>
  </cols>
  <sheetData>
    <row r="1" spans="1:30" x14ac:dyDescent="0.25">
      <c r="A1" s="1" t="s">
        <v>16</v>
      </c>
      <c r="Z1" s="1" t="s">
        <v>19</v>
      </c>
    </row>
    <row r="2" spans="1:30" x14ac:dyDescent="0.25">
      <c r="A2" s="1" t="s">
        <v>21</v>
      </c>
      <c r="Z2" s="66">
        <v>44742</v>
      </c>
    </row>
    <row r="3" spans="1:30" x14ac:dyDescent="0.25">
      <c r="A3" s="1" t="s">
        <v>54</v>
      </c>
      <c r="Z3" s="6"/>
    </row>
    <row r="5" spans="1:30" x14ac:dyDescent="0.25">
      <c r="A5" s="15"/>
      <c r="B5" s="5"/>
      <c r="C5" s="5"/>
      <c r="D5" s="5"/>
      <c r="E5" s="5"/>
      <c r="F5" s="5"/>
      <c r="G5" s="5"/>
      <c r="H5" s="5"/>
      <c r="I5" s="5"/>
      <c r="J5" s="5"/>
      <c r="K5" s="5"/>
      <c r="L5" s="5"/>
      <c r="M5" s="5"/>
      <c r="N5" s="5"/>
      <c r="O5" s="5"/>
      <c r="P5" s="5"/>
      <c r="Q5" s="5"/>
      <c r="R5" s="5"/>
      <c r="S5" s="5"/>
      <c r="T5" s="5"/>
      <c r="U5" s="5"/>
      <c r="V5" s="5"/>
      <c r="W5" s="5"/>
      <c r="X5" s="5"/>
      <c r="Y5" s="5"/>
      <c r="Z5" s="5"/>
    </row>
    <row r="6" spans="1:30" ht="12" customHeight="1" x14ac:dyDescent="0.25">
      <c r="A6" s="15"/>
      <c r="B6" s="5"/>
      <c r="C6" s="15"/>
      <c r="D6" s="15"/>
      <c r="E6" s="15"/>
      <c r="F6" s="15"/>
      <c r="G6" s="15"/>
      <c r="H6" s="15"/>
      <c r="I6" s="15"/>
      <c r="J6" s="15"/>
      <c r="K6" s="15"/>
      <c r="L6" s="15"/>
      <c r="M6" s="15"/>
      <c r="N6" s="15"/>
      <c r="O6" s="15"/>
      <c r="P6" s="15"/>
      <c r="Q6" s="15"/>
      <c r="R6" s="15"/>
      <c r="S6" s="5"/>
      <c r="T6" s="5"/>
      <c r="U6" s="5"/>
      <c r="V6" s="5"/>
      <c r="W6" s="5"/>
      <c r="X6" s="32"/>
      <c r="Y6" s="5"/>
      <c r="Z6" s="32"/>
    </row>
    <row r="7" spans="1:30" ht="104.25" customHeight="1" x14ac:dyDescent="0.25">
      <c r="B7" s="3" t="s">
        <v>0</v>
      </c>
      <c r="C7" s="2"/>
      <c r="D7" s="3" t="s">
        <v>25</v>
      </c>
      <c r="E7" s="2"/>
      <c r="F7" s="3" t="s">
        <v>26</v>
      </c>
      <c r="G7" s="2"/>
      <c r="H7" s="3" t="s">
        <v>30</v>
      </c>
      <c r="I7" s="2"/>
      <c r="J7" s="4" t="s">
        <v>31</v>
      </c>
      <c r="K7" s="2"/>
      <c r="L7" s="3" t="s">
        <v>29</v>
      </c>
      <c r="M7" s="2"/>
      <c r="N7" s="3" t="s">
        <v>27</v>
      </c>
      <c r="O7" s="2"/>
      <c r="P7" s="4" t="s">
        <v>32</v>
      </c>
      <c r="Q7" s="2"/>
      <c r="R7" s="50" t="s">
        <v>75</v>
      </c>
      <c r="S7" s="2"/>
      <c r="T7" s="50" t="s">
        <v>76</v>
      </c>
      <c r="U7" s="8"/>
      <c r="V7" s="3" t="s">
        <v>38</v>
      </c>
      <c r="W7" s="2"/>
      <c r="X7" s="3" t="s">
        <v>28</v>
      </c>
      <c r="Y7" s="2"/>
      <c r="Z7" s="3" t="s">
        <v>55</v>
      </c>
      <c r="AA7" s="2"/>
      <c r="AB7" s="3" t="s">
        <v>51</v>
      </c>
    </row>
    <row r="9" spans="1:30" x14ac:dyDescent="0.25">
      <c r="B9">
        <v>2021</v>
      </c>
      <c r="D9" s="20">
        <v>23000000</v>
      </c>
      <c r="F9" s="20">
        <v>273000000</v>
      </c>
      <c r="H9" s="20">
        <v>18000000</v>
      </c>
      <c r="J9" s="20">
        <v>3600000</v>
      </c>
      <c r="L9" s="20">
        <v>35000000</v>
      </c>
      <c r="N9" s="20">
        <v>11800000</v>
      </c>
      <c r="P9" s="20">
        <v>1799600</v>
      </c>
      <c r="R9" s="20">
        <f t="shared" ref="R9:R15" si="0">SUM(D9:P9)</f>
        <v>366199600</v>
      </c>
      <c r="T9" s="9">
        <v>26000000</v>
      </c>
      <c r="U9" s="9"/>
      <c r="V9" s="9">
        <v>950000</v>
      </c>
      <c r="X9" s="51">
        <f>SUM(R9-T9+V9)</f>
        <v>341149600</v>
      </c>
      <c r="Z9" s="54">
        <f>X9+28700000</f>
        <v>369849600</v>
      </c>
      <c r="AB9" s="29">
        <v>0.97650000000000003</v>
      </c>
    </row>
    <row r="10" spans="1:30" x14ac:dyDescent="0.25">
      <c r="B10">
        <v>2020</v>
      </c>
      <c r="D10" s="28">
        <v>22000000</v>
      </c>
      <c r="F10" s="28">
        <v>275000000</v>
      </c>
      <c r="H10" s="28">
        <v>17600000</v>
      </c>
      <c r="J10" s="28">
        <v>3500000</v>
      </c>
      <c r="L10" s="28">
        <v>32000000</v>
      </c>
      <c r="N10" s="28">
        <v>11800000</v>
      </c>
      <c r="P10" s="28">
        <v>1799600</v>
      </c>
      <c r="R10" s="28">
        <f t="shared" si="0"/>
        <v>363699600</v>
      </c>
      <c r="S10" s="28"/>
      <c r="T10" s="28">
        <v>26000000</v>
      </c>
      <c r="U10" s="28"/>
      <c r="V10" s="28">
        <v>950000</v>
      </c>
      <c r="W10" s="28"/>
      <c r="X10" s="52">
        <f t="shared" ref="X10:X18" si="1">SUM(R10-T10+V10)</f>
        <v>338649600</v>
      </c>
      <c r="Y10" s="28"/>
      <c r="Z10" s="53">
        <f>X10+32000000</f>
        <v>370649600</v>
      </c>
      <c r="AA10" s="28"/>
      <c r="AB10" s="29">
        <v>0.99870000000000003</v>
      </c>
      <c r="AC10" s="28"/>
      <c r="AD10" s="28"/>
    </row>
    <row r="11" spans="1:30" x14ac:dyDescent="0.25">
      <c r="B11">
        <v>2019</v>
      </c>
      <c r="D11" s="28">
        <v>20000000</v>
      </c>
      <c r="F11" s="28">
        <v>280000000</v>
      </c>
      <c r="H11" s="28">
        <v>17500000</v>
      </c>
      <c r="J11" s="28">
        <v>3500000</v>
      </c>
      <c r="L11" s="28">
        <v>29000000</v>
      </c>
      <c r="N11" s="28">
        <v>11800000</v>
      </c>
      <c r="P11" s="28">
        <v>1799600</v>
      </c>
      <c r="R11" s="28">
        <f t="shared" si="0"/>
        <v>363599600</v>
      </c>
      <c r="S11" s="14"/>
      <c r="T11" s="28">
        <v>26000000</v>
      </c>
      <c r="U11" s="14"/>
      <c r="V11" s="28">
        <v>950000</v>
      </c>
      <c r="W11" s="14"/>
      <c r="X11" s="52">
        <f t="shared" si="1"/>
        <v>338549600</v>
      </c>
      <c r="Y11" s="14"/>
      <c r="Z11" s="53">
        <f>X11+31222000</f>
        <v>369771600</v>
      </c>
      <c r="AB11" s="29">
        <v>1.1000000000000001</v>
      </c>
    </row>
    <row r="12" spans="1:30" x14ac:dyDescent="0.25">
      <c r="B12">
        <v>2018</v>
      </c>
      <c r="D12" s="28">
        <v>19800000</v>
      </c>
      <c r="F12" s="28">
        <v>280000000</v>
      </c>
      <c r="H12" s="28">
        <v>17000000</v>
      </c>
      <c r="J12" s="28">
        <v>3400000</v>
      </c>
      <c r="L12" s="28">
        <v>28000000</v>
      </c>
      <c r="N12" s="28">
        <v>11818300</v>
      </c>
      <c r="P12" s="28">
        <v>1799600</v>
      </c>
      <c r="R12" s="28">
        <f t="shared" si="0"/>
        <v>361817900</v>
      </c>
      <c r="S12" s="14"/>
      <c r="T12" s="28">
        <v>26000000</v>
      </c>
      <c r="U12" s="14"/>
      <c r="V12" s="28">
        <v>1000000</v>
      </c>
      <c r="W12" s="14"/>
      <c r="X12" s="52">
        <f t="shared" si="1"/>
        <v>336817900</v>
      </c>
      <c r="Y12" s="14"/>
      <c r="Z12" s="53">
        <f>X12+30005000</f>
        <v>366822900</v>
      </c>
      <c r="AB12" s="29">
        <v>1.1000000000000001</v>
      </c>
    </row>
    <row r="13" spans="1:30" x14ac:dyDescent="0.25">
      <c r="B13">
        <v>2017</v>
      </c>
      <c r="D13" s="28">
        <v>19000000</v>
      </c>
      <c r="F13" s="28">
        <v>300000000</v>
      </c>
      <c r="H13" s="28">
        <v>16800000</v>
      </c>
      <c r="J13" s="28">
        <v>3300000</v>
      </c>
      <c r="L13" s="28">
        <v>27500000</v>
      </c>
      <c r="N13" s="28">
        <v>11818300</v>
      </c>
      <c r="P13" s="28">
        <v>1799600</v>
      </c>
      <c r="R13" s="28">
        <f t="shared" si="0"/>
        <v>380217900</v>
      </c>
      <c r="S13" s="14"/>
      <c r="T13" s="28">
        <v>27000000</v>
      </c>
      <c r="U13" s="14"/>
      <c r="V13" s="28">
        <v>1100000</v>
      </c>
      <c r="W13" s="14"/>
      <c r="X13" s="52">
        <f t="shared" si="1"/>
        <v>354317900</v>
      </c>
      <c r="Y13" s="14"/>
      <c r="Z13" s="53">
        <f>X13+30000000</f>
        <v>384317900</v>
      </c>
      <c r="AB13" s="29">
        <v>1.111</v>
      </c>
    </row>
    <row r="14" spans="1:30" x14ac:dyDescent="0.25">
      <c r="B14">
        <v>2016</v>
      </c>
      <c r="D14" s="28">
        <v>18600000</v>
      </c>
      <c r="F14" s="28">
        <v>315000000</v>
      </c>
      <c r="H14" s="28">
        <v>16400000</v>
      </c>
      <c r="J14" s="28">
        <v>3300000</v>
      </c>
      <c r="L14" s="28">
        <v>27300000</v>
      </c>
      <c r="N14" s="28">
        <v>11818300</v>
      </c>
      <c r="P14" s="28">
        <v>1799600</v>
      </c>
      <c r="R14" s="28">
        <f t="shared" si="0"/>
        <v>394217900</v>
      </c>
      <c r="S14" s="14"/>
      <c r="T14" s="28">
        <v>27000000</v>
      </c>
      <c r="U14" s="14"/>
      <c r="V14" s="28">
        <v>1100000</v>
      </c>
      <c r="W14" s="14"/>
      <c r="X14" s="52">
        <f t="shared" si="1"/>
        <v>368317900</v>
      </c>
      <c r="Y14" s="14"/>
      <c r="Z14" s="53">
        <f>X14+28000000</f>
        <v>396317900</v>
      </c>
      <c r="AB14" s="29">
        <v>1.121</v>
      </c>
    </row>
    <row r="15" spans="1:30" x14ac:dyDescent="0.25">
      <c r="B15">
        <v>2015</v>
      </c>
      <c r="D15" s="28">
        <v>18600000</v>
      </c>
      <c r="F15" s="28">
        <v>315000000</v>
      </c>
      <c r="H15" s="28">
        <v>16200000</v>
      </c>
      <c r="J15" s="28">
        <v>3200000</v>
      </c>
      <c r="L15" s="28">
        <v>27300000</v>
      </c>
      <c r="N15" s="28">
        <v>11818300</v>
      </c>
      <c r="P15" s="28">
        <v>1799600</v>
      </c>
      <c r="R15" s="28">
        <f t="shared" si="0"/>
        <v>393917900</v>
      </c>
      <c r="S15" s="14"/>
      <c r="T15" s="28">
        <v>27000000</v>
      </c>
      <c r="U15" s="14"/>
      <c r="V15" s="28">
        <v>1100000</v>
      </c>
      <c r="W15" s="14"/>
      <c r="X15" s="52">
        <f t="shared" si="1"/>
        <v>368017900</v>
      </c>
      <c r="Y15" s="14"/>
      <c r="Z15" s="53">
        <f>X15+30045773</f>
        <v>398063673</v>
      </c>
      <c r="AB15" s="29">
        <v>1.18</v>
      </c>
    </row>
    <row r="16" spans="1:30" x14ac:dyDescent="0.25">
      <c r="B16">
        <v>2014</v>
      </c>
      <c r="D16" s="28">
        <v>17651900</v>
      </c>
      <c r="F16" s="28">
        <v>319755800</v>
      </c>
      <c r="H16" s="28">
        <v>16163900</v>
      </c>
      <c r="J16" s="28">
        <v>3192100</v>
      </c>
      <c r="L16" s="28">
        <v>27165000</v>
      </c>
      <c r="N16" s="28">
        <v>11818300</v>
      </c>
      <c r="P16" s="28">
        <v>1799600</v>
      </c>
      <c r="R16" s="28">
        <f>SUM(D16:P16)</f>
        <v>397546600</v>
      </c>
      <c r="S16" s="14"/>
      <c r="T16" s="28">
        <f>28353900-1288200</f>
        <v>27065700</v>
      </c>
      <c r="U16" s="14"/>
      <c r="V16" s="28">
        <v>1288200</v>
      </c>
      <c r="W16" s="14"/>
      <c r="X16" s="52">
        <f t="shared" si="1"/>
        <v>371769100</v>
      </c>
      <c r="Y16" s="14"/>
      <c r="Z16" s="53">
        <f>X16+73770110</f>
        <v>445539210</v>
      </c>
      <c r="AB16" s="29">
        <v>1.343</v>
      </c>
    </row>
    <row r="17" spans="1:28" x14ac:dyDescent="0.25">
      <c r="B17">
        <v>2013</v>
      </c>
      <c r="D17" s="12">
        <v>17566200</v>
      </c>
      <c r="F17" s="28">
        <v>341938500</v>
      </c>
      <c r="H17" s="28">
        <v>15788300</v>
      </c>
      <c r="J17" s="28">
        <v>3049800</v>
      </c>
      <c r="L17" s="28">
        <v>26999500</v>
      </c>
      <c r="N17" s="28">
        <v>11818300</v>
      </c>
      <c r="P17" s="28">
        <v>1799600</v>
      </c>
      <c r="R17" s="28">
        <f>SUM(D17:P17)</f>
        <v>418960200</v>
      </c>
      <c r="T17" s="28">
        <f>28953500-1533300</f>
        <v>27420200</v>
      </c>
      <c r="U17" s="9"/>
      <c r="V17" s="28">
        <v>1533300</v>
      </c>
      <c r="X17" s="52">
        <f t="shared" si="1"/>
        <v>393073300</v>
      </c>
      <c r="Z17" s="53">
        <f>X17+108742992</f>
        <v>501816292</v>
      </c>
      <c r="AB17" s="29">
        <v>1.508</v>
      </c>
    </row>
    <row r="18" spans="1:28" x14ac:dyDescent="0.25">
      <c r="B18">
        <v>2012</v>
      </c>
      <c r="D18" s="12">
        <v>17500000</v>
      </c>
      <c r="F18" s="12">
        <v>343000000</v>
      </c>
      <c r="G18" s="12"/>
      <c r="H18" s="12">
        <v>15600000</v>
      </c>
      <c r="I18" s="12"/>
      <c r="J18" s="12">
        <v>3030000</v>
      </c>
      <c r="K18" s="12"/>
      <c r="L18" s="12">
        <v>26800000</v>
      </c>
      <c r="M18" s="12"/>
      <c r="N18" s="12">
        <v>11818300</v>
      </c>
      <c r="O18" s="12"/>
      <c r="P18" s="12">
        <v>1799600</v>
      </c>
      <c r="Q18" s="12"/>
      <c r="R18" s="12">
        <f>SUM(D18:P18)</f>
        <v>419547900</v>
      </c>
      <c r="T18" s="12">
        <v>27460000</v>
      </c>
      <c r="V18" s="12">
        <v>1533300</v>
      </c>
      <c r="X18" s="53">
        <f t="shared" si="1"/>
        <v>393621200</v>
      </c>
      <c r="Z18" s="53">
        <f>X18+176103803</f>
        <v>569725003</v>
      </c>
      <c r="AB18" s="29">
        <v>1.611</v>
      </c>
    </row>
    <row r="19" spans="1:28" x14ac:dyDescent="0.25">
      <c r="B19" s="67" t="s">
        <v>77</v>
      </c>
    </row>
    <row r="21" spans="1:28" x14ac:dyDescent="0.25">
      <c r="A21" s="1" t="s">
        <v>48</v>
      </c>
    </row>
    <row r="23" spans="1:28" ht="24" customHeight="1" x14ac:dyDescent="0.25">
      <c r="A23" s="1" t="s">
        <v>14</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row>
    <row r="24" spans="1:28" x14ac:dyDescent="0.25">
      <c r="B24" s="68" t="s">
        <v>22</v>
      </c>
    </row>
    <row r="26" spans="1:28" x14ac:dyDescent="0.25">
      <c r="B26" t="s">
        <v>58</v>
      </c>
    </row>
    <row r="27" spans="1:28" x14ac:dyDescent="0.25">
      <c r="A27" s="23" t="s">
        <v>33</v>
      </c>
      <c r="B27" s="19"/>
    </row>
    <row r="28" spans="1:28" x14ac:dyDescent="0.25">
      <c r="A28" s="23"/>
      <c r="B28" t="s">
        <v>37</v>
      </c>
    </row>
    <row r="29" spans="1:28" x14ac:dyDescent="0.25">
      <c r="A29" s="23" t="s">
        <v>50</v>
      </c>
    </row>
    <row r="30" spans="1:28" x14ac:dyDescent="0.25">
      <c r="A30" s="23"/>
      <c r="B30" t="s">
        <v>49</v>
      </c>
    </row>
    <row r="31" spans="1:28" x14ac:dyDescent="0.25">
      <c r="A31" s="23" t="s">
        <v>56</v>
      </c>
    </row>
    <row r="32" spans="1:28" x14ac:dyDescent="0.25">
      <c r="B32" t="s">
        <v>57</v>
      </c>
    </row>
    <row r="33" spans="1:26" x14ac:dyDescent="0.25">
      <c r="A33" s="1"/>
    </row>
    <row r="35" spans="1:26" x14ac:dyDescent="0.2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B39" s="5"/>
    </row>
  </sheetData>
  <phoneticPr fontId="3" type="noConversion"/>
  <pageMargins left="0.5" right="0.5" top="1" bottom="1" header="0.5" footer="0.5"/>
  <pageSetup paperSize="5" scale="7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zoomScale="75" workbookViewId="0">
      <selection activeCell="N15" sqref="N15"/>
    </sheetView>
  </sheetViews>
  <sheetFormatPr defaultRowHeight="13.2" x14ac:dyDescent="0.25"/>
  <cols>
    <col min="2" max="2" width="2.109375" customWidth="1"/>
    <col min="3" max="3" width="12.109375" customWidth="1"/>
    <col min="4" max="4" width="1.6640625" customWidth="1"/>
    <col min="5" max="5" width="13.109375" customWidth="1"/>
    <col min="6" max="6" width="2.33203125" customWidth="1"/>
    <col min="7" max="7" width="9.6640625" customWidth="1"/>
    <col min="8" max="8" width="2.6640625" customWidth="1"/>
    <col min="9" max="9" width="10.6640625" customWidth="1"/>
    <col min="10" max="10" width="2.33203125" customWidth="1"/>
    <col min="11" max="11" width="12" customWidth="1"/>
    <col min="12" max="12" width="2.44140625" customWidth="1"/>
    <col min="13" max="13" width="14.88671875" customWidth="1"/>
    <col min="14" max="14" width="13" customWidth="1"/>
  </cols>
  <sheetData>
    <row r="1" spans="1:15" x14ac:dyDescent="0.25">
      <c r="A1" s="1" t="s">
        <v>16</v>
      </c>
      <c r="N1" s="1" t="s">
        <v>59</v>
      </c>
    </row>
    <row r="2" spans="1:15" x14ac:dyDescent="0.25">
      <c r="A2" s="1" t="s">
        <v>17</v>
      </c>
      <c r="N2" s="55">
        <v>44742</v>
      </c>
    </row>
    <row r="3" spans="1:15" x14ac:dyDescent="0.25">
      <c r="A3" s="1" t="s">
        <v>54</v>
      </c>
      <c r="N3" s="6"/>
    </row>
    <row r="4" spans="1:15" ht="14.25" customHeight="1" x14ac:dyDescent="0.3">
      <c r="A4" s="17" t="s">
        <v>18</v>
      </c>
      <c r="G4" s="21"/>
    </row>
    <row r="7" spans="1:15" x14ac:dyDescent="0.25">
      <c r="C7" s="57" t="s">
        <v>1</v>
      </c>
      <c r="D7" s="57"/>
      <c r="E7" s="57"/>
      <c r="F7" s="57"/>
      <c r="G7" s="57"/>
      <c r="I7" s="57" t="s">
        <v>2</v>
      </c>
      <c r="J7" s="57"/>
      <c r="K7" s="57"/>
      <c r="M7" s="60" t="s">
        <v>34</v>
      </c>
      <c r="N7" s="5"/>
      <c r="O7" s="5"/>
    </row>
    <row r="8" spans="1:15" ht="66" customHeight="1" x14ac:dyDescent="0.25">
      <c r="C8" s="4" t="s">
        <v>52</v>
      </c>
      <c r="D8" s="5"/>
      <c r="E8" s="3" t="s">
        <v>53</v>
      </c>
      <c r="F8" s="8"/>
      <c r="G8" s="3" t="s">
        <v>61</v>
      </c>
      <c r="H8" s="5"/>
      <c r="I8" s="3" t="s">
        <v>24</v>
      </c>
      <c r="J8" s="8"/>
      <c r="K8" s="3" t="s">
        <v>13</v>
      </c>
      <c r="L8" s="18"/>
      <c r="M8" s="61"/>
    </row>
    <row r="9" spans="1:15" ht="52.8" x14ac:dyDescent="0.25">
      <c r="A9" s="2" t="s">
        <v>0</v>
      </c>
      <c r="B9" s="2"/>
      <c r="D9" s="5"/>
      <c r="F9" s="5"/>
      <c r="H9" s="5"/>
      <c r="J9" s="5"/>
    </row>
    <row r="11" spans="1:15" x14ac:dyDescent="0.25">
      <c r="A11">
        <v>2021</v>
      </c>
      <c r="C11" s="30">
        <f>G11-E11</f>
        <v>0.97450000000000003</v>
      </c>
      <c r="E11" s="30">
        <v>2E-3</v>
      </c>
      <c r="F11" s="10"/>
      <c r="G11" s="47">
        <v>0.97650000000000003</v>
      </c>
      <c r="I11" s="30">
        <f>M11-K11-G11</f>
        <v>0.43250000000000022</v>
      </c>
      <c r="K11" s="30">
        <v>0.57999999999999996</v>
      </c>
      <c r="M11" s="30">
        <v>1.9890000000000001</v>
      </c>
    </row>
    <row r="12" spans="1:15" x14ac:dyDescent="0.25">
      <c r="A12">
        <v>2020</v>
      </c>
      <c r="C12" s="30">
        <f t="shared" ref="C12:C20" si="0">G12-E12</f>
        <v>0.98670000000000002</v>
      </c>
      <c r="E12" s="30">
        <v>1.2E-2</v>
      </c>
      <c r="F12" s="10"/>
      <c r="G12" s="47">
        <v>0.99870000000000003</v>
      </c>
      <c r="I12" s="30">
        <f t="shared" ref="I12:I20" si="1">M12-K12-G12</f>
        <v>0.50330000000000019</v>
      </c>
      <c r="K12" s="30">
        <v>0.61</v>
      </c>
      <c r="M12" s="30">
        <v>2.1120000000000001</v>
      </c>
    </row>
    <row r="13" spans="1:15" x14ac:dyDescent="0.25">
      <c r="A13">
        <v>2019</v>
      </c>
      <c r="C13" s="30">
        <f t="shared" si="0"/>
        <v>1.0850000000000002</v>
      </c>
      <c r="E13" s="30">
        <v>1.4999999999999999E-2</v>
      </c>
      <c r="F13" s="10"/>
      <c r="G13" s="47">
        <v>1.1000000000000001</v>
      </c>
      <c r="I13" s="30">
        <f t="shared" si="1"/>
        <v>0.69999999999999973</v>
      </c>
      <c r="K13" s="30">
        <v>0.62</v>
      </c>
      <c r="M13" s="30">
        <v>2.42</v>
      </c>
    </row>
    <row r="14" spans="1:15" x14ac:dyDescent="0.25">
      <c r="A14">
        <v>2018</v>
      </c>
      <c r="C14" s="30">
        <f t="shared" si="0"/>
        <v>1.0850000000000002</v>
      </c>
      <c r="E14" s="30">
        <v>1.4999999999999999E-2</v>
      </c>
      <c r="F14" s="10"/>
      <c r="G14" s="47">
        <v>1.1000000000000001</v>
      </c>
      <c r="I14" s="30">
        <f t="shared" si="1"/>
        <v>0.80500000000000016</v>
      </c>
      <c r="K14" s="30">
        <v>0.63</v>
      </c>
      <c r="M14" s="30">
        <v>2.5350000000000001</v>
      </c>
    </row>
    <row r="15" spans="1:15" x14ac:dyDescent="0.25">
      <c r="A15">
        <v>2017</v>
      </c>
      <c r="C15" s="30">
        <f t="shared" si="0"/>
        <v>1.0920000000000001</v>
      </c>
      <c r="E15" s="30">
        <v>1.9E-2</v>
      </c>
      <c r="F15" s="10"/>
      <c r="G15" s="47">
        <v>1.111</v>
      </c>
      <c r="I15" s="30">
        <f t="shared" si="1"/>
        <v>0.95899999999999985</v>
      </c>
      <c r="K15" s="30">
        <v>0.66</v>
      </c>
      <c r="M15" s="30">
        <v>2.73</v>
      </c>
    </row>
    <row r="16" spans="1:15" x14ac:dyDescent="0.25">
      <c r="A16">
        <v>2016</v>
      </c>
      <c r="C16" s="30">
        <f t="shared" si="0"/>
        <v>0.996</v>
      </c>
      <c r="E16" s="30">
        <v>0.125</v>
      </c>
      <c r="F16" s="10"/>
      <c r="G16" s="47">
        <v>1.121</v>
      </c>
      <c r="I16" s="30">
        <f t="shared" si="1"/>
        <v>1.1379999999999999</v>
      </c>
      <c r="K16" s="30">
        <v>0.68100000000000005</v>
      </c>
      <c r="M16" s="30">
        <v>2.94</v>
      </c>
    </row>
    <row r="17" spans="1:13" x14ac:dyDescent="0.25">
      <c r="A17">
        <v>2015</v>
      </c>
      <c r="C17" s="30">
        <f t="shared" si="0"/>
        <v>1.03</v>
      </c>
      <c r="E17" s="30">
        <v>0.15</v>
      </c>
      <c r="F17" s="10"/>
      <c r="G17" s="47">
        <v>1.18</v>
      </c>
      <c r="I17" s="30">
        <f t="shared" si="1"/>
        <v>1.248</v>
      </c>
      <c r="K17" s="30">
        <v>0.72099999999999997</v>
      </c>
      <c r="M17" s="30">
        <v>3.149</v>
      </c>
    </row>
    <row r="18" spans="1:13" x14ac:dyDescent="0.25">
      <c r="A18">
        <v>2014</v>
      </c>
      <c r="C18" s="30">
        <f t="shared" si="0"/>
        <v>1.171</v>
      </c>
      <c r="D18" s="14"/>
      <c r="E18" s="30">
        <v>0.17199999999999999</v>
      </c>
      <c r="F18" s="14"/>
      <c r="G18" s="47">
        <v>1.343</v>
      </c>
      <c r="H18" s="14"/>
      <c r="I18" s="30">
        <f t="shared" si="1"/>
        <v>1.351</v>
      </c>
      <c r="J18" s="14"/>
      <c r="K18" s="30">
        <v>0.77</v>
      </c>
      <c r="M18" s="30">
        <v>3.464</v>
      </c>
    </row>
    <row r="19" spans="1:13" x14ac:dyDescent="0.25">
      <c r="A19">
        <v>2013</v>
      </c>
      <c r="C19" s="30">
        <f t="shared" si="0"/>
        <v>1.323</v>
      </c>
      <c r="D19" s="14"/>
      <c r="E19" s="30">
        <v>0.185</v>
      </c>
      <c r="F19" s="14"/>
      <c r="G19" s="47">
        <v>1.508</v>
      </c>
      <c r="H19" s="14"/>
      <c r="I19" s="30">
        <f t="shared" si="1"/>
        <v>1.3889999999999998</v>
      </c>
      <c r="J19" s="14"/>
      <c r="K19" s="30">
        <v>0.85399999999999998</v>
      </c>
      <c r="M19" s="30">
        <v>3.7509999999999999</v>
      </c>
    </row>
    <row r="20" spans="1:13" x14ac:dyDescent="0.25">
      <c r="A20">
        <v>2012</v>
      </c>
      <c r="C20" s="30">
        <f t="shared" si="0"/>
        <v>1.4179999999999999</v>
      </c>
      <c r="E20" s="30">
        <v>0.193</v>
      </c>
      <c r="G20" s="47">
        <v>1.611</v>
      </c>
      <c r="I20" s="30">
        <f t="shared" si="1"/>
        <v>1.2709999999999997</v>
      </c>
      <c r="K20" s="30">
        <v>0.86499999999999999</v>
      </c>
      <c r="M20" s="30">
        <v>3.7469999999999999</v>
      </c>
    </row>
    <row r="21" spans="1:13" ht="12" customHeight="1" x14ac:dyDescent="0.25">
      <c r="A21" t="s">
        <v>77</v>
      </c>
    </row>
    <row r="22" spans="1:13" x14ac:dyDescent="0.25">
      <c r="A22" t="s">
        <v>77</v>
      </c>
    </row>
    <row r="24" spans="1:13" x14ac:dyDescent="0.25">
      <c r="A24" s="1" t="s">
        <v>23</v>
      </c>
    </row>
    <row r="27" spans="1:13" x14ac:dyDescent="0.25">
      <c r="A27" s="1"/>
    </row>
    <row r="28" spans="1:13" ht="52.5" customHeight="1" x14ac:dyDescent="0.25">
      <c r="B28" s="58" t="s">
        <v>68</v>
      </c>
      <c r="C28" s="59"/>
      <c r="D28" s="59"/>
      <c r="E28" s="59"/>
      <c r="F28" s="59"/>
      <c r="G28" s="59"/>
      <c r="H28" s="59"/>
      <c r="I28" s="59"/>
      <c r="J28" s="59"/>
      <c r="K28" s="59"/>
      <c r="L28" s="59"/>
      <c r="M28" s="59"/>
    </row>
    <row r="30" spans="1:13" x14ac:dyDescent="0.25">
      <c r="A30" s="22" t="s">
        <v>14</v>
      </c>
      <c r="B30" t="s">
        <v>35</v>
      </c>
    </row>
    <row r="31" spans="1:13" x14ac:dyDescent="0.25">
      <c r="B31" t="s">
        <v>15</v>
      </c>
    </row>
    <row r="32" spans="1:13" x14ac:dyDescent="0.25">
      <c r="A32" s="23" t="s">
        <v>33</v>
      </c>
    </row>
    <row r="33" spans="1:1" x14ac:dyDescent="0.25">
      <c r="A33" s="23" t="s">
        <v>50</v>
      </c>
    </row>
    <row r="34" spans="1:1" x14ac:dyDescent="0.25">
      <c r="A34" s="23"/>
    </row>
  </sheetData>
  <mergeCells count="4">
    <mergeCell ref="C7:G7"/>
    <mergeCell ref="I7:K7"/>
    <mergeCell ref="B28:M28"/>
    <mergeCell ref="M7:M8"/>
  </mergeCells>
  <phoneticPr fontId="3" type="noConversion"/>
  <pageMargins left="0.75" right="0.75" top="1" bottom="1" header="0.5" footer="0.5"/>
  <pageSetup scale="78"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zoomScale="75" zoomScaleNormal="75" workbookViewId="0">
      <selection activeCell="M10" sqref="M10"/>
    </sheetView>
  </sheetViews>
  <sheetFormatPr defaultRowHeight="13.2" x14ac:dyDescent="0.25"/>
  <cols>
    <col min="1" max="1" width="28.109375" customWidth="1"/>
    <col min="2" max="2" width="1.88671875" customWidth="1"/>
    <col min="3" max="4" width="12.5546875" customWidth="1"/>
    <col min="5" max="5" width="14.88671875" customWidth="1"/>
    <col min="6" max="6" width="3" customWidth="1"/>
    <col min="7" max="8" width="12.44140625" customWidth="1"/>
    <col min="9" max="9" width="13.6640625" customWidth="1"/>
    <col min="10" max="10" width="2.5546875" customWidth="1"/>
  </cols>
  <sheetData>
    <row r="1" spans="1:10" x14ac:dyDescent="0.25">
      <c r="A1" s="15" t="s">
        <v>16</v>
      </c>
      <c r="B1" s="33"/>
      <c r="C1" s="33"/>
      <c r="D1" s="33"/>
      <c r="E1" s="33"/>
      <c r="F1" s="33"/>
      <c r="G1" s="33"/>
      <c r="H1" s="33"/>
      <c r="I1" s="1" t="s">
        <v>78</v>
      </c>
      <c r="J1" s="5"/>
    </row>
    <row r="2" spans="1:10" x14ac:dyDescent="0.25">
      <c r="A2" s="15" t="s">
        <v>74</v>
      </c>
      <c r="B2" s="33"/>
      <c r="C2" s="33"/>
      <c r="D2" s="33"/>
      <c r="E2" s="33"/>
      <c r="F2" s="33"/>
      <c r="G2" s="33"/>
      <c r="H2" s="33"/>
      <c r="I2" s="55">
        <v>44742</v>
      </c>
      <c r="J2" s="5"/>
    </row>
    <row r="3" spans="1:10" x14ac:dyDescent="0.25">
      <c r="A3" s="15" t="s">
        <v>64</v>
      </c>
      <c r="B3" s="33"/>
      <c r="C3" s="33"/>
      <c r="D3" s="33"/>
      <c r="E3" s="33"/>
      <c r="F3" s="33"/>
      <c r="G3" s="33"/>
      <c r="H3" s="33"/>
      <c r="I3" s="33"/>
      <c r="J3" s="5"/>
    </row>
    <row r="4" spans="1:10" ht="10.5" customHeight="1" x14ac:dyDescent="0.25">
      <c r="A4" s="34"/>
      <c r="B4" s="34"/>
      <c r="C4" s="34"/>
      <c r="D4" s="34"/>
      <c r="E4" s="34"/>
      <c r="F4" s="34"/>
      <c r="G4" s="34"/>
      <c r="H4" s="34"/>
      <c r="I4" s="34"/>
    </row>
    <row r="5" spans="1:10" ht="12.75" customHeight="1" x14ac:dyDescent="0.25">
      <c r="A5" s="34"/>
      <c r="B5" s="34"/>
      <c r="C5" s="34"/>
      <c r="D5" s="34"/>
      <c r="E5" s="34"/>
      <c r="F5" s="33"/>
      <c r="G5" s="34"/>
      <c r="H5" s="34"/>
      <c r="I5" s="34"/>
    </row>
    <row r="6" spans="1:10" ht="11.25" customHeight="1" x14ac:dyDescent="0.25">
      <c r="A6" s="34"/>
      <c r="B6" s="34"/>
      <c r="C6" s="34"/>
      <c r="D6" s="34"/>
      <c r="E6" s="34"/>
      <c r="F6" s="33"/>
      <c r="G6" s="34"/>
      <c r="H6" s="34"/>
      <c r="I6" s="34"/>
    </row>
    <row r="7" spans="1:10" ht="11.25" customHeight="1" x14ac:dyDescent="0.25">
      <c r="A7" s="34"/>
      <c r="B7" s="34"/>
      <c r="C7" s="62">
        <v>2021</v>
      </c>
      <c r="D7" s="62"/>
      <c r="E7" s="62"/>
      <c r="F7" s="35"/>
      <c r="G7" s="62">
        <v>2012</v>
      </c>
      <c r="H7" s="62"/>
      <c r="I7" s="62"/>
      <c r="J7" s="31"/>
    </row>
    <row r="8" spans="1:10" x14ac:dyDescent="0.25">
      <c r="A8" s="34"/>
      <c r="B8" s="34"/>
      <c r="C8" s="35" t="s">
        <v>3</v>
      </c>
      <c r="D8" s="35"/>
      <c r="E8" s="35" t="s">
        <v>6</v>
      </c>
      <c r="F8" s="35"/>
      <c r="G8" s="35" t="s">
        <v>3</v>
      </c>
      <c r="H8" s="35"/>
      <c r="I8" s="35" t="s">
        <v>6</v>
      </c>
      <c r="J8" s="6"/>
    </row>
    <row r="9" spans="1:10" x14ac:dyDescent="0.25">
      <c r="A9" s="34"/>
      <c r="B9" s="34"/>
      <c r="C9" s="35" t="s">
        <v>4</v>
      </c>
      <c r="D9" s="35" t="s">
        <v>63</v>
      </c>
      <c r="E9" s="35" t="s">
        <v>7</v>
      </c>
      <c r="F9" s="35"/>
      <c r="G9" s="35" t="s">
        <v>4</v>
      </c>
      <c r="H9" s="35" t="s">
        <v>63</v>
      </c>
      <c r="I9" s="35" t="s">
        <v>7</v>
      </c>
      <c r="J9" s="6"/>
    </row>
    <row r="10" spans="1:10" x14ac:dyDescent="0.25">
      <c r="A10" s="36"/>
      <c r="B10" s="34"/>
      <c r="C10" s="36" t="s">
        <v>5</v>
      </c>
      <c r="D10" s="36" t="s">
        <v>67</v>
      </c>
      <c r="E10" s="36" t="s">
        <v>8</v>
      </c>
      <c r="F10" s="35"/>
      <c r="G10" s="36" t="s">
        <v>5</v>
      </c>
      <c r="H10" s="36" t="s">
        <v>67</v>
      </c>
      <c r="I10" s="36" t="s">
        <v>8</v>
      </c>
      <c r="J10" s="6"/>
    </row>
    <row r="11" spans="1:10" x14ac:dyDescent="0.25">
      <c r="A11" s="34"/>
      <c r="B11" s="34"/>
      <c r="C11" s="34"/>
      <c r="D11" s="34"/>
      <c r="E11" s="34"/>
      <c r="F11" s="33"/>
      <c r="G11" s="34"/>
      <c r="H11" s="34"/>
      <c r="I11" s="34"/>
    </row>
    <row r="12" spans="1:10" x14ac:dyDescent="0.25">
      <c r="A12" s="37" t="s">
        <v>39</v>
      </c>
      <c r="B12" s="34"/>
      <c r="C12" s="38">
        <v>1216300</v>
      </c>
      <c r="D12" s="39">
        <v>1</v>
      </c>
      <c r="E12" s="43">
        <v>5.4999999999999997E-3</v>
      </c>
      <c r="F12" s="45"/>
      <c r="G12" s="38">
        <v>1848900</v>
      </c>
      <c r="H12" s="39">
        <v>1</v>
      </c>
      <c r="I12" s="43">
        <v>7.6E-3</v>
      </c>
    </row>
    <row r="13" spans="1:10" x14ac:dyDescent="0.25">
      <c r="A13" s="37" t="s">
        <v>40</v>
      </c>
      <c r="B13" s="34"/>
      <c r="C13" s="40">
        <v>1016100</v>
      </c>
      <c r="D13" s="41">
        <v>2</v>
      </c>
      <c r="E13" s="43">
        <v>4.5999999999999999E-3</v>
      </c>
      <c r="F13" s="45"/>
      <c r="G13" s="40">
        <v>1836000</v>
      </c>
      <c r="H13" s="41">
        <v>2</v>
      </c>
      <c r="I13" s="43">
        <v>7.6E-3</v>
      </c>
    </row>
    <row r="14" spans="1:10" x14ac:dyDescent="0.25">
      <c r="A14" s="37" t="s">
        <v>41</v>
      </c>
      <c r="B14" s="34"/>
      <c r="C14" s="40">
        <v>725300</v>
      </c>
      <c r="D14" s="41">
        <v>3</v>
      </c>
      <c r="E14" s="43">
        <v>3.2000000000000002E-3</v>
      </c>
      <c r="F14" s="45"/>
      <c r="G14" s="40">
        <v>1216300</v>
      </c>
      <c r="H14" s="41">
        <v>3</v>
      </c>
      <c r="I14" s="43">
        <v>5.0000000000000001E-3</v>
      </c>
    </row>
    <row r="15" spans="1:10" x14ac:dyDescent="0.25">
      <c r="A15" s="37" t="s">
        <v>42</v>
      </c>
      <c r="B15" s="34"/>
      <c r="C15" s="40">
        <v>700000</v>
      </c>
      <c r="D15" s="41">
        <v>4</v>
      </c>
      <c r="E15" s="43">
        <v>3.0999999999999999E-3</v>
      </c>
      <c r="F15" s="45"/>
      <c r="G15" s="40">
        <v>1016100</v>
      </c>
      <c r="H15" s="41">
        <v>4</v>
      </c>
      <c r="I15" s="43">
        <v>4.1999999999999997E-3</v>
      </c>
    </row>
    <row r="16" spans="1:10" x14ac:dyDescent="0.25">
      <c r="A16" s="37" t="s">
        <v>43</v>
      </c>
      <c r="B16" s="34"/>
      <c r="C16" s="40">
        <v>600000</v>
      </c>
      <c r="D16" s="41">
        <v>5</v>
      </c>
      <c r="E16" s="43">
        <v>2.8E-3</v>
      </c>
      <c r="F16" s="45"/>
      <c r="G16" s="40">
        <v>0</v>
      </c>
      <c r="H16" s="49">
        <v>0</v>
      </c>
      <c r="I16" s="48">
        <v>0</v>
      </c>
    </row>
    <row r="17" spans="1:9" x14ac:dyDescent="0.25">
      <c r="A17" s="37" t="s">
        <v>44</v>
      </c>
      <c r="B17" s="34"/>
      <c r="C17" s="40">
        <v>360500</v>
      </c>
      <c r="D17" s="41">
        <v>6</v>
      </c>
      <c r="E17" s="43">
        <v>1.6999999999999999E-3</v>
      </c>
      <c r="F17" s="45"/>
      <c r="G17" s="40">
        <v>700000</v>
      </c>
      <c r="H17" s="41">
        <v>5</v>
      </c>
      <c r="I17" s="43">
        <v>2.8999999999999998E-3</v>
      </c>
    </row>
    <row r="18" spans="1:9" x14ac:dyDescent="0.25">
      <c r="A18" s="37" t="s">
        <v>45</v>
      </c>
      <c r="B18" s="34"/>
      <c r="C18" s="40">
        <v>125000</v>
      </c>
      <c r="D18" s="41">
        <v>7</v>
      </c>
      <c r="E18" s="43">
        <v>1.5E-3</v>
      </c>
      <c r="F18" s="45"/>
      <c r="G18" s="40">
        <v>600000</v>
      </c>
      <c r="H18" s="41">
        <v>6</v>
      </c>
      <c r="I18" s="43">
        <v>2.5000000000000001E-3</v>
      </c>
    </row>
    <row r="19" spans="1:9" x14ac:dyDescent="0.25">
      <c r="A19" s="37" t="s">
        <v>46</v>
      </c>
      <c r="B19" s="34"/>
      <c r="C19" s="40">
        <v>115000</v>
      </c>
      <c r="D19" s="41">
        <v>8</v>
      </c>
      <c r="E19" s="43">
        <v>1.4E-3</v>
      </c>
      <c r="F19" s="45"/>
      <c r="G19" s="40">
        <v>360500</v>
      </c>
      <c r="H19" s="41">
        <v>7</v>
      </c>
      <c r="I19" s="43">
        <v>1.5E-3</v>
      </c>
    </row>
    <row r="20" spans="1:9" x14ac:dyDescent="0.25">
      <c r="A20" s="37" t="s">
        <v>47</v>
      </c>
      <c r="B20" s="34"/>
      <c r="C20" s="40">
        <v>100000</v>
      </c>
      <c r="D20" s="41">
        <v>9</v>
      </c>
      <c r="E20" s="43">
        <v>1.2999999999999999E-3</v>
      </c>
      <c r="F20" s="45"/>
      <c r="G20" s="40"/>
      <c r="H20" s="49">
        <v>0</v>
      </c>
      <c r="I20" s="48">
        <v>0</v>
      </c>
    </row>
    <row r="21" spans="1:9" x14ac:dyDescent="0.25">
      <c r="A21" s="37" t="s">
        <v>70</v>
      </c>
      <c r="B21" s="34"/>
      <c r="C21" s="40">
        <v>90000</v>
      </c>
      <c r="D21" s="41">
        <v>10</v>
      </c>
      <c r="E21" s="43">
        <v>1.1999999999999999E-3</v>
      </c>
      <c r="F21" s="45"/>
      <c r="G21" s="40"/>
      <c r="H21" s="49">
        <v>0</v>
      </c>
      <c r="I21" s="48">
        <v>0</v>
      </c>
    </row>
    <row r="22" spans="1:9" x14ac:dyDescent="0.25">
      <c r="A22" s="37" t="s">
        <v>71</v>
      </c>
      <c r="B22" s="34"/>
      <c r="C22" s="49">
        <v>0</v>
      </c>
      <c r="D22" s="41"/>
      <c r="E22" s="48">
        <v>0</v>
      </c>
      <c r="F22" s="45"/>
      <c r="G22" s="40">
        <v>200000</v>
      </c>
      <c r="H22" s="41">
        <v>8</v>
      </c>
      <c r="I22" s="43">
        <v>1.2999999999999999E-3</v>
      </c>
    </row>
    <row r="23" spans="1:9" x14ac:dyDescent="0.25">
      <c r="A23" s="37" t="s">
        <v>72</v>
      </c>
      <c r="B23" s="34"/>
      <c r="C23" s="49">
        <v>0</v>
      </c>
      <c r="D23" s="41"/>
      <c r="E23" s="48">
        <v>0</v>
      </c>
      <c r="F23" s="45"/>
      <c r="G23" s="40">
        <v>170000</v>
      </c>
      <c r="H23" s="41">
        <v>9</v>
      </c>
      <c r="I23" s="43">
        <v>1.1999999999999999E-3</v>
      </c>
    </row>
    <row r="24" spans="1:9" x14ac:dyDescent="0.25">
      <c r="A24" s="37" t="s">
        <v>73</v>
      </c>
      <c r="B24" s="34"/>
      <c r="C24" s="49">
        <v>0</v>
      </c>
      <c r="D24" s="41"/>
      <c r="E24" s="48">
        <v>0</v>
      </c>
      <c r="F24" s="45"/>
      <c r="G24" s="40">
        <v>150000</v>
      </c>
      <c r="H24" s="41">
        <v>10</v>
      </c>
      <c r="I24" s="43">
        <v>1.1000000000000001E-3</v>
      </c>
    </row>
    <row r="25" spans="1:9" x14ac:dyDescent="0.25">
      <c r="A25" s="34"/>
      <c r="B25" s="34"/>
      <c r="C25" s="34"/>
      <c r="D25" s="34"/>
      <c r="E25" s="37"/>
      <c r="F25" s="35"/>
      <c r="G25" s="34"/>
      <c r="H25" s="34"/>
      <c r="I25" s="37"/>
    </row>
    <row r="26" spans="1:9" ht="13.8" thickBot="1" x14ac:dyDescent="0.3">
      <c r="A26" s="37" t="s">
        <v>65</v>
      </c>
      <c r="B26" s="34"/>
      <c r="C26" s="42">
        <f>SUM(C12:C24)</f>
        <v>5048200</v>
      </c>
      <c r="D26" s="42"/>
      <c r="E26" s="44">
        <f>SUM(E12:E24)</f>
        <v>2.6299999999999997E-2</v>
      </c>
      <c r="F26" s="46"/>
      <c r="G26" s="42">
        <f>SUM(G12:G24)</f>
        <v>8097800</v>
      </c>
      <c r="H26" s="42"/>
      <c r="I26" s="44">
        <f>SUM(I12:I24)</f>
        <v>3.4899999999999994E-2</v>
      </c>
    </row>
    <row r="27" spans="1:9" ht="13.8" thickTop="1" x14ac:dyDescent="0.25">
      <c r="F27" s="5"/>
    </row>
    <row r="28" spans="1:9" x14ac:dyDescent="0.25">
      <c r="A28" s="1" t="s">
        <v>66</v>
      </c>
    </row>
  </sheetData>
  <mergeCells count="2">
    <mergeCell ref="G7:I7"/>
    <mergeCell ref="C7:E7"/>
  </mergeCells>
  <phoneticPr fontId="3" type="noConversion"/>
  <pageMargins left="0.75" right="0.75" top="1" bottom="1" header="0.5" footer="0.5"/>
  <pageSetup scale="85" orientation="landscape" cellComments="asDisplayed" r:id="rId1"/>
  <headerFooter alignWithMargins="0">
    <oddHeader>&amp;RExhibit J-8</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75" workbookViewId="0">
      <selection activeCell="T12" sqref="T12"/>
    </sheetView>
  </sheetViews>
  <sheetFormatPr defaultRowHeight="13.2" x14ac:dyDescent="0.25"/>
  <cols>
    <col min="2" max="2" width="2.44140625" customWidth="1"/>
    <col min="3" max="3" width="14.33203125" customWidth="1"/>
    <col min="4" max="4" width="2.44140625" customWidth="1"/>
    <col min="5" max="5" width="12.88671875" customWidth="1"/>
    <col min="6" max="6" width="3.6640625" style="5" customWidth="1"/>
    <col min="7" max="7" width="10.5546875" customWidth="1"/>
    <col min="8" max="8" width="2.44140625" customWidth="1"/>
    <col min="9" max="9" width="12.33203125" customWidth="1"/>
    <col min="10" max="10" width="1.88671875" customWidth="1"/>
    <col min="11" max="11" width="14.5546875" customWidth="1"/>
    <col min="12" max="12" width="2.44140625" customWidth="1"/>
    <col min="13" max="13" width="11" customWidth="1"/>
    <col min="14" max="14" width="5.88671875" customWidth="1"/>
    <col min="15" max="15" width="12.5546875" customWidth="1"/>
  </cols>
  <sheetData>
    <row r="1" spans="1:15" x14ac:dyDescent="0.25">
      <c r="O1" s="1" t="s">
        <v>60</v>
      </c>
    </row>
    <row r="2" spans="1:15" x14ac:dyDescent="0.25">
      <c r="O2" s="55">
        <v>44742</v>
      </c>
    </row>
    <row r="3" spans="1:15" x14ac:dyDescent="0.25">
      <c r="A3" s="15" t="s">
        <v>16</v>
      </c>
      <c r="B3" s="5"/>
      <c r="C3" s="5"/>
      <c r="D3" s="5"/>
      <c r="E3" s="5"/>
      <c r="G3" s="5"/>
      <c r="H3" s="5"/>
      <c r="I3" s="5"/>
      <c r="J3" s="5"/>
      <c r="K3" s="5"/>
      <c r="L3" s="5"/>
      <c r="M3" s="16"/>
    </row>
    <row r="4" spans="1:15" x14ac:dyDescent="0.25">
      <c r="A4" s="15" t="s">
        <v>20</v>
      </c>
      <c r="B4" s="15"/>
      <c r="C4" s="5"/>
      <c r="D4" s="5"/>
      <c r="E4" s="5"/>
      <c r="G4" s="5"/>
      <c r="H4" s="5"/>
      <c r="I4" s="5"/>
      <c r="J4" s="5"/>
      <c r="K4" s="5"/>
      <c r="L4" s="5"/>
      <c r="M4" s="16"/>
    </row>
    <row r="5" spans="1:15" ht="14.25" customHeight="1" x14ac:dyDescent="0.25">
      <c r="A5" s="15" t="s">
        <v>54</v>
      </c>
      <c r="B5" s="5"/>
      <c r="C5" s="5"/>
      <c r="D5" s="5"/>
      <c r="E5" s="5"/>
      <c r="G5" s="5"/>
      <c r="H5" s="5"/>
      <c r="I5" s="5"/>
      <c r="J5" s="5"/>
      <c r="K5" s="5"/>
      <c r="L5" s="5"/>
      <c r="M5" s="16"/>
      <c r="O5" s="6"/>
    </row>
    <row r="6" spans="1:15" x14ac:dyDescent="0.25">
      <c r="A6" s="5"/>
      <c r="B6" s="5"/>
      <c r="C6" s="5"/>
      <c r="D6" s="5"/>
      <c r="E6" s="5"/>
      <c r="G6" s="5"/>
      <c r="H6" s="5"/>
      <c r="I6" s="5"/>
      <c r="J6" s="5"/>
      <c r="K6" s="5"/>
      <c r="L6" s="5"/>
      <c r="M6" s="5"/>
    </row>
    <row r="7" spans="1:15" ht="25.5" customHeight="1" x14ac:dyDescent="0.3">
      <c r="E7" s="21"/>
    </row>
    <row r="8" spans="1:15" ht="27.75" customHeight="1" x14ac:dyDescent="0.25"/>
    <row r="9" spans="1:15" x14ac:dyDescent="0.25">
      <c r="A9" s="60" t="s">
        <v>0</v>
      </c>
      <c r="B9" s="2"/>
      <c r="C9" s="60" t="s">
        <v>9</v>
      </c>
      <c r="D9" s="7"/>
      <c r="E9" s="61" t="s">
        <v>36</v>
      </c>
      <c r="F9" s="61"/>
      <c r="G9" s="61"/>
      <c r="I9" s="60" t="s">
        <v>12</v>
      </c>
      <c r="K9" s="6"/>
      <c r="L9" s="6"/>
      <c r="M9" s="6"/>
    </row>
    <row r="10" spans="1:15" ht="26.4" x14ac:dyDescent="0.25">
      <c r="A10" s="65"/>
      <c r="C10" s="65"/>
      <c r="E10" s="4" t="s">
        <v>10</v>
      </c>
      <c r="G10" s="3" t="s">
        <v>11</v>
      </c>
      <c r="I10" s="65"/>
      <c r="K10" s="6"/>
      <c r="L10" s="5"/>
      <c r="M10" s="8"/>
    </row>
    <row r="11" spans="1:15" x14ac:dyDescent="0.25">
      <c r="A11" s="2"/>
      <c r="C11" s="2"/>
      <c r="E11" s="6"/>
      <c r="G11" s="8"/>
      <c r="I11" s="8"/>
      <c r="K11" s="6"/>
      <c r="L11" s="5"/>
      <c r="M11" s="8"/>
    </row>
    <row r="12" spans="1:15" x14ac:dyDescent="0.25">
      <c r="A12">
        <v>2021</v>
      </c>
      <c r="C12" s="11">
        <v>4500000</v>
      </c>
      <c r="E12" s="11">
        <f>C12*1</f>
        <v>4500000</v>
      </c>
      <c r="G12" s="13">
        <v>1</v>
      </c>
      <c r="I12" s="11">
        <v>0</v>
      </c>
      <c r="K12" s="24"/>
      <c r="L12" s="5"/>
      <c r="M12" s="25"/>
    </row>
    <row r="13" spans="1:15" x14ac:dyDescent="0.25">
      <c r="A13">
        <v>2020</v>
      </c>
      <c r="C13" s="12">
        <v>5000000</v>
      </c>
      <c r="E13" s="12">
        <f t="shared" ref="E13:E21" si="0">C13*1</f>
        <v>5000000</v>
      </c>
      <c r="G13" s="13">
        <v>1</v>
      </c>
      <c r="I13" s="12">
        <v>0</v>
      </c>
      <c r="K13" s="24"/>
      <c r="L13" s="5"/>
      <c r="M13" s="25"/>
    </row>
    <row r="14" spans="1:15" x14ac:dyDescent="0.25">
      <c r="A14">
        <v>2019</v>
      </c>
      <c r="C14" s="12">
        <v>5500000</v>
      </c>
      <c r="E14" s="12">
        <f t="shared" si="0"/>
        <v>5500000</v>
      </c>
      <c r="G14" s="13">
        <v>1</v>
      </c>
      <c r="I14" s="12">
        <v>0</v>
      </c>
      <c r="K14" s="24"/>
      <c r="L14" s="5"/>
      <c r="M14" s="25"/>
    </row>
    <row r="15" spans="1:15" x14ac:dyDescent="0.25">
      <c r="A15">
        <v>2018</v>
      </c>
      <c r="C15" s="12">
        <v>6000000</v>
      </c>
      <c r="E15" s="12">
        <f t="shared" si="0"/>
        <v>6000000</v>
      </c>
      <c r="G15" s="13">
        <v>1</v>
      </c>
      <c r="I15" s="12">
        <v>0</v>
      </c>
      <c r="K15" s="24"/>
      <c r="L15" s="5"/>
      <c r="M15" s="25"/>
    </row>
    <row r="16" spans="1:15" x14ac:dyDescent="0.25">
      <c r="A16">
        <v>2017</v>
      </c>
      <c r="C16" s="12">
        <v>6421964</v>
      </c>
      <c r="E16" s="12">
        <f t="shared" si="0"/>
        <v>6421964</v>
      </c>
      <c r="G16" s="13">
        <v>1</v>
      </c>
      <c r="I16" s="12">
        <v>0</v>
      </c>
      <c r="K16" s="24"/>
      <c r="L16" s="5"/>
      <c r="M16" s="25"/>
    </row>
    <row r="17" spans="1:15" x14ac:dyDescent="0.25">
      <c r="A17">
        <v>2016</v>
      </c>
      <c r="C17" s="12">
        <v>7092268</v>
      </c>
      <c r="E17" s="12">
        <f t="shared" si="0"/>
        <v>7092268</v>
      </c>
      <c r="G17" s="13">
        <v>1</v>
      </c>
      <c r="I17" s="12">
        <v>0</v>
      </c>
      <c r="K17" s="24"/>
      <c r="L17" s="5"/>
      <c r="M17" s="25"/>
    </row>
    <row r="18" spans="1:15" x14ac:dyDescent="0.25">
      <c r="A18">
        <v>2015</v>
      </c>
      <c r="C18" s="12">
        <v>7502273</v>
      </c>
      <c r="E18" s="12">
        <f t="shared" si="0"/>
        <v>7502273</v>
      </c>
      <c r="G18" s="13">
        <v>1</v>
      </c>
      <c r="I18" s="12">
        <v>0</v>
      </c>
      <c r="K18" s="24"/>
      <c r="L18" s="5"/>
      <c r="M18" s="25"/>
    </row>
    <row r="19" spans="1:15" x14ac:dyDescent="0.25">
      <c r="A19">
        <v>2014</v>
      </c>
      <c r="C19" s="12">
        <v>8217731</v>
      </c>
      <c r="E19" s="12">
        <f t="shared" si="0"/>
        <v>8217731</v>
      </c>
      <c r="G19" s="13">
        <v>1</v>
      </c>
      <c r="I19" s="12">
        <v>0</v>
      </c>
      <c r="K19" s="26"/>
      <c r="L19" s="5"/>
      <c r="M19" s="25"/>
    </row>
    <row r="20" spans="1:15" x14ac:dyDescent="0.25">
      <c r="A20">
        <v>2013</v>
      </c>
      <c r="C20" s="12">
        <v>9091228</v>
      </c>
      <c r="E20" s="12">
        <f t="shared" si="0"/>
        <v>9091228</v>
      </c>
      <c r="G20" s="13">
        <v>1</v>
      </c>
      <c r="I20" s="12">
        <v>0</v>
      </c>
      <c r="K20" s="26"/>
      <c r="L20" s="5"/>
      <c r="M20" s="25"/>
    </row>
    <row r="21" spans="1:15" x14ac:dyDescent="0.25">
      <c r="A21">
        <v>2012</v>
      </c>
      <c r="C21" s="12">
        <v>9953201</v>
      </c>
      <c r="E21" s="12">
        <f t="shared" si="0"/>
        <v>9953201</v>
      </c>
      <c r="G21" s="13">
        <v>1</v>
      </c>
      <c r="I21" s="12">
        <v>0</v>
      </c>
      <c r="K21" s="27"/>
      <c r="L21" s="5"/>
      <c r="M21" s="25"/>
    </row>
    <row r="22" spans="1:15" x14ac:dyDescent="0.25">
      <c r="A22" t="s">
        <v>77</v>
      </c>
    </row>
    <row r="23" spans="1:15" x14ac:dyDescent="0.25">
      <c r="A23" t="s">
        <v>77</v>
      </c>
      <c r="B23" s="1"/>
      <c r="C23" s="1"/>
    </row>
    <row r="24" spans="1:15" ht="26.25" customHeight="1" x14ac:dyDescent="0.25"/>
    <row r="25" spans="1:15" x14ac:dyDescent="0.25">
      <c r="A25" s="1" t="s">
        <v>69</v>
      </c>
      <c r="B25" s="63" t="s">
        <v>62</v>
      </c>
      <c r="C25" s="63"/>
      <c r="D25" s="63"/>
      <c r="E25" s="63"/>
      <c r="F25" s="64"/>
      <c r="G25" s="63"/>
      <c r="H25" s="63"/>
      <c r="I25" s="63"/>
      <c r="J25" s="63"/>
      <c r="K25" s="63"/>
      <c r="L25" s="63"/>
      <c r="M25" s="63"/>
      <c r="N25" s="63"/>
      <c r="O25" s="63"/>
    </row>
    <row r="26" spans="1:15" x14ac:dyDescent="0.25">
      <c r="A26" s="1"/>
      <c r="B26" s="63"/>
      <c r="C26" s="63"/>
      <c r="D26" s="63"/>
      <c r="E26" s="63"/>
      <c r="F26" s="64"/>
      <c r="G26" s="63"/>
      <c r="H26" s="63"/>
      <c r="I26" s="63"/>
      <c r="J26" s="63"/>
      <c r="K26" s="63"/>
      <c r="L26" s="63"/>
      <c r="M26" s="63"/>
      <c r="N26" s="63"/>
      <c r="O26" s="63"/>
    </row>
    <row r="27" spans="1:15" x14ac:dyDescent="0.25">
      <c r="A27" s="23" t="s">
        <v>33</v>
      </c>
    </row>
  </sheetData>
  <mergeCells count="5">
    <mergeCell ref="B25:O26"/>
    <mergeCell ref="A9:A10"/>
    <mergeCell ref="E9:G9"/>
    <mergeCell ref="C9:C10"/>
    <mergeCell ref="I9:I10"/>
  </mergeCells>
  <phoneticPr fontId="3" type="noConversion"/>
  <pageMargins left="0.75" right="0.75" top="1" bottom="1" header="0.5" footer="0.5"/>
  <pageSetup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J-6</vt:lpstr>
      <vt:lpstr>J-7</vt:lpstr>
      <vt:lpstr>J-8</vt:lpstr>
      <vt:lpstr>J-9</vt:lpstr>
      <vt:lpstr>'J-8'!Print_Titles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pscott</dc:creator>
  <cp:lastModifiedBy>Grama, Jacqueline</cp:lastModifiedBy>
  <cp:lastPrinted>2006-07-21T18:53:31Z</cp:lastPrinted>
  <dcterms:created xsi:type="dcterms:W3CDTF">2004-11-24T14:28:07Z</dcterms:created>
  <dcterms:modified xsi:type="dcterms:W3CDTF">2022-08-05T16:52:12Z</dcterms:modified>
</cp:coreProperties>
</file>