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290" windowHeight="5910" tabRatio="805" activeTab="0"/>
  </bookViews>
  <sheets>
    <sheet name="Instructions" sheetId="1" r:id="rId1"/>
    <sheet name="Title" sheetId="2" r:id="rId2"/>
    <sheet name="P&amp;F School List" sheetId="3" state="hidden" r:id="rId3"/>
    <sheet name="P&amp;F School List (2)" sheetId="4" state="hidden" r:id="rId4"/>
    <sheet name="SIP Team" sheetId="5" r:id="rId5"/>
    <sheet name="SIP Team Meetings" sheetId="6" r:id="rId6"/>
    <sheet name="QSR Summary" sheetId="7" r:id="rId7"/>
    <sheet name="Data Analysis  " sheetId="8" r:id="rId8"/>
    <sheet name="Root Cause Analysis" sheetId="9" r:id="rId9"/>
    <sheet name="List Variables" sheetId="10" state="hidden" r:id="rId10"/>
    <sheet name="SMART Goal (1)" sheetId="11" r:id="rId11"/>
    <sheet name="SMART Goal (2)" sheetId="12" r:id="rId12"/>
    <sheet name="SMART Goal (3)" sheetId="13" r:id="rId13"/>
    <sheet name="SMART Goal (4)" sheetId="14" r:id="rId14"/>
    <sheet name="Goal Summary Pages" sheetId="15" state="hidden" r:id="rId15"/>
    <sheet name="Budget Summary (2)" sheetId="16" state="hidden" r:id="rId16"/>
    <sheet name="Budget Narrative" sheetId="17" r:id="rId17"/>
    <sheet name="Budget Detail Form A" sheetId="18" r:id="rId18"/>
    <sheet name="Budget Detail Form B" sheetId="19" r:id="rId19"/>
    <sheet name="Budget Detail Form C" sheetId="20" r:id="rId20"/>
    <sheet name="Budget Detail Form D" sheetId="21" r:id="rId21"/>
    <sheet name="Budget Detail Form E" sheetId="22" r:id="rId22"/>
    <sheet name="Budget Detail Form F" sheetId="23" r:id="rId23"/>
    <sheet name="Budget Detail Form G" sheetId="24" r:id="rId24"/>
    <sheet name="Budget Summary" sheetId="25" r:id="rId25"/>
    <sheet name="Checklist for SIG schools" sheetId="26" r:id="rId26"/>
    <sheet name="List Variable 1" sheetId="27" state="hidden" r:id="rId27"/>
    <sheet name="Prog" sheetId="28" state="hidden" r:id="rId28"/>
    <sheet name="Confirmation" sheetId="29" r:id="rId29"/>
  </sheets>
  <externalReferences>
    <externalReference r:id="rId32"/>
    <externalReference r:id="rId33"/>
  </externalReferences>
  <definedNames>
    <definedName name="_xlnm._FilterDatabase" localSheetId="2" hidden="1">'P&amp;F School List'!$A$1:$K$6</definedName>
    <definedName name="_xlnm._FilterDatabase" localSheetId="3" hidden="1">'P&amp;F School List (2)'!$A$1:$K$250</definedName>
    <definedName name="amount" localSheetId="7">'Goal Summary Pages'!$X$3:$X$82</definedName>
    <definedName name="amount" localSheetId="4">'[1]Intervention Strategy Summary'!$M$3:$M$152</definedName>
    <definedName name="amount">'Goal Summary Pages'!$AH$3:$AH$82</definedName>
    <definedName name="category" localSheetId="7">'List Variables'!$B$2:$B$18</definedName>
    <definedName name="category" localSheetId="4">'[1]Intervention Strategy Summary'!$N$3:$N$152</definedName>
    <definedName name="category">'List Variables'!$B$2:$B$18</definedName>
    <definedName name="CDS" localSheetId="7">'[1]Title'!$I$29</definedName>
    <definedName name="CDS" localSheetId="4">'[1]Title'!$I$29</definedName>
    <definedName name="CDS" localSheetId="5">'[1]Title'!$I$29</definedName>
    <definedName name="CDS" localSheetId="10">#REF!</definedName>
    <definedName name="CDS" localSheetId="11">#REF!</definedName>
    <definedName name="CDS" localSheetId="12">#REF!</definedName>
    <definedName name="CDS" localSheetId="13">#REF!</definedName>
    <definedName name="Effective">'List Variables'!$Z$2:$Z$4</definedName>
    <definedName name="forma">'List Variable 1'!$A$1:$A$2</definedName>
    <definedName name="formb">'List Variable 1'!$F$1:$F$8</definedName>
    <definedName name="formc">'List Variable 1'!$B$1:$B$2</definedName>
    <definedName name="formd">'List Variable 1'!$C$1:$C$2</definedName>
    <definedName name="forme">'List Variable 1'!$D$1:$D$2</definedName>
    <definedName name="formf">'List Variable 1'!$E$1:$E$6</definedName>
    <definedName name="formg">'List Variable 1'!$F$1:$F$9</definedName>
    <definedName name="fund_category" localSheetId="7">'Goal Summary Pages'!$W$3:$W$82</definedName>
    <definedName name="fund_category">'Goal Summary Pages'!$AG$3:$AG$82</definedName>
    <definedName name="fund_source" localSheetId="7">'Goal Summary Pages'!$Y$3:$Y$82</definedName>
    <definedName name="fund_source">'Goal Summary Pages'!$AI$3:$AI$82</definedName>
    <definedName name="Met">'List Variables'!$Y$4:$Y$5</definedName>
    <definedName name="_xlnm.Print_Area" localSheetId="25">'Checklist for SIG schools'!$A$1:$N$20</definedName>
    <definedName name="_xlnm.Print_Area" localSheetId="6">'QSR Summary'!$A$1:$E$45</definedName>
    <definedName name="_xlnm.Print_Area" localSheetId="8">'Root Cause Analysis'!$A$1:$G$17</definedName>
    <definedName name="_xlnm.Print_Area" localSheetId="4">'SIP Team'!$A$1:$H$30</definedName>
    <definedName name="_xlnm.Print_Area" localSheetId="1">'Title'!$A$1:$J$26</definedName>
    <definedName name="_xlnm.Print_Titles" localSheetId="17">'Budget Detail Form A'!$1:$9</definedName>
    <definedName name="_xlnm.Print_Titles" localSheetId="18">'Budget Detail Form B'!$1:$9</definedName>
    <definedName name="_xlnm.Print_Titles" localSheetId="19">'Budget Detail Form C'!$2:$8</definedName>
    <definedName name="_xlnm.Print_Titles" localSheetId="20">'Budget Detail Form D'!$2:$8</definedName>
    <definedName name="_xlnm.Print_Titles" localSheetId="21">'Budget Detail Form E'!$2:$8</definedName>
    <definedName name="_xlnm.Print_Titles" localSheetId="22">'Budget Detail Form F'!$2:$8</definedName>
    <definedName name="_xlnm.Print_Titles" localSheetId="23">'Budget Detail Form G'!$2:$8</definedName>
    <definedName name="_xlnm.Print_Titles" localSheetId="25">'Checklist for SIG schools'!$1:$5</definedName>
    <definedName name="_xlnm.Print_Titles" localSheetId="7">'Data Analysis  '!$1:$9</definedName>
    <definedName name="_xlnm.Print_Titles" localSheetId="6">'QSR Summary'!$1:$8</definedName>
    <definedName name="_xlnm.Print_Titles" localSheetId="10">'SMART Goal (1)'!$1:$5</definedName>
    <definedName name="_xlnm.Print_Titles" localSheetId="11">'SMART Goal (2)'!$1:$5</definedName>
    <definedName name="_xlnm.Print_Titles" localSheetId="12">'SMART Goal (3)'!$1:$5</definedName>
    <definedName name="_xlnm.Print_Titles" localSheetId="13">'SMART Goal (4)'!$1:$5</definedName>
    <definedName name="qsr_rubric" localSheetId="7">'List Variables'!$A$2:$A$5</definedName>
    <definedName name="qsr_rubric">'List Variables'!$A$2:$A$5</definedName>
    <definedName name="Ratings" localSheetId="7">'[1]List Variables'!$R$2:$R$5</definedName>
    <definedName name="Ratings" localSheetId="4">'[1]List Variables'!$R$2:$R$5</definedName>
    <definedName name="Ratings" localSheetId="5">'[1]List Variables'!$R$2:$R$5</definedName>
    <definedName name="Schools" localSheetId="7">'[1]List of Schools &amp; CDS'!$C$2:$C$250</definedName>
    <definedName name="Schools" localSheetId="4">'[1]List of Schools &amp; CDS'!$C$2:$C$250</definedName>
    <definedName name="Schools" localSheetId="5">'[1]List of Schools &amp; CDS'!$C$2:$C$250</definedName>
    <definedName name="SIG_Budget_Detail_Sheets" localSheetId="16">'Instructions'!$A$33</definedName>
    <definedName name="source" localSheetId="7">'List Variables'!$C$2:$C$5</definedName>
    <definedName name="source" localSheetId="4">'[1]Intervention Strategy Summary'!$O$3:$O$152</definedName>
    <definedName name="source">'List Variables'!$C$2:$C$5</definedName>
    <definedName name="Stakeholder_Groups">'List Variables'!$F$2:$F$5</definedName>
    <definedName name="Stakeholders">'List Variables'!$F$2:$F$6</definedName>
    <definedName name="Strategies" localSheetId="7">'List Variables'!$O$2:$O$4</definedName>
    <definedName name="Strategies">'List Variables'!$O$2:$O$4</definedName>
    <definedName name="Strategy">'List Variables'!$O$2:$O$6</definedName>
    <definedName name="threshold">'[2]INPUT SHEET'!$E$14</definedName>
    <definedName name="Topics" localSheetId="4">'[1]List Variables'!$K$2:$K$5</definedName>
    <definedName name="Topics">'List Variables'!$K$2:$K$5</definedName>
    <definedName name="TP" localSheetId="7">'List Variables'!$L$1:$L$9</definedName>
    <definedName name="TP">'List Variables'!$L$1:$L$9</definedName>
    <definedName name="TPs" localSheetId="7">'List Variables'!$L$2:$L$9</definedName>
    <definedName name="TPs">'List Variables'!$L$2:$L$9</definedName>
    <definedName name="turnaround">'List Variables'!$O$2:$O$9</definedName>
    <definedName name="yes_no" localSheetId="4">'[1]List Variables'!$G$2:$G$3</definedName>
    <definedName name="yes_no">'List Variables'!$G$2:$G$3</definedName>
  </definedNames>
  <calcPr fullCalcOnLoad="1"/>
</workbook>
</file>

<file path=xl/sharedStrings.xml><?xml version="1.0" encoding="utf-8"?>
<sst xmlns="http://schemas.openxmlformats.org/spreadsheetml/2006/main" count="3224" uniqueCount="1202">
  <si>
    <t>Funding source</t>
  </si>
  <si>
    <t>Deadline</t>
  </si>
  <si>
    <t>Turnaround Principles #</t>
  </si>
  <si>
    <t>BUDGET CATEGORY</t>
  </si>
  <si>
    <t>FUNCTION &amp;</t>
  </si>
  <si>
    <t>State/Local</t>
  </si>
  <si>
    <t>Federal Title I</t>
  </si>
  <si>
    <t>Other Federal</t>
  </si>
  <si>
    <t>SIA (If Applicable)</t>
  </si>
  <si>
    <t>OBJECT CODE</t>
  </si>
  <si>
    <t>Budget for School</t>
  </si>
  <si>
    <t>Funds Allocated to School</t>
  </si>
  <si>
    <t>Allocated to School</t>
  </si>
  <si>
    <t>TOTAL</t>
  </si>
  <si>
    <t>INSTRUCTION</t>
  </si>
  <si>
    <t>100-100</t>
  </si>
  <si>
    <t>Purchased  Professional &amp; Technical Services</t>
  </si>
  <si>
    <t>100-300</t>
  </si>
  <si>
    <t>Other Purchased Services</t>
  </si>
  <si>
    <t>100-500</t>
  </si>
  <si>
    <t>Supplies &amp; Materials</t>
  </si>
  <si>
    <t>100-600</t>
  </si>
  <si>
    <t>Other Objects</t>
  </si>
  <si>
    <t>100-800</t>
  </si>
  <si>
    <t>SUBTOTAL - INSTRUCTION</t>
  </si>
  <si>
    <t>SUPPORT SERVICES</t>
  </si>
  <si>
    <t>200-100</t>
  </si>
  <si>
    <t>200-200</t>
  </si>
  <si>
    <t>200-300</t>
  </si>
  <si>
    <t>Purchased Property Services</t>
  </si>
  <si>
    <t>200-400</t>
  </si>
  <si>
    <t>200-500</t>
  </si>
  <si>
    <t>Travel</t>
  </si>
  <si>
    <t>200-580</t>
  </si>
  <si>
    <t>200-600</t>
  </si>
  <si>
    <t>200-800</t>
  </si>
  <si>
    <t>Indirect Costs</t>
  </si>
  <si>
    <t>200-860</t>
  </si>
  <si>
    <t>SUBTOTAL - SUPPORT SERVICES</t>
  </si>
  <si>
    <t>Buildings</t>
  </si>
  <si>
    <t>400-720</t>
  </si>
  <si>
    <t>Instructional Equipment</t>
  </si>
  <si>
    <t>400-731</t>
  </si>
  <si>
    <t>400-732</t>
  </si>
  <si>
    <t>SUBTOTAL -</t>
  </si>
  <si>
    <t>FACILITIES</t>
  </si>
  <si>
    <t>TOTAL COST</t>
  </si>
  <si>
    <t>Rubric Range</t>
  </si>
  <si>
    <t>Title I?</t>
  </si>
  <si>
    <t>Yes</t>
  </si>
  <si>
    <t>No</t>
  </si>
  <si>
    <t>County Name</t>
  </si>
  <si>
    <t>District Name</t>
  </si>
  <si>
    <t>School Name</t>
  </si>
  <si>
    <t>DFG</t>
  </si>
  <si>
    <t>School Classification</t>
  </si>
  <si>
    <t>Reason for Classification</t>
  </si>
  <si>
    <t>Middlesex</t>
  </si>
  <si>
    <t>New Brunswick City</t>
  </si>
  <si>
    <t>A Chester Redshaw</t>
  </si>
  <si>
    <t>233530060</t>
  </si>
  <si>
    <t>A</t>
  </si>
  <si>
    <t>Focus</t>
  </si>
  <si>
    <t>Union</t>
  </si>
  <si>
    <t>Roselle Boro</t>
  </si>
  <si>
    <t>Abraham Clark High</t>
  </si>
  <si>
    <t>394540010</t>
  </si>
  <si>
    <t>B</t>
  </si>
  <si>
    <t>Priority</t>
  </si>
  <si>
    <t>SIG School</t>
  </si>
  <si>
    <t>Passaic</t>
  </si>
  <si>
    <t>Paterson City</t>
  </si>
  <si>
    <t>Academy High Sch</t>
  </si>
  <si>
    <t>314010025</t>
  </si>
  <si>
    <t>Lowest Grad Rate</t>
  </si>
  <si>
    <t>Elizabeth City</t>
  </si>
  <si>
    <t>Adm. W. F. Halsey Ldrshp</t>
  </si>
  <si>
    <t>391320402</t>
  </si>
  <si>
    <t>Hudson</t>
  </si>
  <si>
    <t>Jersey City</t>
  </si>
  <si>
    <t>Alexander D Sullivan 30</t>
  </si>
  <si>
    <t>172390320</t>
  </si>
  <si>
    <t>Guttenberg Town</t>
  </si>
  <si>
    <t>Anna L Klein</t>
  </si>
  <si>
    <t>171850050</t>
  </si>
  <si>
    <t>Monmouth</t>
  </si>
  <si>
    <t>Asbury Park City</t>
  </si>
  <si>
    <t>Asbury Park High</t>
  </si>
  <si>
    <t>250100010</t>
  </si>
  <si>
    <t>Asbury Park Middle</t>
  </si>
  <si>
    <t>250100070</t>
  </si>
  <si>
    <t>Lowest-Performing</t>
  </si>
  <si>
    <t>Atlantic</t>
  </si>
  <si>
    <t>Atlantic City</t>
  </si>
  <si>
    <t>Atlantic City High</t>
  </si>
  <si>
    <t>010110010</t>
  </si>
  <si>
    <t>Essex</t>
  </si>
  <si>
    <t>Newark City</t>
  </si>
  <si>
    <t>Avon Ave</t>
  </si>
  <si>
    <t>133570220</t>
  </si>
  <si>
    <t>Cumberland</t>
  </si>
  <si>
    <t>Millville City</t>
  </si>
  <si>
    <t>Bacon Elem</t>
  </si>
  <si>
    <t>113230065</t>
  </si>
  <si>
    <t>Barringer</t>
  </si>
  <si>
    <t>133570020</t>
  </si>
  <si>
    <t>Belleville Town</t>
  </si>
  <si>
    <t>Belleville Middle</t>
  </si>
  <si>
    <t>130250025</t>
  </si>
  <si>
    <t>CD</t>
  </si>
  <si>
    <t>Belmont Runyon</t>
  </si>
  <si>
    <t>133570225</t>
  </si>
  <si>
    <t>Burlington</t>
  </si>
  <si>
    <t>Beverly City</t>
  </si>
  <si>
    <t>Beverly School</t>
  </si>
  <si>
    <t>050380025</t>
  </si>
  <si>
    <t>Plainfield City</t>
  </si>
  <si>
    <t>Boaacd</t>
  </si>
  <si>
    <t>394160051</t>
  </si>
  <si>
    <t>Camden</t>
  </si>
  <si>
    <t>Camden City</t>
  </si>
  <si>
    <t>Bonsall</t>
  </si>
  <si>
    <t>070680100</t>
  </si>
  <si>
    <t>Bridgeton City</t>
  </si>
  <si>
    <t>Bridgeton High</t>
  </si>
  <si>
    <t>110540020</t>
  </si>
  <si>
    <t>Broad Street Elem Sch</t>
  </si>
  <si>
    <t>110540030</t>
  </si>
  <si>
    <t>Gloucester</t>
  </si>
  <si>
    <t>Washington Twp</t>
  </si>
  <si>
    <t>Bunker Hill Middle Sch</t>
  </si>
  <si>
    <t>155500020</t>
  </si>
  <si>
    <t>FG</t>
  </si>
  <si>
    <t>Mercer</t>
  </si>
  <si>
    <t>Trenton City</t>
  </si>
  <si>
    <t>Camden High</t>
  </si>
  <si>
    <t>070680030</t>
  </si>
  <si>
    <t>Camden St</t>
  </si>
  <si>
    <t>133570310</t>
  </si>
  <si>
    <t>Catto Community School</t>
  </si>
  <si>
    <t>070680145</t>
  </si>
  <si>
    <t>Center For The Arts</t>
  </si>
  <si>
    <t>172390347</t>
  </si>
  <si>
    <t>Central</t>
  </si>
  <si>
    <t>133570030</t>
  </si>
  <si>
    <t>Chancellor Ave</t>
  </si>
  <si>
    <t>133570330</t>
  </si>
  <si>
    <t>Montclair Town</t>
  </si>
  <si>
    <t>Charles H Bullock Sch</t>
  </si>
  <si>
    <t>133310060</t>
  </si>
  <si>
    <t>I</t>
  </si>
  <si>
    <t>Charles H. Stillman</t>
  </si>
  <si>
    <t>394160170</t>
  </si>
  <si>
    <t>Cherry Street</t>
  </si>
  <si>
    <t>110540055</t>
  </si>
  <si>
    <t>Chestnut Ridge Middle</t>
  </si>
  <si>
    <t>155500026</t>
  </si>
  <si>
    <t>Clifton City</t>
  </si>
  <si>
    <t>Christopher Columbus Mid</t>
  </si>
  <si>
    <t>310900035</t>
  </si>
  <si>
    <t>East Brunswick Twp</t>
  </si>
  <si>
    <t>Churchill Jr</t>
  </si>
  <si>
    <t>231170055</t>
  </si>
  <si>
    <t>East Orange</t>
  </si>
  <si>
    <t>Cicely Tyson Com Ms/Hs</t>
  </si>
  <si>
    <t>131210150</t>
  </si>
  <si>
    <t>Ocean</t>
  </si>
  <si>
    <t>Lakewood Twp</t>
  </si>
  <si>
    <t>Clifton Ave Grade Sch</t>
  </si>
  <si>
    <t>292520070</t>
  </si>
  <si>
    <t>N</t>
  </si>
  <si>
    <t>South Orange-Maplewood</t>
  </si>
  <si>
    <t>Clinton</t>
  </si>
  <si>
    <t>134900060</t>
  </si>
  <si>
    <t>Columbus</t>
  </si>
  <si>
    <t>215210170</t>
  </si>
  <si>
    <t>South Brunswick Twp</t>
  </si>
  <si>
    <t>Constable</t>
  </si>
  <si>
    <t>234860070</t>
  </si>
  <si>
    <t>Coopers Poynt</t>
  </si>
  <si>
    <t>070680165</t>
  </si>
  <si>
    <t>Cramer</t>
  </si>
  <si>
    <t>070680170</t>
  </si>
  <si>
    <t>Crossroads North</t>
  </si>
  <si>
    <t>234860150</t>
  </si>
  <si>
    <t>Crossroads South</t>
  </si>
  <si>
    <t>234860075</t>
  </si>
  <si>
    <t>Vineland City</t>
  </si>
  <si>
    <t>Bergen</t>
  </si>
  <si>
    <t>New Milford Boro</t>
  </si>
  <si>
    <t>David E. Owens M.S.</t>
  </si>
  <si>
    <t>033550085</t>
  </si>
  <si>
    <t>Davis Elem</t>
  </si>
  <si>
    <t>070680180</t>
  </si>
  <si>
    <t>Daylight/Twilight H S</t>
  </si>
  <si>
    <t>215210030</t>
  </si>
  <si>
    <t>133570370</t>
  </si>
  <si>
    <t>Deerfield Twp</t>
  </si>
  <si>
    <t>Deerfield</t>
  </si>
  <si>
    <t>111020040</t>
  </si>
  <si>
    <t>Dr E Alma Flagg</t>
  </si>
  <si>
    <t>133570415</t>
  </si>
  <si>
    <t>Dr M L King Jr Sch Comp</t>
  </si>
  <si>
    <t>010110140</t>
  </si>
  <si>
    <t>Dr William H Horton</t>
  </si>
  <si>
    <t>133570440</t>
  </si>
  <si>
    <t>Dudley Elem School</t>
  </si>
  <si>
    <t>070680190</t>
  </si>
  <si>
    <t>Englewood City</t>
  </si>
  <si>
    <t>Dwight Morrow High</t>
  </si>
  <si>
    <t>031370040</t>
  </si>
  <si>
    <t>DE</t>
  </si>
  <si>
    <t>Paramus Boro</t>
  </si>
  <si>
    <t>East Brook Middle</t>
  </si>
  <si>
    <t>033930065</t>
  </si>
  <si>
    <t>GH</t>
  </si>
  <si>
    <t>East Camden Middle</t>
  </si>
  <si>
    <t>070680045</t>
  </si>
  <si>
    <t>East Orange Campus Hs</t>
  </si>
  <si>
    <t>131210035</t>
  </si>
  <si>
    <t>East Side</t>
  </si>
  <si>
    <t>133570040</t>
  </si>
  <si>
    <t>Metuchen Boro</t>
  </si>
  <si>
    <t>Edgar</t>
  </si>
  <si>
    <t>233120070</t>
  </si>
  <si>
    <t>West Orange Town</t>
  </si>
  <si>
    <t>Edison Middle</t>
  </si>
  <si>
    <t>135680070</t>
  </si>
  <si>
    <t>Egg Harbor Twp</t>
  </si>
  <si>
    <t>Egg Harbor Twp H S</t>
  </si>
  <si>
    <t>011310005</t>
  </si>
  <si>
    <t>Ella G Clarke Elem School</t>
  </si>
  <si>
    <t>292520080</t>
  </si>
  <si>
    <t>Elliott St</t>
  </si>
  <si>
    <t>133570390</t>
  </si>
  <si>
    <t>Elmwood Park</t>
  </si>
  <si>
    <t>Elmwood Park Middle Sch</t>
  </si>
  <si>
    <t>031345060</t>
  </si>
  <si>
    <t>Charter</t>
  </si>
  <si>
    <t>R</t>
  </si>
  <si>
    <t>Essex Co Voc-Tech</t>
  </si>
  <si>
    <t>Essex Cty Voc-West Caldw</t>
  </si>
  <si>
    <t>131390080</t>
  </si>
  <si>
    <t>V</t>
  </si>
  <si>
    <t>East Windsor Regional</t>
  </si>
  <si>
    <t>Ethel Mcknight</t>
  </si>
  <si>
    <t>211245055</t>
  </si>
  <si>
    <t>Passaic City</t>
  </si>
  <si>
    <t>Etta Gero No 9</t>
  </si>
  <si>
    <t>313970125</t>
  </si>
  <si>
    <t>Ezra L Nolan 40</t>
  </si>
  <si>
    <t>172390345</t>
  </si>
  <si>
    <t>Fairfield Twp</t>
  </si>
  <si>
    <t>Fairfield Township School</t>
  </si>
  <si>
    <t>111460070</t>
  </si>
  <si>
    <t>Fast Track Success Academy</t>
  </si>
  <si>
    <t>133570002</t>
  </si>
  <si>
    <t>Fernwood Middle Sch</t>
  </si>
  <si>
    <t>011310039</t>
  </si>
  <si>
    <t>Forest Hill</t>
  </si>
  <si>
    <t>070680205</t>
  </si>
  <si>
    <t>Frankin L Williams Ms#7</t>
  </si>
  <si>
    <t>172390155</t>
  </si>
  <si>
    <t>215210190</t>
  </si>
  <si>
    <t>Somerset</t>
  </si>
  <si>
    <t>Franklin Twp</t>
  </si>
  <si>
    <t>351610160</t>
  </si>
  <si>
    <t>Freedom Academy Cs</t>
  </si>
  <si>
    <t>806240900</t>
  </si>
  <si>
    <t>Hillsdale Boro</t>
  </si>
  <si>
    <t>032180020</t>
  </si>
  <si>
    <t>133570435</t>
  </si>
  <si>
    <t>Glassboro</t>
  </si>
  <si>
    <t>Glassboro Intermediate</t>
  </si>
  <si>
    <t>151730078</t>
  </si>
  <si>
    <t>Glenfield Middle</t>
  </si>
  <si>
    <t>133310116</t>
  </si>
  <si>
    <t>Cape May</t>
  </si>
  <si>
    <t>Wildwood City</t>
  </si>
  <si>
    <t>Glenwood Ave Elementary</t>
  </si>
  <si>
    <t>095790060</t>
  </si>
  <si>
    <t>Grace A Dunn Middle Sch</t>
  </si>
  <si>
    <t>215210100</t>
  </si>
  <si>
    <t>Grant</t>
  </si>
  <si>
    <t>215210200</t>
  </si>
  <si>
    <t>Gregory</t>
  </si>
  <si>
    <t>215210210</t>
  </si>
  <si>
    <t>Hackensack City</t>
  </si>
  <si>
    <t>Hackensack High</t>
  </si>
  <si>
    <t>031860050</t>
  </si>
  <si>
    <t>Hammarskjold Middle</t>
  </si>
  <si>
    <t>231170056</t>
  </si>
  <si>
    <t>Hatch Middle</t>
  </si>
  <si>
    <t>070680210</t>
  </si>
  <si>
    <t>Hawkins St</t>
  </si>
  <si>
    <t>133570460</t>
  </si>
  <si>
    <t>Hawthorne Ave</t>
  </si>
  <si>
    <t>133570470</t>
  </si>
  <si>
    <t>Hedgepeth-Williams Sch</t>
  </si>
  <si>
    <t>215210080</t>
  </si>
  <si>
    <t>Henry Snyder</t>
  </si>
  <si>
    <t>172390050</t>
  </si>
  <si>
    <t>High School Of Government And Public Administration</t>
  </si>
  <si>
    <t>314010003</t>
  </si>
  <si>
    <t>High School Of Hospitality Tourism And Culinary Arts</t>
  </si>
  <si>
    <t>314010002</t>
  </si>
  <si>
    <t>High School Of Information Technology</t>
  </si>
  <si>
    <t>314010001</t>
  </si>
  <si>
    <t>Highland Park Boro</t>
  </si>
  <si>
    <t>Highland Park Middle Sch</t>
  </si>
  <si>
    <t>232150060</t>
  </si>
  <si>
    <t>Hillside Twp</t>
  </si>
  <si>
    <t>Hillside High</t>
  </si>
  <si>
    <t>392190050</t>
  </si>
  <si>
    <t>Holly Heights</t>
  </si>
  <si>
    <t>113230075</t>
  </si>
  <si>
    <t>Howell Twp</t>
  </si>
  <si>
    <t>Howell Twp Memorial Ms</t>
  </si>
  <si>
    <t>252290045</t>
  </si>
  <si>
    <t>Hubbard</t>
  </si>
  <si>
    <t>394160060</t>
  </si>
  <si>
    <t>Indian Ave</t>
  </si>
  <si>
    <t>110540060</t>
  </si>
  <si>
    <t>Freehold Boro</t>
  </si>
  <si>
    <t>Intermediate</t>
  </si>
  <si>
    <t>251640060</t>
  </si>
  <si>
    <t>Irvington Township</t>
  </si>
  <si>
    <t>Irvington High School</t>
  </si>
  <si>
    <t>132330050</t>
  </si>
  <si>
    <t>Ivy Hill</t>
  </si>
  <si>
    <t>133570565</t>
  </si>
  <si>
    <t>James F Murray 38</t>
  </si>
  <si>
    <t>172390350</t>
  </si>
  <si>
    <t>James J Ferris</t>
  </si>
  <si>
    <t>172390060</t>
  </si>
  <si>
    <t>394160150</t>
  </si>
  <si>
    <t>North Brunswick Twp</t>
  </si>
  <si>
    <t>233620060</t>
  </si>
  <si>
    <t>Edison Twp</t>
  </si>
  <si>
    <t>231290055</t>
  </si>
  <si>
    <t>John E. Dwyer Tech Acad</t>
  </si>
  <si>
    <t>391320401</t>
  </si>
  <si>
    <t>John L. Costley Middle</t>
  </si>
  <si>
    <t>131210070</t>
  </si>
  <si>
    <t>Old Bridge Twp</t>
  </si>
  <si>
    <t>Jonas Salk Middle</t>
  </si>
  <si>
    <t>233845110</t>
  </si>
  <si>
    <t>Keansburg Boro</t>
  </si>
  <si>
    <t>Joseph R. Bolger Mid Sch</t>
  </si>
  <si>
    <t>252400030</t>
  </si>
  <si>
    <t>Jotham W Wakeman 6</t>
  </si>
  <si>
    <t>172390370</t>
  </si>
  <si>
    <t>Joyce Kilmer</t>
  </si>
  <si>
    <t>215210235</t>
  </si>
  <si>
    <t>Julia A. Barnes #12</t>
  </si>
  <si>
    <t>172390150</t>
  </si>
  <si>
    <t>Kingsway Regional</t>
  </si>
  <si>
    <t>Kingsway Reg Middle</t>
  </si>
  <si>
    <t>152440060</t>
  </si>
  <si>
    <t>Lakeside Middle School</t>
  </si>
  <si>
    <t>113230077</t>
  </si>
  <si>
    <t>Lakewood High</t>
  </si>
  <si>
    <t>292520050</t>
  </si>
  <si>
    <t>Lakewood Middle</t>
  </si>
  <si>
    <t>292520083</t>
  </si>
  <si>
    <t>Landis Middle School</t>
  </si>
  <si>
    <t>115390055</t>
  </si>
  <si>
    <t>Leonard V. Moore</t>
  </si>
  <si>
    <t>394540040</t>
  </si>
  <si>
    <t>Leonia Boro</t>
  </si>
  <si>
    <t>Leonia Middle</t>
  </si>
  <si>
    <t>032620055</t>
  </si>
  <si>
    <t>Liberty High School</t>
  </si>
  <si>
    <t>172390082</t>
  </si>
  <si>
    <t>Lincoln</t>
  </si>
  <si>
    <t>172390070</t>
  </si>
  <si>
    <t>Linwood Middle</t>
  </si>
  <si>
    <t>233620065</t>
  </si>
  <si>
    <t>Livingston</t>
  </si>
  <si>
    <t>233530090</t>
  </si>
  <si>
    <t>Lord Stirling</t>
  </si>
  <si>
    <t>233530100</t>
  </si>
  <si>
    <t>Louise A. Spencer</t>
  </si>
  <si>
    <t>133570495</t>
  </si>
  <si>
    <t>Malcolm X Shabazz High</t>
  </si>
  <si>
    <t>133570050</t>
  </si>
  <si>
    <t>Passaic Co Manchester Reg</t>
  </si>
  <si>
    <t>Manchester Reg H</t>
  </si>
  <si>
    <t>313980010</t>
  </si>
  <si>
    <t>Maplewood Middle</t>
  </si>
  <si>
    <t>134900040</t>
  </si>
  <si>
    <t>Martin Luther King</t>
  </si>
  <si>
    <t>314010312</t>
  </si>
  <si>
    <t>Maxson</t>
  </si>
  <si>
    <t>394160070</t>
  </si>
  <si>
    <t>Perth Amboy City</t>
  </si>
  <si>
    <t>Mc Ginnis Middle School</t>
  </si>
  <si>
    <t>234090140</t>
  </si>
  <si>
    <t>Mcgraw</t>
  </si>
  <si>
    <t>070680230</t>
  </si>
  <si>
    <t>133570520</t>
  </si>
  <si>
    <t>233530110</t>
  </si>
  <si>
    <t>Middlesex Co Vocational</t>
  </si>
  <si>
    <t>Mdsx Co Voc Piscataway</t>
  </si>
  <si>
    <t>233150065</t>
  </si>
  <si>
    <t>West New York Town</t>
  </si>
  <si>
    <t>Memorial High</t>
  </si>
  <si>
    <t>175670050</t>
  </si>
  <si>
    <t>Rochelle Park Twp</t>
  </si>
  <si>
    <t>Midland No 1</t>
  </si>
  <si>
    <t>034470050</t>
  </si>
  <si>
    <t>Miller St</t>
  </si>
  <si>
    <t>133570530</t>
  </si>
  <si>
    <t>Monument</t>
  </si>
  <si>
    <t>215210250</t>
  </si>
  <si>
    <t>Morgan Village Middle</t>
  </si>
  <si>
    <t>070680245</t>
  </si>
  <si>
    <t>Mott</t>
  </si>
  <si>
    <t>215210260</t>
  </si>
  <si>
    <t>Mt Vernon</t>
  </si>
  <si>
    <t>133570570</t>
  </si>
  <si>
    <t>Napier School Of Tech</t>
  </si>
  <si>
    <t>314010080</t>
  </si>
  <si>
    <t>New Brunswick High</t>
  </si>
  <si>
    <t>233530050</t>
  </si>
  <si>
    <t>New Brunswick Middle</t>
  </si>
  <si>
    <t>233530055</t>
  </si>
  <si>
    <t>New Roberto Clemente</t>
  </si>
  <si>
    <t>314010316</t>
  </si>
  <si>
    <t>Newark Innovation Academy</t>
  </si>
  <si>
    <t>133570003</t>
  </si>
  <si>
    <t>Newark Vocational H S</t>
  </si>
  <si>
    <t>133570045</t>
  </si>
  <si>
    <t>No 1 G Washington</t>
  </si>
  <si>
    <t>391320090</t>
  </si>
  <si>
    <t>No 14 A Lincoln</t>
  </si>
  <si>
    <t>391320170</t>
  </si>
  <si>
    <t>No 28 Duarte-Marti</t>
  </si>
  <si>
    <t>391320315</t>
  </si>
  <si>
    <t>Morris</t>
  </si>
  <si>
    <t>Morris School District</t>
  </si>
  <si>
    <t>Normandy Park School</t>
  </si>
  <si>
    <t>273385100</t>
  </si>
  <si>
    <t>Number 1 Thomas Jefferson</t>
  </si>
  <si>
    <t>313970080</t>
  </si>
  <si>
    <t>Number 10</t>
  </si>
  <si>
    <t>314010140</t>
  </si>
  <si>
    <t>314010150</t>
  </si>
  <si>
    <t>313970140</t>
  </si>
  <si>
    <t>310900170</t>
  </si>
  <si>
    <t>Number 13</t>
  </si>
  <si>
    <t>314010170</t>
  </si>
  <si>
    <t>Number 15</t>
  </si>
  <si>
    <t>314010190</t>
  </si>
  <si>
    <t>Number 18</t>
  </si>
  <si>
    <t>314010220</t>
  </si>
  <si>
    <t>Number 2</t>
  </si>
  <si>
    <t>314010060</t>
  </si>
  <si>
    <t>Number 20</t>
  </si>
  <si>
    <t>314010240</t>
  </si>
  <si>
    <t>Number 21</t>
  </si>
  <si>
    <t>314010250</t>
  </si>
  <si>
    <t>Number 23</t>
  </si>
  <si>
    <t>172390210</t>
  </si>
  <si>
    <t>172390220</t>
  </si>
  <si>
    <t>Number 25</t>
  </si>
  <si>
    <t>314010280</t>
  </si>
  <si>
    <t>Number 26</t>
  </si>
  <si>
    <t>314010290</t>
  </si>
  <si>
    <t>Number 28</t>
  </si>
  <si>
    <t>314010310</t>
  </si>
  <si>
    <t>314010070</t>
  </si>
  <si>
    <t>313970090</t>
  </si>
  <si>
    <t>313970095</t>
  </si>
  <si>
    <t>172390105</t>
  </si>
  <si>
    <t>313970097</t>
  </si>
  <si>
    <t>Cliffside Park Boro</t>
  </si>
  <si>
    <t>030890080</t>
  </si>
  <si>
    <t>313970100</t>
  </si>
  <si>
    <t>314010100</t>
  </si>
  <si>
    <t>Number 8</t>
  </si>
  <si>
    <t>314010120</t>
  </si>
  <si>
    <t>City Of Orange Twp</t>
  </si>
  <si>
    <t>Orange High</t>
  </si>
  <si>
    <t>133880050</t>
  </si>
  <si>
    <t>Orange Prep Academy</t>
  </si>
  <si>
    <t>133880115</t>
  </si>
  <si>
    <t>P.J. Hill</t>
  </si>
  <si>
    <t>215210265</t>
  </si>
  <si>
    <t>Passaic High</t>
  </si>
  <si>
    <t>313970050</t>
  </si>
  <si>
    <t>Patrick F. Healy Middle</t>
  </si>
  <si>
    <t>131210095</t>
  </si>
  <si>
    <t>Paul Robeson Humanities</t>
  </si>
  <si>
    <t>806025907</t>
  </si>
  <si>
    <t>Paulsboro Boro</t>
  </si>
  <si>
    <t>Paulsboro High</t>
  </si>
  <si>
    <t>154020050</t>
  </si>
  <si>
    <t>Salem</t>
  </si>
  <si>
    <t>Penns Grv-Carney's Pt Reg</t>
  </si>
  <si>
    <t>Penns Grove High</t>
  </si>
  <si>
    <t>334070050</t>
  </si>
  <si>
    <t>Warren</t>
  </si>
  <si>
    <t>Phillipsburg Town</t>
  </si>
  <si>
    <t>Phillipsburg Middle</t>
  </si>
  <si>
    <t>414100110</t>
  </si>
  <si>
    <t>Manalapan-Englishtown Reg</t>
  </si>
  <si>
    <t>Pine Brook</t>
  </si>
  <si>
    <t>252920075</t>
  </si>
  <si>
    <t>Plainfield High</t>
  </si>
  <si>
    <t>394160050</t>
  </si>
  <si>
    <t>Pleasantville City</t>
  </si>
  <si>
    <t>Pleasantville H S</t>
  </si>
  <si>
    <t>014180050</t>
  </si>
  <si>
    <t>Pleasantville Middle Sch</t>
  </si>
  <si>
    <t>014180055</t>
  </si>
  <si>
    <t>Pyne Poynt Family School</t>
  </si>
  <si>
    <t>070680070</t>
  </si>
  <si>
    <t>Quitman Community School</t>
  </si>
  <si>
    <t>133570605</t>
  </si>
  <si>
    <t>R C Molina Elem School</t>
  </si>
  <si>
    <t>070680250</t>
  </si>
  <si>
    <t>R D Wood</t>
  </si>
  <si>
    <t>113230090</t>
  </si>
  <si>
    <t>Rafael Hernandez School</t>
  </si>
  <si>
    <t>133570575</t>
  </si>
  <si>
    <t>Red Bank Boro</t>
  </si>
  <si>
    <t>Red Bank Middle</t>
  </si>
  <si>
    <t>254360060</t>
  </si>
  <si>
    <t>Riletta Cream Elem School</t>
  </si>
  <si>
    <t>070680175</t>
  </si>
  <si>
    <t>Robbins</t>
  </si>
  <si>
    <t>215210280</t>
  </si>
  <si>
    <t>Roosevelt Elem</t>
  </si>
  <si>
    <t>233530125</t>
  </si>
  <si>
    <t>Rosa Parks Elem School</t>
  </si>
  <si>
    <t>133880105</t>
  </si>
  <si>
    <t>Saddle Brook Twp</t>
  </si>
  <si>
    <t>Saddle Brook Mid/High Sch</t>
  </si>
  <si>
    <t>034610050</t>
  </si>
  <si>
    <t>Salem City</t>
  </si>
  <si>
    <t>Salem High</t>
  </si>
  <si>
    <t>334630050</t>
  </si>
  <si>
    <t>Salem Middle</t>
  </si>
  <si>
    <t>334630090</t>
  </si>
  <si>
    <t>Sampson G. Smith School</t>
  </si>
  <si>
    <t>351610150</t>
  </si>
  <si>
    <t>Samuel E Shull Middle</t>
  </si>
  <si>
    <t>234090150</t>
  </si>
  <si>
    <t>Silver Run School</t>
  </si>
  <si>
    <t>113230100</t>
  </si>
  <si>
    <t>Galloway Twp</t>
  </si>
  <si>
    <t>Smithville Elem School</t>
  </si>
  <si>
    <t>011690048</t>
  </si>
  <si>
    <t>South Orange Middle</t>
  </si>
  <si>
    <t>134900050</t>
  </si>
  <si>
    <t>South River Boro</t>
  </si>
  <si>
    <t>South River Elem Sch</t>
  </si>
  <si>
    <t>234920065</t>
  </si>
  <si>
    <t>South Seventeenth St</t>
  </si>
  <si>
    <t>133570670</t>
  </si>
  <si>
    <t>Sovereign Ave School</t>
  </si>
  <si>
    <t>010110030</t>
  </si>
  <si>
    <t>Sumner</t>
  </si>
  <si>
    <t>070680310</t>
  </si>
  <si>
    <t>133570710</t>
  </si>
  <si>
    <t>273385105</t>
  </si>
  <si>
    <t>T. Jefferson Arts Acad</t>
  </si>
  <si>
    <t>391320403</t>
  </si>
  <si>
    <t>T.A. Edison Career/Tech</t>
  </si>
  <si>
    <t>391320404</t>
  </si>
  <si>
    <t>Texas Avenue</t>
  </si>
  <si>
    <t>010110060</t>
  </si>
  <si>
    <t>Thirteenth Ave</t>
  </si>
  <si>
    <t>133570715</t>
  </si>
  <si>
    <t>Westfield Town</t>
  </si>
  <si>
    <t>Thomas Edison Inter.</t>
  </si>
  <si>
    <t>395730070</t>
  </si>
  <si>
    <t>Hoboken City</t>
  </si>
  <si>
    <t>Thomas G Connors</t>
  </si>
  <si>
    <t>172210065</t>
  </si>
  <si>
    <t>Rockaway Boro</t>
  </si>
  <si>
    <t>Thomas Jefferson Middle</t>
  </si>
  <si>
    <t>274480050</t>
  </si>
  <si>
    <t>Trenton Central High</t>
  </si>
  <si>
    <t>215210050</t>
  </si>
  <si>
    <t>Trenton Central High West</t>
  </si>
  <si>
    <t>215210051</t>
  </si>
  <si>
    <t>U S Wiggins</t>
  </si>
  <si>
    <t>070680320</t>
  </si>
  <si>
    <t>Union Ave</t>
  </si>
  <si>
    <t>132330140</t>
  </si>
  <si>
    <t>University Middle School</t>
  </si>
  <si>
    <t>132330135</t>
  </si>
  <si>
    <t>Veterans Memorial Middle</t>
  </si>
  <si>
    <t>070680080</t>
  </si>
  <si>
    <t>Walter C Black</t>
  </si>
  <si>
    <t>211245080</t>
  </si>
  <si>
    <t>Washington</t>
  </si>
  <si>
    <t>215210300</t>
  </si>
  <si>
    <t>West New York Ms</t>
  </si>
  <si>
    <t>175670110</t>
  </si>
  <si>
    <t>Whitney M Young</t>
  </si>
  <si>
    <t>172390170</t>
  </si>
  <si>
    <t>Whittier</t>
  </si>
  <si>
    <t>070680340</t>
  </si>
  <si>
    <t>Wildwood Middle School</t>
  </si>
  <si>
    <t>095790070</t>
  </si>
  <si>
    <t>William L Dickinson</t>
  </si>
  <si>
    <t>172390080</t>
  </si>
  <si>
    <t>Willingboro Twp</t>
  </si>
  <si>
    <t>Willingboro High</t>
  </si>
  <si>
    <t>055805053</t>
  </si>
  <si>
    <t>Wilson</t>
  </si>
  <si>
    <t>070680350</t>
  </si>
  <si>
    <t>Winslow Twp</t>
  </si>
  <si>
    <t>Winslow Twp Middle School</t>
  </si>
  <si>
    <t>075820020</t>
  </si>
  <si>
    <t>Woodrow Wilson High</t>
  </si>
  <si>
    <t>070680040</t>
  </si>
  <si>
    <t>Upper Deerfield Twp</t>
  </si>
  <si>
    <t>Woodruff School</t>
  </si>
  <si>
    <t>115300070</t>
  </si>
  <si>
    <t>Woodstown-Pilesgrove Reg</t>
  </si>
  <si>
    <t>Woodstown Middle School</t>
  </si>
  <si>
    <t>335910070</t>
  </si>
  <si>
    <t>Yorkship</t>
  </si>
  <si>
    <t>070680360</t>
  </si>
  <si>
    <t>Date</t>
  </si>
  <si>
    <t>Principal</t>
  </si>
  <si>
    <t>Name</t>
  </si>
  <si>
    <t>Email</t>
  </si>
  <si>
    <t>Discipline</t>
  </si>
  <si>
    <t>Signature</t>
  </si>
  <si>
    <t>QSR and Intervention Strategy Development Process</t>
  </si>
  <si>
    <t>Topic</t>
  </si>
  <si>
    <t>QSR</t>
  </si>
  <si>
    <t>Plan Development</t>
  </si>
  <si>
    <t>Indicator #</t>
  </si>
  <si>
    <t>Turnaround Principle</t>
  </si>
  <si>
    <t>1 - School Leadership</t>
  </si>
  <si>
    <t>2 - School Climate &amp; Culture</t>
  </si>
  <si>
    <t>3 - Effective Instruction</t>
  </si>
  <si>
    <t>Quality School Review Details</t>
  </si>
  <si>
    <t xml:space="preserve"> </t>
  </si>
  <si>
    <t>INSTRUCTION - Personal Services - Salaries</t>
  </si>
  <si>
    <t>INSTRUCTION - Purchased  Professional &amp; Technical Services</t>
  </si>
  <si>
    <t>INSTRUCTION - Other Purchased Services</t>
  </si>
  <si>
    <t>INSTRUCTION - Supplies &amp; Materials</t>
  </si>
  <si>
    <t>INSTRUCTION - Other Objects</t>
  </si>
  <si>
    <t>SUPPORT SERVICES - Purchased  Professional &amp; Technical Services</t>
  </si>
  <si>
    <t>SUPPORT SERVICES - Purchased Property Services</t>
  </si>
  <si>
    <t>SUPPORT SERVICES - Other Purchased Services</t>
  </si>
  <si>
    <t>SUPPORT SERVICES - Travel</t>
  </si>
  <si>
    <t>SUPPORT SERVICES - Supplies &amp; Materials</t>
  </si>
  <si>
    <t>SUPPORT SERVICES - Other Objects</t>
  </si>
  <si>
    <t>SUPPORT SERVICES - Indirect Costs</t>
  </si>
  <si>
    <t>FACILITIES - Buildings</t>
  </si>
  <si>
    <t>FACILITIES - Instructional Equipment</t>
  </si>
  <si>
    <t>FACILITIES - Noninstructional Equipment</t>
  </si>
  <si>
    <t>School:</t>
  </si>
  <si>
    <t>District:</t>
  </si>
  <si>
    <t>CDS:</t>
  </si>
  <si>
    <t>RAC Classification:</t>
  </si>
  <si>
    <t>Rationale:</t>
  </si>
  <si>
    <t>High</t>
  </si>
  <si>
    <t>Medium</t>
  </si>
  <si>
    <t>Low</t>
  </si>
  <si>
    <t>Funding amount</t>
  </si>
  <si>
    <t>Funding Categories</t>
  </si>
  <si>
    <t>Funding Sources</t>
  </si>
  <si>
    <t>Review output and check quality of information</t>
  </si>
  <si>
    <t>Overall Guidelines</t>
  </si>
  <si>
    <t>Steps to set-up the file</t>
  </si>
  <si>
    <r>
      <t>Steps to input the information</t>
    </r>
    <r>
      <rPr>
        <i/>
        <sz val="11"/>
        <color indexed="8"/>
        <rFont val="Calibri"/>
        <family val="2"/>
      </rPr>
      <t xml:space="preserve"> </t>
    </r>
  </si>
  <si>
    <t xml:space="preserve">Funding  </t>
  </si>
  <si>
    <t>Funding category</t>
  </si>
  <si>
    <r>
      <t>Yellow boxes</t>
    </r>
    <r>
      <rPr>
        <sz val="11"/>
        <rFont val="Calibri"/>
        <family val="2"/>
      </rPr>
      <t xml:space="preserve"> correspond to the step number</t>
    </r>
  </si>
  <si>
    <t>Stakeholder Groups</t>
  </si>
  <si>
    <t>School Leadership</t>
  </si>
  <si>
    <t>District Leadership</t>
  </si>
  <si>
    <t>RAC Team</t>
  </si>
  <si>
    <t>Other</t>
  </si>
  <si>
    <t>Yes or no</t>
  </si>
  <si>
    <t>Y</t>
  </si>
  <si>
    <t>Grade levels</t>
  </si>
  <si>
    <t>Full Grade Levels</t>
  </si>
  <si>
    <t>SMART Goal</t>
  </si>
  <si>
    <t>Non-instructional Equipment</t>
  </si>
  <si>
    <t>Personnel Services - Salaries</t>
  </si>
  <si>
    <t>Personnel Services - Employee Benefits</t>
  </si>
  <si>
    <t>314010160</t>
  </si>
  <si>
    <t>314010270</t>
  </si>
  <si>
    <t>314010090</t>
  </si>
  <si>
    <t>Phone Number</t>
  </si>
  <si>
    <t>Planning Meeting Topics</t>
  </si>
  <si>
    <t>http://www.state.nj.us/education/rac/pres/QSRRubric.pdf</t>
  </si>
  <si>
    <t>County:</t>
  </si>
  <si>
    <t>Region</t>
  </si>
  <si>
    <t>Region:</t>
  </si>
  <si>
    <t>YES Academy</t>
  </si>
  <si>
    <t>CAUTION: To avoid errors with built in formulas and self-populating cells PLEASE DO NOT delete or rename tabs, or cut &amp; paste.</t>
  </si>
  <si>
    <t>Turnaround Principles</t>
  </si>
  <si>
    <t>4 - Curriculum, Assessment and Intervention System</t>
  </si>
  <si>
    <t>5 - Effective Staffing</t>
  </si>
  <si>
    <t>6 - Enabling the Effective Use of Data</t>
  </si>
  <si>
    <t>8 - Family Engagement</t>
  </si>
  <si>
    <t>7- Effective Use of Time</t>
  </si>
  <si>
    <t>2- School Climate &amp; Culture</t>
  </si>
  <si>
    <t>5- Effective Staffing Practices</t>
  </si>
  <si>
    <t>8- Family &amp; Community Engagement</t>
  </si>
  <si>
    <t>Rating</t>
  </si>
  <si>
    <t>Underdeveloped</t>
  </si>
  <si>
    <t>Developing</t>
  </si>
  <si>
    <t>Proficient</t>
  </si>
  <si>
    <t>Well Developed</t>
  </si>
  <si>
    <t>Ratings</t>
  </si>
  <si>
    <t>Overall Strengths Summary</t>
  </si>
  <si>
    <t>Areas of Improvement Summary</t>
  </si>
  <si>
    <r>
      <t xml:space="preserve">Click on the </t>
    </r>
    <r>
      <rPr>
        <b/>
        <sz val="11"/>
        <color indexed="36"/>
        <rFont val="Calibri"/>
        <family val="2"/>
      </rPr>
      <t>purple button</t>
    </r>
    <r>
      <rPr>
        <sz val="11"/>
        <color theme="1"/>
        <rFont val="Calibri"/>
        <family val="2"/>
      </rPr>
      <t xml:space="preserve"> on the top of each sheet to return to this "Instructions" page.</t>
    </r>
  </si>
  <si>
    <t>Review sheet "Budget Summary."  Ensure that budget types and sources correspond to entries on intervention strategies.</t>
  </si>
  <si>
    <t>Select upper left icon, then "print".  Select "Print entire workbook" on bottom left of print pop up.</t>
  </si>
  <si>
    <t>Review pages and correct any sheet as necessary.</t>
  </si>
  <si>
    <t>Submit file to RAC staff.</t>
  </si>
  <si>
    <r>
      <t xml:space="preserve">List the dates of the meetings when the Stakeholder/SIP Committee discussed the QSR and SIP development. </t>
    </r>
  </si>
  <si>
    <t>For questions, please contact the RAC staff in your region, or email RAC@doe.state.nj.us.</t>
  </si>
  <si>
    <t>Parent/Guardian</t>
  </si>
  <si>
    <t>School Improvement Plan Committee Members</t>
  </si>
  <si>
    <t>Select committee members to develop the School Improvement Plan.  The committee should include a diverse set of members including school leaders and staff members, district leaders, parents/guardians, as well as RAC staff</t>
  </si>
  <si>
    <t>Position</t>
  </si>
  <si>
    <t>Attendees</t>
  </si>
  <si>
    <t xml:space="preserve">Identify the stakeholders who participated in the needs assessment and/or development of the plan.  </t>
  </si>
  <si>
    <t>Signatures should be kept on file in the school office for review.  Print a copy of this page to obtain signatures</t>
  </si>
  <si>
    <t xml:space="preserve">    Please Note: </t>
  </si>
  <si>
    <t>Please insert an "X" to indicate participation in:</t>
  </si>
  <si>
    <t>Use the link below to access the QSR rubric from the DOE website:</t>
  </si>
  <si>
    <t>Action Step</t>
  </si>
  <si>
    <t>Start Date</t>
  </si>
  <si>
    <t>Assigned To</t>
  </si>
  <si>
    <t>4 - Curriculum, Assessment &amp; Intervention System</t>
  </si>
  <si>
    <t>7 - Effective Use of Time</t>
  </si>
  <si>
    <t>Funding Category</t>
  </si>
  <si>
    <t>Funding Requested</t>
  </si>
  <si>
    <t>SIA</t>
  </si>
  <si>
    <t>CDS Code</t>
  </si>
  <si>
    <t>314010006</t>
  </si>
  <si>
    <t>Dayton Elementary at Peshine Avenue</t>
  </si>
  <si>
    <t>215210230</t>
  </si>
  <si>
    <t>Luis Munoz-Rivera MS</t>
  </si>
  <si>
    <t>215210240</t>
  </si>
  <si>
    <t>Robeson</t>
  </si>
  <si>
    <t>215210303</t>
  </si>
  <si>
    <t>1 - Underdeveloped</t>
  </si>
  <si>
    <t>2 - Developing</t>
  </si>
  <si>
    <t>3 - Proficient</t>
  </si>
  <si>
    <t>4 - Well Developed</t>
  </si>
  <si>
    <t>Data Source</t>
  </si>
  <si>
    <t>Description</t>
  </si>
  <si>
    <t>Factors to Consider</t>
  </si>
  <si>
    <t>Source</t>
  </si>
  <si>
    <t>Your Data</t>
  </si>
  <si>
    <t>Enrollment</t>
  </si>
  <si>
    <t>District SIS</t>
  </si>
  <si>
    <t>Environmental</t>
  </si>
  <si>
    <t>Attendance rate (Student)</t>
  </si>
  <si>
    <t>The average daily attendance for students in your building</t>
  </si>
  <si>
    <t xml:space="preserve">• Identify overall rate
• Identify patterns by grade
• Identify patterns by teacher
• Identify patterns by subgroups 
   (i.e., gender, free/reduced
    lunch, special education, &amp;
      ELL)
• Identify chronic absenteeism 
• Identify interventions
</t>
  </si>
  <si>
    <t>Attendance (Staff)</t>
  </si>
  <si>
    <t>The average daily attendance for staff</t>
  </si>
  <si>
    <t xml:space="preserve">• Identify overall rate
• Identify patterns by grade
   /department
• Identify chronic absenteeism
• Identify reasons for 
   absenteeism
</t>
  </si>
  <si>
    <t>The number of suspensions, expulsions, and incident reports</t>
  </si>
  <si>
    <t xml:space="preserve">• Identify overall rate
• Identify types of incidents
• Identify patterns by grade
• Identify patterns by subgroups 
   (i.e., gender, free/reduced 
   lunch, special education, &amp; 
   ELL)
• Identify chronic offenders
</t>
  </si>
  <si>
    <t>District SIS; School behavior management reports</t>
  </si>
  <si>
    <t>Graduation Cohort Analysis</t>
  </si>
  <si>
    <t>•Identify overall projected 
    graduation rate
• Identify students who have 
     dropped out
• Identify students with credit
   deficiencies
• Identify patterns by subgroups
    (i.e., gender, free/reduced lunch, special education, &amp;
     ELL)
• Identify interventions</t>
  </si>
  <si>
    <t>Culture and Climate Survey</t>
  </si>
  <si>
    <t>•Identify staff satisfaction
• Identify perception of 
    environment
• Identify perception of support
• Identify perception of students
     behavior
• Identify perception of adult 
    culture</t>
  </si>
  <si>
    <t>Benchmark assessment (Participation)</t>
  </si>
  <si>
    <t xml:space="preserve">• Identify overall rate
• Identify patterns by grade/department
• Identify patterns by teacher
• Identify patterns by subgroups (i.e., gender, free/reduced lunch, special education, &amp; ELL)
</t>
  </si>
  <si>
    <t>• Identify patterns by 
   grade/subject/department
• Identify patterns by teacher
• Identify patterns by subgroups
   (i.e., gender, free/reduced 
   lunch, special education, &amp;
    ELL)
• Identify change over time 
• Identify patterns by chronic
    absenteeism 
• Identify patterns by students 
    with chronic disciplinary 
    infractions</t>
  </si>
  <si>
    <t>NJASK/HSPA</t>
  </si>
  <si>
    <t xml:space="preserve">• Identify overall rate
• Identify patterns by
   grade/department/subject
• Identify patterns by teacher
• Identify patterns by subgroups
  (i.e., gender, free/reduced
   lunch, special education, &amp; 
 ELL);
• Identify patterns by chronic  
  absenteeism 
• Identify patterns by students 
   with chronic disciplinary 
   infractions 
</t>
  </si>
  <si>
    <t>Title I Accountability  Data System</t>
  </si>
  <si>
    <t>SGP</t>
  </si>
  <si>
    <t>• Identify overall schoolwide 
   growth performance by
     content
• Identify interaction between 
   student  proficiency level on
  the NJ ASK and student growth
   scores</t>
  </si>
  <si>
    <t>Performance Challenge</t>
  </si>
  <si>
    <t>Enter additional detail on issue highlighted as a high priority need identified through the QSR process and data analysis.</t>
  </si>
  <si>
    <t>Before finalizing your SIP, please make sure that you have addressed the following:</t>
  </si>
  <si>
    <t>Please insert an "X" in the box for all completed actions.</t>
  </si>
  <si>
    <t>Literacy</t>
  </si>
  <si>
    <t>Math</t>
  </si>
  <si>
    <t>Graduation Rate</t>
  </si>
  <si>
    <t>Highest Priority Issues</t>
  </si>
  <si>
    <t>Source(s) of Evidence</t>
  </si>
  <si>
    <t>Select School From List Below</t>
  </si>
  <si>
    <t xml:space="preserve">Agenda on File 
</t>
  </si>
  <si>
    <t xml:space="preserve">Minutes on File 
</t>
  </si>
  <si>
    <t>Select Yes or No</t>
  </si>
  <si>
    <t>Data Review and Analysis</t>
  </si>
  <si>
    <t>Select From List</t>
  </si>
  <si>
    <t>Climate and Culture</t>
  </si>
  <si>
    <t>SIP Development Confirmation Page</t>
  </si>
  <si>
    <t>Date Completed</t>
  </si>
  <si>
    <t>Completed By</t>
  </si>
  <si>
    <t>[Insert Name Here]</t>
  </si>
  <si>
    <t>The School Improvement Plan includes no more than four (4) SMART goals, with a SMART goal developed in each of the following areas:</t>
  </si>
  <si>
    <t>Areas of Focus for SMART Goals</t>
  </si>
  <si>
    <t>Root Cause Analysis</t>
  </si>
  <si>
    <t>Performance Challenge Being Addressed</t>
  </si>
  <si>
    <t>Corresponding Action Step No.</t>
  </si>
  <si>
    <t>Step No.</t>
  </si>
  <si>
    <t>Resource</t>
  </si>
  <si>
    <t>Funding Source</t>
  </si>
  <si>
    <r>
      <t xml:space="preserve">Target population
</t>
    </r>
    <r>
      <rPr>
        <i/>
        <sz val="13"/>
        <rFont val="Calibri"/>
        <family val="2"/>
      </rPr>
      <t>[Focus school subgroups only]</t>
    </r>
  </si>
  <si>
    <t>Development of SMART Goals &amp; Intervention Strategies</t>
  </si>
  <si>
    <t xml:space="preserve">Quality School Review (QSR) / Needs Assessment </t>
  </si>
  <si>
    <t>Personnel system; Professional development schedule</t>
  </si>
  <si>
    <t>ACCESS for ELLs</t>
  </si>
  <si>
    <t>Instruction</t>
  </si>
  <si>
    <t>Classroom Observations</t>
  </si>
  <si>
    <t>Teacher practice as measured on state-approved teacher practice instrument</t>
  </si>
  <si>
    <t>Data Review &amp; Analysis</t>
  </si>
  <si>
    <t>Benchmark Assessment (Proficiency)</t>
  </si>
  <si>
    <t>School-level evaluation reports</t>
  </si>
  <si>
    <t>Other Indicators</t>
  </si>
  <si>
    <t>Primary Turnaround Principle Addressed</t>
  </si>
  <si>
    <t>Owner</t>
  </si>
  <si>
    <t>Family &amp; Community Engagement (TP8)</t>
  </si>
  <si>
    <t>Effective Instruction (TP3)</t>
  </si>
  <si>
    <t>Common Core Implementation (TP4)</t>
  </si>
  <si>
    <t>Effective Staffing (TP5)</t>
  </si>
  <si>
    <t>Enabling the Effective Use of Data (TP6)</t>
  </si>
  <si>
    <t>Effective Use of Time (TP7)</t>
  </si>
  <si>
    <t>College &amp; Career Readiness</t>
  </si>
  <si>
    <t>Math (TP3, TP4)</t>
  </si>
  <si>
    <t>Climate &amp; Culture (TP2)</t>
  </si>
  <si>
    <t>Number of students enrolled in your building</t>
  </si>
  <si>
    <t>Subgroup Performance Targets
[Focus schools]</t>
  </si>
  <si>
    <t>Schoolwide Performance Targets
[Priority &amp; Focus Schools]</t>
  </si>
  <si>
    <t>End of Cycle (EOC) Date</t>
  </si>
  <si>
    <t>Measurable outcomes</t>
  </si>
  <si>
    <t>Effectiveness</t>
  </si>
  <si>
    <t>Description of the Strengths and Challenges</t>
  </si>
  <si>
    <t>Initial Observations &amp; Emerging Questions/Trends</t>
  </si>
  <si>
    <t>Content Area or Population Addressed</t>
  </si>
  <si>
    <t>Documentation of Effectiveness</t>
  </si>
  <si>
    <t>Interim Goals</t>
  </si>
  <si>
    <t>All of the SMART goals and the interim goals are outcomes-based.</t>
  </si>
  <si>
    <t>[For Focus schools] The School Improvement Plan includes interventions that target performance of the two lowest-performing subgroups.</t>
  </si>
  <si>
    <t>Go to sheet "SIP Team".  Identify the members of the School Improvement Plan committee.  Follow the instructions on the sheet. Use the drop-down menu for multiple fields.</t>
  </si>
  <si>
    <t>Go to sheet "Root Cause Analysis."  Follow the instructions on the sheet.</t>
  </si>
  <si>
    <t>. What does this metric tell you?</t>
  </si>
  <si>
    <t>. What questions arise from these data?</t>
  </si>
  <si>
    <t>. What other forms of data would you like to review?</t>
  </si>
  <si>
    <t>. What is the impact on achievement?</t>
  </si>
  <si>
    <t>. What trends emerge?</t>
  </si>
  <si>
    <t>Strategies to Address Challenge</t>
  </si>
  <si>
    <t>Strategy</t>
  </si>
  <si>
    <t>ELA &amp; Literacy (TP3, TP4)
(includes Social Studies &amp; Science)</t>
  </si>
  <si>
    <t xml:space="preserve">Turnaround Principle Addressed
</t>
  </si>
  <si>
    <r>
      <t xml:space="preserve">Strategies to Address Challenge 
</t>
    </r>
    <r>
      <rPr>
        <b/>
        <i/>
        <sz val="13"/>
        <rFont val="Calibri"/>
        <family val="2"/>
      </rPr>
      <t>(What does the root cause imply for next steps in improvement planning?)</t>
    </r>
  </si>
  <si>
    <t xml:space="preserve">1:  </t>
  </si>
  <si>
    <t xml:space="preserve">2: </t>
  </si>
  <si>
    <t xml:space="preserve">3: </t>
  </si>
  <si>
    <t>AMAO Data Report</t>
  </si>
  <si>
    <t xml:space="preserve">• Identify overall rate
• Identify patterns by grade level
</t>
  </si>
  <si>
    <t>Results from survey(s)</t>
  </si>
  <si>
    <t>Target Population</t>
  </si>
  <si>
    <t>Interim Goal</t>
  </si>
  <si>
    <t>#1</t>
  </si>
  <si>
    <t>#2</t>
  </si>
  <si>
    <t>#3</t>
  </si>
  <si>
    <t>#4</t>
  </si>
  <si>
    <t>#5</t>
  </si>
  <si>
    <t>Corresponding Strategy</t>
  </si>
  <si>
    <t>Strategy 1</t>
  </si>
  <si>
    <t>Strategy 2</t>
  </si>
  <si>
    <t>Strategy 3</t>
  </si>
  <si>
    <t xml:space="preserve">This page will automatically be updated based on the input on each SMART Goal intervention strategy sheet. </t>
  </si>
  <si>
    <t>RAC School Improvement Plan Template Instructions</t>
  </si>
  <si>
    <t>Go to sheet "QSR Summary" to enter the results from the Quality School Review rubric.  Follow the instructions on the sheet.</t>
  </si>
  <si>
    <t>Go to sheet "SIP Team Meetings" to record the dates for all School Improvement Plan committee meetings.</t>
  </si>
  <si>
    <t>Go to sheet "Data Analysis."  Follow the instructions on the sheet. Think through the following questions in completing the data analysis:</t>
  </si>
  <si>
    <t>For each of the metrics listed below, enter your data as well as an analysis of key trends and initial observations.  Please identify all other relevant indicators and</t>
  </si>
  <si>
    <t>information on prior year interventions, and then enter the measurable outcome data as well as an analysis of the data.</t>
  </si>
  <si>
    <t>8.i</t>
  </si>
  <si>
    <t>8.ii</t>
  </si>
  <si>
    <t>8.iii</t>
  </si>
  <si>
    <t>8.iv</t>
  </si>
  <si>
    <t>Go to sheet "SMART Goal (1)."  Follow the instructions on the sheet.  Use the drop-down menu for multiple cells</t>
  </si>
  <si>
    <t>Go to sheet "SMART Goal (2)."  Follow the instructions on the sheet.  Use the drop-down menu for multiple cells</t>
  </si>
  <si>
    <t>Go to sheet "SMART Goal (4)."  Follow the instructions on the sheet.  Use the drop-down menu for multiple cells</t>
  </si>
  <si>
    <t>Go to sheet "SMART Goal (3)."  Follow the instructions on the sheet.  Use the drop-down menu for multiple cells</t>
  </si>
  <si>
    <r>
      <t xml:space="preserve">Rename the file </t>
    </r>
    <r>
      <rPr>
        <b/>
        <sz val="11"/>
        <color indexed="8"/>
        <rFont val="Calibri"/>
        <family val="2"/>
      </rPr>
      <t>RACREGION#_CDS_School Name.xls</t>
    </r>
    <r>
      <rPr>
        <sz val="11"/>
        <color theme="1"/>
        <rFont val="Calibri"/>
        <family val="2"/>
      </rPr>
      <t xml:space="preserve">.  Example </t>
    </r>
    <r>
      <rPr>
        <b/>
        <sz val="11"/>
        <color indexed="8"/>
        <rFont val="Calibri"/>
        <family val="2"/>
      </rPr>
      <t>RAC4_000000001_NJElementary.xls</t>
    </r>
  </si>
  <si>
    <t>A school improvement plan committee must be developed in order to  organize and oversee the Quality School Review process and lead the development of the School Improvement Plan.  The purpose of this SIP committee is to ensure that the school improvement plan addresses student achievement needs, to monitor the implementation of the plan, and to revise the plan, when appropriate.</t>
  </si>
  <si>
    <t>The results of the Quality School Review, completed in collaboration with the Regional Achievement Center staff, are included on the "QSR Summary" tab.</t>
  </si>
  <si>
    <t>SMART Goal 1</t>
  </si>
  <si>
    <t>SMART Goal 2</t>
  </si>
  <si>
    <t>SMART Goal 3</t>
  </si>
  <si>
    <t>SMART Goal 4</t>
  </si>
  <si>
    <t>Please use the drop-down menu for the Rating column. Rating scores below proficient will appear in red or yellow.  Please be sure to address these areas in your plan.</t>
  </si>
  <si>
    <t xml:space="preserve">                                                                                                                           </t>
  </si>
  <si>
    <r>
      <t xml:space="preserve">It is not necessary to use all 20 action step lines.  Use only as many steps as needed.  </t>
    </r>
    <r>
      <rPr>
        <b/>
        <sz val="14"/>
        <color indexed="10"/>
        <rFont val="Calibri"/>
        <family val="2"/>
      </rPr>
      <t>DO NOT CUT &amp; PASTE or DELETE ROWS!</t>
    </r>
  </si>
  <si>
    <t>Primary Turnaround               Principle Addressed</t>
  </si>
  <si>
    <t>Primary Turnaround          Principle Addressed</t>
  </si>
  <si>
    <t>Primary Turnaround             Principle Addressed</t>
  </si>
  <si>
    <t>Status</t>
  </si>
  <si>
    <t>Source of Evidence</t>
  </si>
  <si>
    <t>SUPPORT SERVICES - Personnel Services - Salaries</t>
  </si>
  <si>
    <t>SUPPORT SERVICES - Personnel Services - Employee Benefits</t>
  </si>
  <si>
    <r>
      <t xml:space="preserve">Possible Root Causes
</t>
    </r>
    <r>
      <rPr>
        <b/>
        <i/>
        <sz val="13"/>
        <rFont val="Calibri"/>
        <family val="2"/>
      </rPr>
      <t>(Based upon the QSR and data analysis, what factors are most likely to have contributed to this challenge?)</t>
    </r>
  </si>
  <si>
    <t>A school improvement plan committee must be developed in order to  organize and oversee the Quality School Review process and lead the development of the School Improvement Plan.  The purpose of this SIP committee is to ensure that the school improvement plan addresses student achievement needs,  to monitor the implementation of the plan, and to revise the plan, when appropriate.</t>
  </si>
  <si>
    <t>Jefferson - Plainfield City</t>
  </si>
  <si>
    <t>Jefferson - Trenton City</t>
  </si>
  <si>
    <t>EOC1</t>
  </si>
  <si>
    <t>EOC2</t>
  </si>
  <si>
    <t>EOC3</t>
  </si>
  <si>
    <t>EOC4</t>
  </si>
  <si>
    <t>EOC5</t>
  </si>
  <si>
    <r>
      <t xml:space="preserve">Enter all information for each SMART goal.  Do not combine multiple action steps in one line - </t>
    </r>
    <r>
      <rPr>
        <b/>
        <sz val="14"/>
        <color indexed="10"/>
        <rFont val="Calibri"/>
        <family val="2"/>
      </rPr>
      <t>list each one separately and in order of the start date</t>
    </r>
    <r>
      <rPr>
        <b/>
        <sz val="14"/>
        <color indexed="8"/>
        <rFont val="Calibri"/>
        <family val="2"/>
      </rPr>
      <t>.</t>
    </r>
  </si>
  <si>
    <t>Met</t>
  </si>
  <si>
    <t>No Met</t>
  </si>
  <si>
    <t>FY2016 - Project Period: July 1, 2015 to June 30, 2016</t>
  </si>
  <si>
    <t>[Please insert selected area of focus here]</t>
  </si>
  <si>
    <t>Lowest Subgroup</t>
  </si>
  <si>
    <t>Second Lowest Subgroup</t>
  </si>
  <si>
    <t>LEP</t>
  </si>
  <si>
    <t>Black</t>
  </si>
  <si>
    <t>Special Ed</t>
  </si>
  <si>
    <t>Econ. Disadv.</t>
  </si>
  <si>
    <t>Hispanic</t>
  </si>
  <si>
    <t>Lowest Subgroup Performance:</t>
  </si>
  <si>
    <t>Highest Within-School Gaps:</t>
  </si>
  <si>
    <t>Participation rates from 2014-2015 end of unit assessments</t>
  </si>
  <si>
    <t>Student performance on 2014-2015 end of unit assessments</t>
  </si>
  <si>
    <t>Student performance on 2013-2014 state assessments</t>
  </si>
  <si>
    <t>Student growth on state assessments (2013-2014) grades 4-8</t>
  </si>
  <si>
    <t>Student performance of English Language Learners on English language proficiency (2013-2014) grades K-12</t>
  </si>
  <si>
    <t>NJ SMART, District SIS</t>
  </si>
  <si>
    <r>
      <t xml:space="preserve">Identifies the students in each cohort who are on track to graduate </t>
    </r>
    <r>
      <rPr>
        <sz val="11"/>
        <rFont val="Calibri"/>
        <family val="2"/>
      </rPr>
      <t>(HS only)</t>
    </r>
  </si>
  <si>
    <t>NJSCS reports; PBSIS; Other survey tools</t>
  </si>
  <si>
    <t>Analysis of Key Interventions Implemented from 2013 - 2014 and Current Year</t>
  </si>
  <si>
    <t>Franklin - Trenton</t>
  </si>
  <si>
    <t xml:space="preserve">Franklin Middle School - Franklin </t>
  </si>
  <si>
    <t>George G White - Hillsdale</t>
  </si>
  <si>
    <t>George Washington Carver - Newark</t>
  </si>
  <si>
    <t>John Adams - North Brunswick</t>
  </si>
  <si>
    <t>John Adams Middle - Edison</t>
  </si>
  <si>
    <t xml:space="preserve">Mckinley - Newark </t>
  </si>
  <si>
    <t>Mckinley Comm - New Brunswick</t>
  </si>
  <si>
    <t>Number 11 - Paterson</t>
  </si>
  <si>
    <t>Number 11 Cruise Memorial - Passaic</t>
  </si>
  <si>
    <t>Number 12 - Clifton</t>
  </si>
  <si>
    <t>Number 12 - Paterson</t>
  </si>
  <si>
    <t>Number 24 - Paterson</t>
  </si>
  <si>
    <t>Number 24 - Jersey City</t>
  </si>
  <si>
    <t xml:space="preserve">Number 3 - Paterson </t>
  </si>
  <si>
    <t>Number 3 Mario J Drago - Passaic</t>
  </si>
  <si>
    <t>Number 4 Lincoln - Passaic</t>
  </si>
  <si>
    <t>Number 4 Middle Sch - Jersey City</t>
  </si>
  <si>
    <t>Number 5 - Passaic City</t>
  </si>
  <si>
    <t xml:space="preserve">Number 5 - Paterson </t>
  </si>
  <si>
    <t>Number 6 - Cliffside Park</t>
  </si>
  <si>
    <t>Number 6 Martin L King - Passaic</t>
  </si>
  <si>
    <t>Number 6, Acad Perf Arts - Paterson</t>
  </si>
  <si>
    <t>Sussex Ave - Newark</t>
  </si>
  <si>
    <t>Sussex Avenue - Morris</t>
  </si>
  <si>
    <t xml:space="preserve">Use the language from the QSR rubric to enter the summary of findings aligned to each indicator based on data and/or observations.  Click on the Indicator # for the description. </t>
  </si>
  <si>
    <t>Turnaround Principle Addressed</t>
  </si>
  <si>
    <t>School Accountability Progress Targets</t>
  </si>
  <si>
    <t>[Please enter your school-wide 2013-2014 targets.]</t>
  </si>
  <si>
    <t>[Please enter your two lowest performing subgroup 2013-2014 targets.]</t>
  </si>
  <si>
    <t>[Please enter proficiency by grade level in ELA and Math.]</t>
  </si>
  <si>
    <t>Annual schoolwide proficiency targets in ELA and Math for 2013-2014 year, established under ESEA waiver</t>
  </si>
  <si>
    <t>Annual proficiency targets for the two lowest performing subgroups in ELA and Math for 2013-2014 year, established under ESEA waiver</t>
  </si>
  <si>
    <t>ESEA Waiver Progress Targets / Achievement</t>
  </si>
  <si>
    <t>[Please enter your school-wide 2013-2014 scores and whether or not you met your targets.]</t>
  </si>
  <si>
    <t>[Please enter your two lowest performing subgroup 2013-2014 scores and whether or not you met your targets.]</t>
  </si>
  <si>
    <t>[Please enter Schoolwide growth in ELA and Math and if targets were met.]</t>
  </si>
  <si>
    <t xml:space="preserve">Do not base goals on data that will be available after 
June 30, 2016. </t>
  </si>
  <si>
    <t>School Performance Reports</t>
  </si>
  <si>
    <t xml:space="preserve"> Associated Turnaround Principle 1</t>
  </si>
  <si>
    <t xml:space="preserve"> Associated Turnaround Principle 2</t>
  </si>
  <si>
    <t xml:space="preserve"> Associated Turnaround Principle 3</t>
  </si>
  <si>
    <t>Number of TPs Addressed in the Strategies</t>
  </si>
  <si>
    <t>Number of TPs Addressed in the Action Steps</t>
  </si>
  <si>
    <t>edConnect; Data management system</t>
  </si>
  <si>
    <t>• Identify overall enrollment and trends
• Identify enrollment by grade and subgroup</t>
  </si>
  <si>
    <t>• Identify observation ratings across school
• Identify observation ratings by grade/subject/subgroup
• Identify areas for feedback and professional development
• Identify instructional trends
• Percentage of teachers on CAP during 2014-2015</t>
  </si>
  <si>
    <t>Refer to  the language from the QSR Rubric to fill in the Overall Strengths and Areas of Improvement Summary sections.</t>
  </si>
  <si>
    <t>Effective</t>
  </si>
  <si>
    <t>Not Effective</t>
  </si>
  <si>
    <r>
      <rPr>
        <b/>
        <sz val="15"/>
        <color indexed="10"/>
        <rFont val="Calibri"/>
        <family val="2"/>
      </rPr>
      <t xml:space="preserve">To sort action steps 
by start date: </t>
    </r>
    <r>
      <rPr>
        <b/>
        <sz val="14"/>
        <color indexed="10"/>
        <rFont val="Calibri"/>
        <family val="2"/>
      </rPr>
      <t xml:space="preserve">
Highlight the cells in the start date column, right click and select sort, oldest to newest.
</t>
    </r>
    <r>
      <rPr>
        <b/>
        <i/>
        <sz val="14"/>
        <color indexed="10"/>
        <rFont val="Calibri"/>
        <family val="2"/>
      </rPr>
      <t>Note: If you do this sort you will need to reorder your step numbers.</t>
    </r>
  </si>
  <si>
    <t>Effective with additional focus needed</t>
  </si>
  <si>
    <r>
      <rPr>
        <b/>
        <u val="single"/>
        <sz val="12"/>
        <color indexed="8"/>
        <rFont val="Calibri"/>
        <family val="2"/>
      </rPr>
      <t>Modifying Cells to Display Text/Adjusting Row Height</t>
    </r>
    <r>
      <rPr>
        <sz val="11"/>
        <color theme="1"/>
        <rFont val="Calibri"/>
        <family val="2"/>
      </rPr>
      <t xml:space="preserve">
</t>
    </r>
    <r>
      <rPr>
        <i/>
        <sz val="12"/>
        <color indexed="8"/>
        <rFont val="Calibri"/>
        <family val="2"/>
      </rPr>
      <t xml:space="preserve">Select the cell you would like to modify. Next, click on “Home” tab. Then, under “Format,” select “Autofit Row Height.” The full text for the selected cell should then be visible. </t>
    </r>
  </si>
  <si>
    <r>
      <t xml:space="preserve">INSTRUCTIONS:     </t>
    </r>
    <r>
      <rPr>
        <b/>
        <u val="single"/>
        <sz val="11"/>
        <color indexed="8"/>
        <rFont val="Calibri"/>
        <family val="2"/>
      </rPr>
      <t xml:space="preserve">Please follow the steps below.  </t>
    </r>
  </si>
  <si>
    <t>Think through the following questions in completing the data analysis:</t>
  </si>
  <si>
    <r>
      <rPr>
        <b/>
        <u val="single"/>
        <sz val="11"/>
        <color indexed="8"/>
        <rFont val="Calibri"/>
        <family val="2"/>
      </rPr>
      <t>Modifying Cells to Display Text</t>
    </r>
    <r>
      <rPr>
        <sz val="11"/>
        <color theme="1"/>
        <rFont val="Calibri"/>
        <family val="2"/>
      </rPr>
      <t xml:space="preserve">
Select the cell you would like to modify. Next, click on “Home” tab. Then, under “Format,” select “Autofit Row Height.” The full text for the selected cell should then be visible. </t>
    </r>
  </si>
  <si>
    <r>
      <rPr>
        <b/>
        <sz val="14"/>
        <color indexed="56"/>
        <rFont val="Calibri"/>
        <family val="2"/>
      </rPr>
      <t>SMART</t>
    </r>
    <r>
      <rPr>
        <b/>
        <sz val="14"/>
        <rFont val="Calibri"/>
        <family val="2"/>
      </rPr>
      <t xml:space="preserve"> Goal
</t>
    </r>
    <r>
      <rPr>
        <b/>
        <sz val="10"/>
        <color indexed="56"/>
        <rFont val="Calibri"/>
        <family val="2"/>
      </rPr>
      <t>S</t>
    </r>
    <r>
      <rPr>
        <b/>
        <sz val="10"/>
        <rFont val="Calibri"/>
        <family val="2"/>
      </rPr>
      <t xml:space="preserve">pecific/Strategic - Who? What?
</t>
    </r>
    <r>
      <rPr>
        <b/>
        <sz val="10"/>
        <color indexed="56"/>
        <rFont val="Calibri"/>
        <family val="2"/>
      </rPr>
      <t>M</t>
    </r>
    <r>
      <rPr>
        <b/>
        <sz val="10"/>
        <rFont val="Calibri"/>
        <family val="2"/>
      </rPr>
      <t xml:space="preserve">easurable - %, How?
</t>
    </r>
    <r>
      <rPr>
        <b/>
        <sz val="10"/>
        <color indexed="56"/>
        <rFont val="Calibri"/>
        <family val="2"/>
      </rPr>
      <t>A</t>
    </r>
    <r>
      <rPr>
        <b/>
        <sz val="10"/>
        <rFont val="Calibri"/>
        <family val="2"/>
      </rPr>
      <t xml:space="preserve">ttainable - Reasonable?
</t>
    </r>
    <r>
      <rPr>
        <b/>
        <sz val="10"/>
        <color indexed="56"/>
        <rFont val="Calibri"/>
        <family val="2"/>
      </rPr>
      <t>R</t>
    </r>
    <r>
      <rPr>
        <b/>
        <sz val="10"/>
        <rFont val="Calibri"/>
        <family val="2"/>
      </rPr>
      <t xml:space="preserve">elevant - Why?
</t>
    </r>
    <r>
      <rPr>
        <b/>
        <sz val="10"/>
        <color indexed="56"/>
        <rFont val="Calibri"/>
        <family val="2"/>
      </rPr>
      <t>T</t>
    </r>
    <r>
      <rPr>
        <b/>
        <sz val="10"/>
        <rFont val="Calibri"/>
        <family val="2"/>
      </rPr>
      <t xml:space="preserve">imed - When?
</t>
    </r>
  </si>
  <si>
    <r>
      <rPr>
        <b/>
        <sz val="11"/>
        <color indexed="8"/>
        <rFont val="Calibri"/>
        <family val="2"/>
      </rPr>
      <t>School Leadership:</t>
    </r>
    <r>
      <rPr>
        <sz val="11"/>
        <color theme="1"/>
        <rFont val="Calibri"/>
        <family val="2"/>
      </rPr>
      <t xml:space="preserve"> Ensuring that the principal has the ability to lead the turnaround effort</t>
    </r>
  </si>
  <si>
    <r>
      <rPr>
        <b/>
        <sz val="11"/>
        <color indexed="8"/>
        <rFont val="Calibri"/>
        <family val="2"/>
      </rPr>
      <t>School Climate and Culture</t>
    </r>
    <r>
      <rPr>
        <sz val="11"/>
        <color theme="1"/>
        <rFont val="Calibri"/>
        <family val="2"/>
      </rPr>
      <t>: Establishing school environments with a climate conducive to learning and a culture of high expectations</t>
    </r>
  </si>
  <si>
    <r>
      <rPr>
        <b/>
        <sz val="11"/>
        <color indexed="8"/>
        <rFont val="Calibri"/>
        <family val="2"/>
      </rPr>
      <t xml:space="preserve">Effective Instruction: </t>
    </r>
    <r>
      <rPr>
        <sz val="11"/>
        <color theme="1"/>
        <rFont val="Calibri"/>
        <family val="2"/>
      </rPr>
      <t>Ensuring teachers utilize research-based effective instruction to meet the needs of all students</t>
    </r>
  </si>
  <si>
    <r>
      <rPr>
        <b/>
        <sz val="11"/>
        <color indexed="8"/>
        <rFont val="Calibri"/>
        <family val="2"/>
      </rPr>
      <t>Curriculum, Assessment, and Intervention System</t>
    </r>
    <r>
      <rPr>
        <sz val="11"/>
        <color theme="1"/>
        <rFont val="Calibri"/>
        <family val="2"/>
      </rPr>
      <t>: Ensuring teachers have the foundational documents and instructional materials needed to teach to the rigorous college and career ready standards that have been adopted</t>
    </r>
  </si>
  <si>
    <r>
      <rPr>
        <b/>
        <sz val="11"/>
        <color indexed="8"/>
        <rFont val="Calibri"/>
        <family val="2"/>
      </rPr>
      <t xml:space="preserve">Effective Staffing Practices: </t>
    </r>
    <r>
      <rPr>
        <sz val="11"/>
        <color theme="1"/>
        <rFont val="Calibri"/>
        <family val="2"/>
      </rPr>
      <t>Developing the skills to better recruit, retain and develop effective teachers</t>
    </r>
  </si>
  <si>
    <r>
      <rPr>
        <b/>
        <sz val="11"/>
        <color indexed="8"/>
        <rFont val="Calibri"/>
        <family val="2"/>
      </rPr>
      <t xml:space="preserve">Enabling the Effective Use of Data: </t>
    </r>
    <r>
      <rPr>
        <sz val="11"/>
        <color theme="1"/>
        <rFont val="Calibri"/>
        <family val="2"/>
      </rPr>
      <t>Ensuring school-wide use of data focused on improving teaching and learning, as well as climate and culture</t>
    </r>
  </si>
  <si>
    <r>
      <rPr>
        <b/>
        <sz val="11"/>
        <color indexed="8"/>
        <rFont val="Calibri"/>
        <family val="2"/>
      </rPr>
      <t xml:space="preserve">Effective Use of Time: </t>
    </r>
    <r>
      <rPr>
        <sz val="11"/>
        <color theme="1"/>
        <rFont val="Calibri"/>
        <family val="2"/>
      </rPr>
      <t>Redesigning time to better meet student needs and increase teacher collaboration focused on improving teaching and learning</t>
    </r>
  </si>
  <si>
    <r>
      <t>F</t>
    </r>
    <r>
      <rPr>
        <b/>
        <sz val="11"/>
        <color indexed="8"/>
        <rFont val="Calibri"/>
        <family val="2"/>
      </rPr>
      <t xml:space="preserve">amily and Community Engagement: </t>
    </r>
    <r>
      <rPr>
        <sz val="11"/>
        <color theme="1"/>
        <rFont val="Calibri"/>
        <family val="2"/>
      </rPr>
      <t>Increasing academically focused family and community engagement</t>
    </r>
  </si>
  <si>
    <t>Replace the principal who led the school prior to commencement of the transformation model.</t>
  </si>
  <si>
    <t>Use rigorous, transparent, and equitable evaluation systems for teachers and principals that (a) take into account data on student growth as a significant factor, as well as other factors, such as multiple observation-based assessments of performance and ongoing collections of professional practice reflective of student achievement and increased high school graduation rates; and (b) are designed and developed with teacher and principal involvement.</t>
  </si>
  <si>
    <t xml:space="preserve">Identify and reward school leaders, teachers, and other staff who, in implementing this model, have increased student achievement and high school graduation rates, and identify and remove those who have not improved their professional practice after having been afforded ample opportunity to do so.   </t>
  </si>
  <si>
    <t>Provide staff ongoing, high-quality, job-embedded professional development (PD) that is aligned with the school’s comprehensive instructional program and designed with school staff to ensure they are equipped to facilitate effective teaching and learning and have the capacity to successfully implement school reform strategies.</t>
  </si>
  <si>
    <t>Implement strategies that are designed to recruit, place, and retain staff with the skills necessary to meet the needs of the students in a transformation model.</t>
  </si>
  <si>
    <t>6b</t>
  </si>
  <si>
    <t>6a</t>
  </si>
  <si>
    <t>Comprehensive instructional reform strategies.  The LEA must (b) promote the continuous use of student data (such as from formative, interim, classroom, and summative assessments) to inform and differentiate instruction in order to meet the academic needs of individual students.</t>
  </si>
  <si>
    <t>Comprehensive instructional reform strategies. The LEA must (a) use data to identify and implement an instructional program that is research-based and vertically aligned from one grade to the next, as well as aligned with state academic standards.</t>
  </si>
  <si>
    <t>Comprehensive instructional reform strategies. The LEA must (a) use data to identify and implement an instructional program that is research-based and vertically aligned from one grade to the next, as well as aligned with state academic standards; and (b) promote the continuous use of student data (such as from formative, interim, classroom, and summative assessments) to inform and differentiate instruction in order to meet the academic needs of individual students.</t>
  </si>
  <si>
    <t>Increasing learning time and creating community-oriented schools. The LEA must (a) establish schedules and strategies that provide increased learning time for all students.</t>
  </si>
  <si>
    <t>7a</t>
  </si>
  <si>
    <t>7b</t>
  </si>
  <si>
    <t>Have you addressed this turnaround principle AND required activity?</t>
  </si>
  <si>
    <t>If "YES together,"  in which SMART goal did you address both?</t>
  </si>
  <si>
    <t>If "YES separately," in which SMART goal did you address the Turnaround Principle listed?</t>
  </si>
  <si>
    <t>If "YES separately," in which SMART goal did you address the SIG Required Activity listed?</t>
  </si>
  <si>
    <t>Increasing learning time and creating community-oriented schools. The LEA must (b) provide ongoing mechanisms for family and community engagement.</t>
  </si>
  <si>
    <t>Providing operational flexibility and sustained support. The LEA must (a) give the school sufficient operational flexibility (such as staffing, calendars/ time, and budgeting) to implement fully a comprehensive approach to substantially improve student achievement outcomes and increase high school graduation rates; and (b) ensure that the school receives ongoing, intensive technical assistance and related support from the LEA, the SEA, or a designated external lead partner organization (such as a school turnaround organization or an EMO).</t>
  </si>
  <si>
    <t>SIG Required Activity 8 does not align to a Turnaround Principle. The LEA is responsible for ensuring that Activity 8 is satisfied. Please indicate specifically where Activity 8 is addressed in the LEA section of the completed SIG continuation application.</t>
  </si>
  <si>
    <t>Please indicate where SIG Activity 8 is addressed within the LEA section of the SIG continuation application                                                                       (ex: Form L-6, activity #2, page 26).</t>
  </si>
  <si>
    <t xml:space="preserve">SIG Required Activity 8 </t>
  </si>
  <si>
    <t xml:space="preserve">Checklist for SIG schools </t>
  </si>
  <si>
    <t>BUDGET DETAIL</t>
  </si>
  <si>
    <t>BUDGET                                    DETAIL</t>
  </si>
  <si>
    <t>The Budget Summary includes all planned expenditures (for all non-SIG funds), as identified within the 'Resources' section of the SMART goal pages.</t>
  </si>
  <si>
    <t>The School Improvement Plan addresses all eight turnaround principles and all nine required activities for the School Improvement Grant (SIG) Transformation model.</t>
  </si>
  <si>
    <t>SIG Transformation Model                                                                                                                   Required Activity</t>
  </si>
  <si>
    <t>SIG</t>
  </si>
  <si>
    <t>FUNDS</t>
  </si>
  <si>
    <t>SIG ADMIN</t>
  </si>
  <si>
    <t>FUND</t>
  </si>
  <si>
    <t>BUDGET NARRATIVE</t>
  </si>
  <si>
    <t>SCHOOL NAME:</t>
  </si>
  <si>
    <t>Date:</t>
  </si>
  <si>
    <r>
      <rPr>
        <b/>
        <sz val="12"/>
        <color indexed="8"/>
        <rFont val="Calibri"/>
        <family val="2"/>
      </rPr>
      <t>Year 2 Approved Allocation</t>
    </r>
    <r>
      <rPr>
        <sz val="11"/>
        <color theme="1"/>
        <rFont val="Calibri"/>
        <family val="2"/>
      </rPr>
      <t xml:space="preserve">
(see NGO Section 1.2 for approved amount)</t>
    </r>
  </si>
  <si>
    <t>2015-2016 Requested Allocation</t>
  </si>
  <si>
    <t>School</t>
  </si>
  <si>
    <t>Total</t>
  </si>
  <si>
    <r>
      <rPr>
        <b/>
        <u val="single"/>
        <sz val="12"/>
        <color indexed="8"/>
        <rFont val="Calibri"/>
        <family val="2"/>
      </rPr>
      <t>BUDGET DETAIL FORM A</t>
    </r>
    <r>
      <rPr>
        <sz val="12"/>
        <color indexed="8"/>
        <rFont val="Calibri"/>
        <family val="2"/>
      </rPr>
      <t xml:space="preserve">
</t>
    </r>
    <r>
      <rPr>
        <i/>
        <sz val="12"/>
        <color indexed="8"/>
        <rFont val="Calibri"/>
        <family val="2"/>
      </rPr>
      <t>Personal Services - Salaries
Function &amp; Object Codes 100-100 and 200-100</t>
    </r>
  </si>
  <si>
    <t>FUNCTION &amp; OBJECT CODE</t>
  </si>
  <si>
    <t>POSITION/NAME</t>
  </si>
  <si>
    <r>
      <t xml:space="preserve">COST CALCULATION
</t>
    </r>
    <r>
      <rPr>
        <sz val="11"/>
        <color theme="1"/>
        <rFont val="Calibri"/>
        <family val="2"/>
      </rPr>
      <t xml:space="preserve">For </t>
    </r>
    <r>
      <rPr>
        <sz val="11"/>
        <color theme="1"/>
        <rFont val="Calibri"/>
        <family val="2"/>
      </rPr>
      <t>full-time</t>
    </r>
    <r>
      <rPr>
        <sz val="11"/>
        <color theme="1"/>
        <rFont val="Calibri"/>
        <family val="2"/>
      </rPr>
      <t xml:space="preserve"> positions: total annual salary  x  percent of time to the
 grant project = total
For </t>
    </r>
    <r>
      <rPr>
        <sz val="11"/>
        <color theme="1"/>
        <rFont val="Calibri"/>
        <family val="2"/>
      </rPr>
      <t>part-time</t>
    </r>
    <r>
      <rPr>
        <sz val="11"/>
        <color theme="1"/>
        <rFont val="Calibri"/>
        <family val="2"/>
      </rPr>
      <t xml:space="preserve"> positions: rate (4) per hour x number of hours per week x number of weeks per year = total</t>
    </r>
  </si>
  <si>
    <t>GRANT REQUEST AMOUNT</t>
  </si>
  <si>
    <t>200 - 100: Full Time and Part Time Salaries Support Services</t>
  </si>
  <si>
    <t>100 - 100: Full-Time &amp; Part Time Salaries - Instruction</t>
  </si>
  <si>
    <r>
      <rPr>
        <b/>
        <u val="single"/>
        <sz val="12"/>
        <color indexed="8"/>
        <rFont val="Calibri"/>
        <family val="2"/>
      </rPr>
      <t>BUDGET DETAIL FORM B</t>
    </r>
    <r>
      <rPr>
        <sz val="12"/>
        <color indexed="8"/>
        <rFont val="Calibri"/>
        <family val="2"/>
      </rPr>
      <t xml:space="preserve">
</t>
    </r>
    <r>
      <rPr>
        <i/>
        <sz val="12"/>
        <color indexed="8"/>
        <rFont val="Calibri"/>
        <family val="2"/>
      </rPr>
      <t>Personal Services - Employee Benefits
Function &amp; Object Codes 200 - 200</t>
    </r>
  </si>
  <si>
    <t>School Improvement Grant</t>
  </si>
  <si>
    <t>GRANT 
REQUESTED 
SALARY 
AMOUNT</t>
  </si>
  <si>
    <r>
      <t xml:space="preserve">FICA 
</t>
    </r>
    <r>
      <rPr>
        <b/>
        <u val="single"/>
        <sz val="11"/>
        <color indexed="8"/>
        <rFont val="Calibri"/>
        <family val="2"/>
      </rPr>
      <t>7.65%</t>
    </r>
  </si>
  <si>
    <t>TPAF
----------%</t>
  </si>
  <si>
    <t>PERS
----------%</t>
  </si>
  <si>
    <t>WRKR'S COMP
----------%</t>
  </si>
  <si>
    <t>UNEMPLY.
----------%</t>
  </si>
  <si>
    <t>DISABIL.
----------%</t>
  </si>
  <si>
    <t>HEALTH
----------%</t>
  </si>
  <si>
    <t>OTHER SPECIFY:
_______
----------%</t>
  </si>
  <si>
    <t>TOTAL % 
OF 
BENEFITS</t>
  </si>
  <si>
    <t>GRANT REQUEST AMOUNT (BENEFITS ONLY)</t>
  </si>
  <si>
    <r>
      <rPr>
        <b/>
        <u val="single"/>
        <sz val="12"/>
        <color indexed="8"/>
        <rFont val="Calibri"/>
        <family val="2"/>
      </rPr>
      <t>BUDGET DETAIL FORM C</t>
    </r>
    <r>
      <rPr>
        <sz val="12"/>
        <color indexed="8"/>
        <rFont val="Calibri"/>
        <family val="2"/>
      </rPr>
      <t xml:space="preserve">
</t>
    </r>
    <r>
      <rPr>
        <i/>
        <sz val="12"/>
        <color indexed="8"/>
        <rFont val="Calibri"/>
        <family val="2"/>
      </rPr>
      <t>Purchased Professional and Technical Services
Function &amp; Object Codes 100 - 300 and 200 - 300</t>
    </r>
  </si>
  <si>
    <t>FUNCTION &amp; 
OBJECT CODE</t>
  </si>
  <si>
    <t>DESCRIPTION / PURPOSE</t>
  </si>
  <si>
    <t>RATE:
HOURLY,
DAILY,
FLAT FEE</t>
  </si>
  <si>
    <t>TIME
REQUIRED</t>
  </si>
  <si>
    <t>GRANT
REQUEST 
AMOUNT</t>
  </si>
  <si>
    <t>200 - 300:  Purchased Professional and Technical Services (noninstructional/support)</t>
  </si>
  <si>
    <t>100 - 300: Purchased Professional and Technical Services (instructional)</t>
  </si>
  <si>
    <r>
      <rPr>
        <b/>
        <u val="single"/>
        <sz val="12"/>
        <color indexed="8"/>
        <rFont val="Calibri"/>
        <family val="2"/>
      </rPr>
      <t>BUDGET DETAIL FORM D</t>
    </r>
    <r>
      <rPr>
        <sz val="12"/>
        <color indexed="8"/>
        <rFont val="Calibri"/>
        <family val="2"/>
      </rPr>
      <t xml:space="preserve">
</t>
    </r>
    <r>
      <rPr>
        <i/>
        <sz val="12"/>
        <color indexed="8"/>
        <rFont val="Calibri"/>
        <family val="2"/>
      </rPr>
      <t>Supplies and Materials
Function &amp; Object Codes 100 - 600 and 200 - 600</t>
    </r>
  </si>
  <si>
    <t xml:space="preserve">ITEM DESCRIPTION </t>
  </si>
  <si>
    <t>UNIT COST
(UC)</t>
  </si>
  <si>
    <t>QUANTITY
 (Q)</t>
  </si>
  <si>
    <t>GRANT
REQUEST 
AMOUNT
(GR)</t>
  </si>
  <si>
    <t>100 - 600: Instructional Supplies and Textbooks</t>
  </si>
  <si>
    <t>200 - 600: Noninstructional Supplies and Materials</t>
  </si>
  <si>
    <r>
      <rPr>
        <b/>
        <u val="single"/>
        <sz val="12"/>
        <color indexed="8"/>
        <rFont val="Calibri"/>
        <family val="2"/>
      </rPr>
      <t>BUDGET DETAIL FORM E</t>
    </r>
    <r>
      <rPr>
        <sz val="12"/>
        <color indexed="8"/>
        <rFont val="Calibri"/>
        <family val="2"/>
      </rPr>
      <t xml:space="preserve">
</t>
    </r>
    <r>
      <rPr>
        <i/>
        <sz val="12"/>
        <color indexed="8"/>
        <rFont val="Calibri"/>
        <family val="2"/>
      </rPr>
      <t>Equipment
Function &amp; Object Codes 400 - 731 and 400 - 732</t>
    </r>
  </si>
  <si>
    <t>400 - 732: Noninstructional Equipment</t>
  </si>
  <si>
    <r>
      <rPr>
        <b/>
        <u val="single"/>
        <sz val="12"/>
        <color indexed="8"/>
        <rFont val="Calibri"/>
        <family val="2"/>
      </rPr>
      <t>BUDGET DETAIL FORM F</t>
    </r>
    <r>
      <rPr>
        <sz val="12"/>
        <color indexed="8"/>
        <rFont val="Calibri"/>
        <family val="2"/>
      </rPr>
      <t xml:space="preserve">
</t>
    </r>
    <r>
      <rPr>
        <i/>
        <sz val="12"/>
        <color indexed="8"/>
        <rFont val="Calibri"/>
        <family val="2"/>
      </rPr>
      <t>Other Purchased Services, Other Objects, Purchased Property Sevices, Travel, Indirect Costs, Buildings
Function &amp; Object Codes 100 - 500, 100 - 800, 200 - 400, 200 - 500, 200 - 580, 200 - 800, 200 - 860, 400 - 720</t>
    </r>
  </si>
  <si>
    <t>School Improvement Grant                                                                                                                Date:</t>
  </si>
  <si>
    <t>100 - 500: Other Purchased Services</t>
  </si>
  <si>
    <t>100 - 800: Other Objects</t>
  </si>
  <si>
    <t>200 - 400: Purchased Property Services</t>
  </si>
  <si>
    <t>200 - 500: Other Purchased Services</t>
  </si>
  <si>
    <t>200 - 580: Travel</t>
  </si>
  <si>
    <t>200 - 800: Other Objects</t>
  </si>
  <si>
    <r>
      <rPr>
        <b/>
        <u val="single"/>
        <sz val="12"/>
        <color indexed="8"/>
        <rFont val="Calibri"/>
        <family val="2"/>
      </rPr>
      <t>BUDGET DETAIL FORM G</t>
    </r>
    <r>
      <rPr>
        <sz val="12"/>
        <color indexed="8"/>
        <rFont val="Calibri"/>
        <family val="2"/>
      </rPr>
      <t xml:space="preserve">
LEA Administrative Costs - </t>
    </r>
    <r>
      <rPr>
        <i/>
        <sz val="12"/>
        <color indexed="8"/>
        <rFont val="Calibri"/>
        <family val="2"/>
      </rPr>
      <t>Other Purchased Services, NonInstructional Salaries and Benefits, Other Objects, Purchased Property Sevices, 
Travel, Supplies, Other Objects, Equipment
Function &amp; Object Codes 200 - 100, 200 - 200, 200 - 300, 200 - 400, 200 - 500, 200 - 580, 200 - 600, 200 - 800, 400 - 732</t>
    </r>
  </si>
  <si>
    <t>DESCRIPTION / COST CALCULATION</t>
  </si>
  <si>
    <t>200 - 200: Personal Services - Employee Benefits</t>
  </si>
  <si>
    <r>
      <t xml:space="preserve">NJ DEPARTMENT OF EDUCATION
</t>
    </r>
    <r>
      <rPr>
        <b/>
        <sz val="14"/>
        <color indexed="8"/>
        <rFont val="Calibri"/>
        <family val="2"/>
      </rPr>
      <t>APPLICATION FOR FUNDS - BUDGET SUMMARY</t>
    </r>
  </si>
  <si>
    <t>Lea Name:</t>
  </si>
  <si>
    <t>School Name:</t>
  </si>
  <si>
    <r>
      <t xml:space="preserve">NGO Title: </t>
    </r>
    <r>
      <rPr>
        <u val="single"/>
        <sz val="11"/>
        <color indexed="8"/>
        <rFont val="Calibri"/>
        <family val="2"/>
      </rPr>
      <t>School Improvement  Grant (Cohort 3 - Year 2)</t>
    </r>
  </si>
  <si>
    <t>NGO #:</t>
  </si>
  <si>
    <t>_________________________________________</t>
  </si>
  <si>
    <t>GRANT FUNDS REQUESTED</t>
  </si>
  <si>
    <t>SIG ADMIN COST SUMMARY
(Column4)</t>
  </si>
  <si>
    <t>SIG TOTAL
Sum of columns 3 &amp; 4
(Column 5)</t>
  </si>
  <si>
    <t>STATE FUNDS
(Column 1)</t>
  </si>
  <si>
    <t>FEDERAL FUNDS
(Column2)</t>
  </si>
  <si>
    <t>SIG FUNDS
(Column 3)</t>
  </si>
  <si>
    <t>Personal Services - Salaries</t>
  </si>
  <si>
    <t>100 -100</t>
  </si>
  <si>
    <t>Purchased Professional &amp; Technical Services</t>
  </si>
  <si>
    <t>100 - 300</t>
  </si>
  <si>
    <t>100 - 500</t>
  </si>
  <si>
    <t>Supplies and Materials</t>
  </si>
  <si>
    <t>100 - 600</t>
  </si>
  <si>
    <t>100 - 800</t>
  </si>
  <si>
    <t>200 - 100</t>
  </si>
  <si>
    <t>Personal Services - Employee Benefits</t>
  </si>
  <si>
    <t>200 - 200</t>
  </si>
  <si>
    <t>200 - 300</t>
  </si>
  <si>
    <t>Subgrant Cost Summary</t>
  </si>
  <si>
    <t>200 - 320</t>
  </si>
  <si>
    <t>200 - 400</t>
  </si>
  <si>
    <t>200 - 500</t>
  </si>
  <si>
    <t>200 - 580</t>
  </si>
  <si>
    <t>200 - 600</t>
  </si>
  <si>
    <t>200 - 800</t>
  </si>
  <si>
    <t>200 - 860</t>
  </si>
  <si>
    <t>FACILITIES ACQUISITION &amp; CONSTR. SVCS</t>
  </si>
  <si>
    <t>400 -720</t>
  </si>
  <si>
    <t>400 - 731</t>
  </si>
  <si>
    <t>Noninstructional Equipment</t>
  </si>
  <si>
    <t>400 -732</t>
  </si>
  <si>
    <t>SUBTOTAL - FACILITIES</t>
  </si>
  <si>
    <t>Tab</t>
  </si>
  <si>
    <t xml:space="preserve">Function </t>
  </si>
  <si>
    <t>amounts</t>
  </si>
  <si>
    <t>Budget Detail Form A</t>
  </si>
  <si>
    <t>Budget Detail Form C</t>
  </si>
  <si>
    <t>Budget Detail Form F</t>
  </si>
  <si>
    <t>Budget Detail Form D</t>
  </si>
  <si>
    <t>Budget Detail Form B</t>
  </si>
  <si>
    <t>200 - 860: Indirect Costs</t>
  </si>
  <si>
    <t>(do not use - blacked out)</t>
  </si>
  <si>
    <t>400 - 720: Buildings</t>
  </si>
  <si>
    <t>Budget Detail Form E</t>
  </si>
  <si>
    <t>400 - 731: Instructional Equipment</t>
  </si>
  <si>
    <t>Budget Detail Form G</t>
  </si>
  <si>
    <t xml:space="preserve">200 - 100: Full-Time &amp; Part-Time Salaries - Support Services </t>
  </si>
  <si>
    <t>NGO Title: School Improvement  Grant (Cohort 3 - Year 2)</t>
  </si>
  <si>
    <r>
      <t xml:space="preserve">NEW JERSEY DEPARTMENT OF EDUCATION
</t>
    </r>
    <r>
      <rPr>
        <b/>
        <sz val="20"/>
        <color indexed="62"/>
        <rFont val="Calibri"/>
        <family val="2"/>
      </rPr>
      <t>APPLICATION FOR FUNDS - BUDGET SUMMARY</t>
    </r>
  </si>
  <si>
    <t>raccentral</t>
  </si>
  <si>
    <t xml:space="preserve">NGO TITLE: </t>
  </si>
  <si>
    <t>NGO TITLE: School Improvement Grant</t>
  </si>
  <si>
    <t xml:space="preserve">School Name: </t>
  </si>
  <si>
    <r>
      <rPr>
        <sz val="11"/>
        <color indexed="17"/>
        <rFont val="Calibri"/>
        <family val="2"/>
      </rPr>
      <t xml:space="preserve">Green, </t>
    </r>
    <r>
      <rPr>
        <sz val="11"/>
        <color indexed="57"/>
        <rFont val="Calibri"/>
        <family val="2"/>
      </rPr>
      <t>Olive Green,</t>
    </r>
    <r>
      <rPr>
        <sz val="11"/>
        <color indexed="17"/>
        <rFont val="Calibri"/>
        <family val="2"/>
      </rPr>
      <t xml:space="preserve"> </t>
    </r>
    <r>
      <rPr>
        <sz val="11"/>
        <color indexed="62"/>
        <rFont val="Calibri"/>
        <family val="2"/>
      </rPr>
      <t>Blue,</t>
    </r>
    <r>
      <rPr>
        <sz val="11"/>
        <color indexed="17"/>
        <rFont val="Calibri"/>
        <family val="2"/>
      </rPr>
      <t xml:space="preserve"> </t>
    </r>
    <r>
      <rPr>
        <sz val="11"/>
        <rFont val="Calibri"/>
        <family val="2"/>
      </rPr>
      <t>and</t>
    </r>
    <r>
      <rPr>
        <sz val="11"/>
        <color indexed="17"/>
        <rFont val="Calibri"/>
        <family val="2"/>
      </rPr>
      <t xml:space="preserve"> </t>
    </r>
    <r>
      <rPr>
        <sz val="11"/>
        <color indexed="13"/>
        <rFont val="Calibri"/>
        <family val="2"/>
      </rPr>
      <t>Yellow</t>
    </r>
    <r>
      <rPr>
        <sz val="11"/>
        <color indexed="17"/>
        <rFont val="Calibri"/>
        <family val="2"/>
      </rPr>
      <t xml:space="preserve"> </t>
    </r>
    <r>
      <rPr>
        <sz val="11"/>
        <rFont val="Calibri"/>
        <family val="2"/>
      </rPr>
      <t>sheets</t>
    </r>
    <r>
      <rPr>
        <sz val="11"/>
        <color theme="1"/>
        <rFont val="Calibri"/>
        <family val="2"/>
      </rPr>
      <t xml:space="preserve"> require content to be entered.</t>
    </r>
  </si>
  <si>
    <t>SIG Budget Detail Sheets</t>
  </si>
  <si>
    <r>
      <rPr>
        <sz val="11"/>
        <rFont val="Calibri"/>
        <family val="2"/>
      </rPr>
      <t xml:space="preserve">The </t>
    </r>
    <r>
      <rPr>
        <sz val="11"/>
        <color indexed="51"/>
        <rFont val="Calibri"/>
        <family val="2"/>
      </rPr>
      <t xml:space="preserve">orange </t>
    </r>
    <r>
      <rPr>
        <sz val="11"/>
        <rFont val="Calibri"/>
        <family val="2"/>
      </rPr>
      <t>"Budget Summary"sheet self populates based on inforamtion entered in the "SMART Goal" tabs as well as in the "Budget Detail" tabs.</t>
    </r>
  </si>
  <si>
    <t>Go to sheet "Title."  Select the school from the drop down menu.  The school name and date will self populate on each sheet.</t>
  </si>
  <si>
    <t>Budget Narrative</t>
  </si>
  <si>
    <t>Budget Detail Form A - Personal Services - Salaries / Function &amp; Object Codes 100-100 and 200-100</t>
  </si>
  <si>
    <t>Budget Detail Form B - Personal Services - Employee Benefits / Function &amp; Object Codes 200 - 200</t>
  </si>
  <si>
    <t>Budget Detail Form C - Purchased Professional and Technical Services / Function &amp; Object Codes 100 - 300 and 200 - 300</t>
  </si>
  <si>
    <t>Budget Detail Form D - Supplies and Materials / Function &amp; Object Codes 100 - 600 and 200 - 600</t>
  </si>
  <si>
    <t>Budget Detail Form E - Equipment / Function &amp; Object Codes 400 - 731 and 400 - 732</t>
  </si>
  <si>
    <t xml:space="preserve">Budget Detail Form F - Other Purchased Services, Other Objects, Purchased Property Sevices, Travel, Indirect Costs, Buildings / </t>
  </si>
  <si>
    <t>Function &amp; Object Codes 100 - 500, 100 - 800, 200 - 400, 200 - 500, 200 - 580, 200 - 800, 200 - 860, 400 - 720</t>
  </si>
  <si>
    <t xml:space="preserve">Budget Detail Form G - LEA Administrative Costs - Other Purchased Services, NonInstructional Salaries and Benefits, Other Objects, Purchased Property Sevices, 
Travel, Supplies, </t>
  </si>
  <si>
    <t>Other Objects, Equipment / Function &amp; Object Codes 200 - 100, 200 - 200, 200 - 300, 200 - 400, 200 - 500, 200 - 580, 200 - 600, 200 - 800, 400 - 732</t>
  </si>
  <si>
    <t>Go to sheet "Checklist for SIG Schools." Follow the instructions on the sheet.</t>
  </si>
  <si>
    <t>Go to sheet "Confirmation."  Follow the instructions on the sheet.  The chart at the bottom of this sheet self-populates.</t>
  </si>
  <si>
    <t>Return to Instructions</t>
  </si>
  <si>
    <t>Date of Version 3/16/15</t>
  </si>
  <si>
    <t>Template Version  5.0</t>
  </si>
  <si>
    <r>
      <rPr>
        <b/>
        <u val="single"/>
        <sz val="11"/>
        <color indexed="17"/>
        <rFont val="Calibri"/>
        <family val="2"/>
      </rPr>
      <t>Click on the step number in green</t>
    </r>
    <r>
      <rPr>
        <u val="single"/>
        <sz val="11"/>
        <color indexed="8"/>
        <rFont val="Calibri"/>
        <family val="2"/>
      </rPr>
      <t xml:space="preserve"> </t>
    </r>
    <r>
      <rPr>
        <sz val="11"/>
        <color theme="1"/>
        <rFont val="Calibri"/>
        <family val="2"/>
      </rPr>
      <t>on the left of each step to go to the corresponding sheet.  Or use your mouse to navigate across sheets at the bottom of the application.</t>
    </r>
  </si>
  <si>
    <r>
      <rPr>
        <b/>
        <sz val="11"/>
        <color indexed="8"/>
        <rFont val="Calibri"/>
        <family val="2"/>
      </rPr>
      <t>LEA</t>
    </r>
    <r>
      <rPr>
        <sz val="11"/>
        <color theme="1"/>
        <rFont val="Calibri"/>
        <family val="2"/>
      </rPr>
      <t xml:space="preserve"> (maximum 5% administrative)</t>
    </r>
  </si>
  <si>
    <r>
      <rPr>
        <b/>
        <u val="single"/>
        <sz val="11"/>
        <color indexed="8"/>
        <rFont val="Calibri"/>
        <family val="2"/>
      </rPr>
      <t>NOTES:</t>
    </r>
    <r>
      <rPr>
        <sz val="11"/>
        <color theme="1"/>
        <rFont val="Calibri"/>
        <family val="2"/>
      </rPr>
      <t xml:space="preserve"> Refer to Part III, Constructing a Grant Application Budget, of the </t>
    </r>
    <r>
      <rPr>
        <i/>
        <sz val="11"/>
        <color indexed="8"/>
        <rFont val="Calibri"/>
        <family val="2"/>
      </rPr>
      <t>Discretionary Grant Application</t>
    </r>
    <r>
      <rPr>
        <sz val="11"/>
        <color theme="1"/>
        <rFont val="Calibri"/>
        <family val="2"/>
      </rPr>
      <t xml:space="preserve"> for instructions.  Complete all columns.  Use multiple lines for a single entry if necessary.</t>
    </r>
  </si>
  <si>
    <r>
      <rPr>
        <b/>
        <u val="single"/>
        <sz val="12"/>
        <color indexed="8"/>
        <rFont val="Calibri"/>
        <family val="2"/>
      </rPr>
      <t>NOTES:</t>
    </r>
    <r>
      <rPr>
        <sz val="12"/>
        <color indexed="8"/>
        <rFont val="Calibri"/>
        <family val="2"/>
      </rPr>
      <t xml:space="preserve"> Refer to Part III, Constructing a Grant Application Budget, of the </t>
    </r>
    <r>
      <rPr>
        <i/>
        <sz val="12"/>
        <color indexed="8"/>
        <rFont val="Calibri"/>
        <family val="2"/>
      </rPr>
      <t>Discretionary Grant Application</t>
    </r>
    <r>
      <rPr>
        <sz val="12"/>
        <color indexed="8"/>
        <rFont val="Calibri"/>
        <family val="2"/>
      </rPr>
      <t xml:space="preserve"> for instructions.  Complete all columns.  Use multiple lines for a single entry if necessary.</t>
    </r>
  </si>
  <si>
    <r>
      <rPr>
        <b/>
        <u val="single"/>
        <sz val="12"/>
        <color indexed="8"/>
        <rFont val="Calibri"/>
        <family val="2"/>
      </rPr>
      <t>NOTES:</t>
    </r>
    <r>
      <rPr>
        <sz val="12"/>
        <color indexed="8"/>
        <rFont val="Calibri"/>
        <family val="2"/>
      </rPr>
      <t xml:space="preserve">Refer to Part III, Constructing a Grant Application Budget, of the </t>
    </r>
    <r>
      <rPr>
        <i/>
        <sz val="12"/>
        <color indexed="8"/>
        <rFont val="Calibri"/>
        <family val="2"/>
      </rPr>
      <t>Discretionary Grant Application</t>
    </r>
    <r>
      <rPr>
        <sz val="12"/>
        <color indexed="8"/>
        <rFont val="Calibri"/>
        <family val="2"/>
      </rPr>
      <t xml:space="preserve"> for instructions.  Complete all columns.  Use multiple lines for a single entry if necessary.</t>
    </r>
  </si>
  <si>
    <t>SMART GOAL/ STRATEGY TO ADDRESS CHALLENGE / STEP</t>
  </si>
  <si>
    <t>ONLY budget for funds NOT included in your SIG budget (see separate blue SIG budget tabs)</t>
  </si>
  <si>
    <r>
      <t xml:space="preserve">THIS SECTION IS DIFFERENT FOR SIG SCHOOLS THAN NON-SIG PRIORITY SCHOOLS! </t>
    </r>
    <r>
      <rPr>
        <b/>
        <sz val="12"/>
        <color indexed="8"/>
        <rFont val="Calibri"/>
        <family val="2"/>
      </rPr>
      <t>ONLY</t>
    </r>
    <r>
      <rPr>
        <sz val="12"/>
        <color indexed="8"/>
        <rFont val="Calibri"/>
        <family val="2"/>
      </rPr>
      <t xml:space="preserve"> complete this section for funds IN ADDITION TO the SIG funds allocated in your SIG budget document (see separate blue SIG budget tabs).</t>
    </r>
  </si>
  <si>
    <t>Column 1</t>
  </si>
  <si>
    <t>Column 2</t>
  </si>
  <si>
    <t>Column 3</t>
  </si>
  <si>
    <t>Column 4</t>
  </si>
  <si>
    <t>Column 5</t>
  </si>
  <si>
    <t>Column 6</t>
  </si>
  <si>
    <t>If "YES together," please list action steps in which both are addressed.</t>
  </si>
  <si>
    <t>Please list action steps in which the Turnaround Principle are addressed.</t>
  </si>
  <si>
    <t>Please list action steps in which the SIG Required Activity are addressed.</t>
  </si>
  <si>
    <t>rows in tab</t>
  </si>
  <si>
    <t>10 - 30</t>
  </si>
  <si>
    <t>rows in formula</t>
  </si>
  <si>
    <t>2 - 22</t>
  </si>
  <si>
    <t>23-43</t>
  </si>
  <si>
    <t>9 - 32</t>
  </si>
  <si>
    <t>44 - 67</t>
  </si>
  <si>
    <t>68 - 91</t>
  </si>
  <si>
    <t>92- 115</t>
  </si>
  <si>
    <t>9 -32</t>
  </si>
  <si>
    <t>116 - 139</t>
  </si>
  <si>
    <t>140 - 163</t>
  </si>
  <si>
    <t>Provide a narrative outlining the manner in which requested funds support the SMART Goals and action steps 
and are aligned to the requirements of the selected SIG model.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</si>
</sst>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m/d/yy;@"/>
    <numFmt numFmtId="166" formatCode="_(&quot;$&quot;* #,##0_);_(&quot;$&quot;* \(#,##0\);_(&quot;$&quot;* &quot;-&quot;??_);_(@_)"/>
    <numFmt numFmtId="167" formatCode="[$$-409]#,##0.00_);\([$$-409]#,##0.00\)"/>
  </numFmts>
  <fonts count="174">
    <font>
      <sz val="11"/>
      <color theme="1"/>
      <name val="Calibri"/>
      <family val="2"/>
    </font>
    <font>
      <sz val="11"/>
      <color indexed="8"/>
      <name val="Calibri"/>
      <family val="2"/>
    </font>
    <font>
      <b/>
      <sz val="11"/>
      <color indexed="8"/>
      <name val="Calibri"/>
      <family val="2"/>
    </font>
    <font>
      <b/>
      <sz val="14"/>
      <color indexed="8"/>
      <name val="Calibri"/>
      <family val="2"/>
    </font>
    <font>
      <sz val="10"/>
      <name val="Arial"/>
      <family val="2"/>
    </font>
    <font>
      <b/>
      <sz val="14"/>
      <name val="Calibri"/>
      <family val="2"/>
    </font>
    <font>
      <b/>
      <sz val="10"/>
      <name val="Calibri"/>
      <family val="2"/>
    </font>
    <font>
      <sz val="12"/>
      <color indexed="8"/>
      <name val="Calibri"/>
      <family val="2"/>
    </font>
    <font>
      <sz val="11"/>
      <name val="Calibri"/>
      <family val="2"/>
    </font>
    <font>
      <i/>
      <sz val="11"/>
      <color indexed="8"/>
      <name val="Calibri"/>
      <family val="2"/>
    </font>
    <font>
      <sz val="11"/>
      <color indexed="17"/>
      <name val="Calibri"/>
      <family val="2"/>
    </font>
    <font>
      <sz val="11"/>
      <color indexed="51"/>
      <name val="Calibri"/>
      <family val="2"/>
    </font>
    <font>
      <b/>
      <u val="single"/>
      <sz val="11"/>
      <color indexed="17"/>
      <name val="Calibri"/>
      <family val="2"/>
    </font>
    <font>
      <u val="single"/>
      <sz val="11"/>
      <color indexed="8"/>
      <name val="Calibri"/>
      <family val="2"/>
    </font>
    <font>
      <b/>
      <sz val="11"/>
      <color indexed="36"/>
      <name val="Calibri"/>
      <family val="2"/>
    </font>
    <font>
      <sz val="11"/>
      <color indexed="62"/>
      <name val="Calibri"/>
      <family val="2"/>
    </font>
    <font>
      <b/>
      <u val="single"/>
      <sz val="11"/>
      <color indexed="8"/>
      <name val="Calibri"/>
      <family val="2"/>
    </font>
    <font>
      <b/>
      <sz val="12"/>
      <name val="Arial"/>
      <family val="2"/>
    </font>
    <font>
      <b/>
      <sz val="12"/>
      <color indexed="8"/>
      <name val="Calibri"/>
      <family val="2"/>
    </font>
    <font>
      <i/>
      <sz val="13"/>
      <name val="Calibri"/>
      <family val="2"/>
    </font>
    <font>
      <b/>
      <i/>
      <sz val="13"/>
      <name val="Calibri"/>
      <family val="2"/>
    </font>
    <font>
      <b/>
      <sz val="11"/>
      <color indexed="62"/>
      <name val="Calibri"/>
      <family val="2"/>
    </font>
    <font>
      <b/>
      <sz val="14"/>
      <color indexed="56"/>
      <name val="Calibri"/>
      <family val="2"/>
    </font>
    <font>
      <b/>
      <sz val="10"/>
      <color indexed="56"/>
      <name val="Calibri"/>
      <family val="2"/>
    </font>
    <font>
      <b/>
      <u val="single"/>
      <sz val="12"/>
      <color indexed="8"/>
      <name val="Calibri"/>
      <family val="2"/>
    </font>
    <font>
      <i/>
      <sz val="12"/>
      <color indexed="8"/>
      <name val="Calibri"/>
      <family val="2"/>
    </font>
    <font>
      <b/>
      <sz val="14"/>
      <color indexed="10"/>
      <name val="Calibri"/>
      <family val="2"/>
    </font>
    <font>
      <sz val="14"/>
      <name val="Calibri"/>
      <family val="2"/>
    </font>
    <font>
      <b/>
      <i/>
      <sz val="14"/>
      <color indexed="10"/>
      <name val="Calibri"/>
      <family val="2"/>
    </font>
    <font>
      <b/>
      <sz val="15"/>
      <color indexed="10"/>
      <name val="Calibri"/>
      <family val="2"/>
    </font>
    <font>
      <b/>
      <sz val="20"/>
      <color indexed="62"/>
      <name val="Calibri"/>
      <family val="2"/>
    </font>
    <font>
      <sz val="12"/>
      <name val="Cambria"/>
      <family val="1"/>
    </font>
    <font>
      <sz val="11"/>
      <color indexed="13"/>
      <name val="Calibri"/>
      <family val="2"/>
    </font>
    <font>
      <sz val="11"/>
      <color indexed="57"/>
      <name val="Calibri"/>
      <family val="2"/>
    </font>
    <font>
      <b/>
      <i/>
      <u val="singl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color indexed="8"/>
      <name val="Calibri"/>
      <family val="2"/>
    </font>
    <font>
      <sz val="14"/>
      <color indexed="8"/>
      <name val="Calibri"/>
      <family val="2"/>
    </font>
    <font>
      <b/>
      <sz val="18"/>
      <color indexed="8"/>
      <name val="Calibri"/>
      <family val="2"/>
    </font>
    <font>
      <sz val="18"/>
      <color indexed="8"/>
      <name val="Calibri"/>
      <family val="2"/>
    </font>
    <font>
      <b/>
      <sz val="35"/>
      <color indexed="62"/>
      <name val="Calibri"/>
      <family val="2"/>
    </font>
    <font>
      <b/>
      <sz val="19"/>
      <color indexed="56"/>
      <name val="Cambria"/>
      <family val="1"/>
    </font>
    <font>
      <b/>
      <i/>
      <u val="single"/>
      <sz val="11"/>
      <color indexed="8"/>
      <name val="Calibri"/>
      <family val="2"/>
    </font>
    <font>
      <b/>
      <u val="single"/>
      <sz val="10"/>
      <name val="Calibri"/>
      <family val="2"/>
    </font>
    <font>
      <sz val="16"/>
      <name val="Calibri"/>
      <family val="2"/>
    </font>
    <font>
      <sz val="16"/>
      <color indexed="9"/>
      <name val="Calibri"/>
      <family val="2"/>
    </font>
    <font>
      <sz val="11"/>
      <color indexed="40"/>
      <name val="Calibri"/>
      <family val="2"/>
    </font>
    <font>
      <sz val="14"/>
      <color indexed="10"/>
      <name val="Calibri"/>
      <family val="2"/>
    </font>
    <font>
      <b/>
      <sz val="10"/>
      <color indexed="9"/>
      <name val="Calibri"/>
      <family val="2"/>
    </font>
    <font>
      <sz val="10"/>
      <color indexed="8"/>
      <name val="Calibri"/>
      <family val="2"/>
    </font>
    <font>
      <u val="single"/>
      <sz val="11"/>
      <color indexed="9"/>
      <name val="Calibri"/>
      <family val="2"/>
    </font>
    <font>
      <b/>
      <sz val="25"/>
      <color indexed="56"/>
      <name val="Cambria"/>
      <family val="1"/>
    </font>
    <font>
      <b/>
      <sz val="15"/>
      <color indexed="8"/>
      <name val="Calibri"/>
      <family val="2"/>
    </font>
    <font>
      <b/>
      <sz val="11.5"/>
      <color indexed="8"/>
      <name val="Calibri"/>
      <family val="2"/>
    </font>
    <font>
      <b/>
      <sz val="28"/>
      <color indexed="56"/>
      <name val="Calibri"/>
      <family val="2"/>
    </font>
    <font>
      <b/>
      <sz val="28"/>
      <color indexed="8"/>
      <name val="Calibri"/>
      <family val="2"/>
    </font>
    <font>
      <b/>
      <sz val="14"/>
      <color indexed="8"/>
      <name val="Arial"/>
      <family val="2"/>
    </font>
    <font>
      <sz val="28"/>
      <color indexed="8"/>
      <name val="Calibri"/>
      <family val="2"/>
    </font>
    <font>
      <b/>
      <sz val="25"/>
      <color indexed="56"/>
      <name val="Calibri"/>
      <family val="2"/>
    </font>
    <font>
      <b/>
      <sz val="15"/>
      <color indexed="8"/>
      <name val="Arial"/>
      <family val="2"/>
    </font>
    <font>
      <sz val="15"/>
      <color indexed="8"/>
      <name val="Arial"/>
      <family val="2"/>
    </font>
    <font>
      <i/>
      <sz val="12"/>
      <name val="Calibri"/>
      <family val="2"/>
    </font>
    <font>
      <b/>
      <sz val="16"/>
      <name val="Calibri"/>
      <family val="2"/>
    </font>
    <font>
      <sz val="12"/>
      <name val="Calibri"/>
      <family val="2"/>
    </font>
    <font>
      <sz val="9"/>
      <name val="Calibri"/>
      <family val="2"/>
    </font>
    <font>
      <i/>
      <sz val="18"/>
      <color indexed="8"/>
      <name val="Calibri"/>
      <family val="2"/>
    </font>
    <font>
      <b/>
      <i/>
      <sz val="14"/>
      <color indexed="8"/>
      <name val="Calibri"/>
      <family val="2"/>
    </font>
    <font>
      <b/>
      <sz val="16"/>
      <color indexed="10"/>
      <name val="Calibri"/>
      <family val="2"/>
    </font>
    <font>
      <b/>
      <sz val="28"/>
      <color indexed="62"/>
      <name val="Calibri"/>
      <family val="2"/>
    </font>
    <font>
      <b/>
      <u val="single"/>
      <sz val="12"/>
      <name val="Calibri"/>
      <family val="2"/>
    </font>
    <font>
      <sz val="11"/>
      <color indexed="56"/>
      <name val="Calibri"/>
      <family val="2"/>
    </font>
    <font>
      <b/>
      <sz val="12"/>
      <color indexed="9"/>
      <name val="Calibri"/>
      <family val="2"/>
    </font>
    <font>
      <b/>
      <i/>
      <sz val="11"/>
      <color indexed="8"/>
      <name val="Calibri"/>
      <family val="2"/>
    </font>
    <font>
      <b/>
      <i/>
      <sz val="16"/>
      <name val="Calibri"/>
      <family val="2"/>
    </font>
    <font>
      <b/>
      <i/>
      <sz val="16"/>
      <color indexed="9"/>
      <name val="Calibri"/>
      <family val="2"/>
    </font>
    <font>
      <b/>
      <i/>
      <sz val="14"/>
      <name val="Calibri"/>
      <family val="2"/>
    </font>
    <font>
      <b/>
      <sz val="14"/>
      <color indexed="62"/>
      <name val="Calibri"/>
      <family val="2"/>
    </font>
    <font>
      <b/>
      <u val="single"/>
      <sz val="11"/>
      <color indexed="9"/>
      <name val="Calibri"/>
      <family val="2"/>
    </font>
    <font>
      <sz val="14"/>
      <color indexed="62"/>
      <name val="Calibri"/>
      <family val="2"/>
    </font>
    <font>
      <sz val="12"/>
      <color indexed="9"/>
      <name val="Calibri"/>
      <family val="2"/>
    </font>
    <font>
      <sz val="16"/>
      <color indexed="8"/>
      <name val="Calibri"/>
      <family val="2"/>
    </font>
    <font>
      <b/>
      <sz val="14"/>
      <color indexed="8"/>
      <name val="Arial Black"/>
      <family val="2"/>
    </font>
    <font>
      <b/>
      <sz val="12"/>
      <name val="Calibri"/>
      <family val="2"/>
    </font>
    <font>
      <b/>
      <i/>
      <sz val="18"/>
      <color indexed="10"/>
      <name val="Calibri"/>
      <family val="2"/>
    </font>
    <font>
      <b/>
      <sz val="18"/>
      <color indexed="10"/>
      <name val="Calibri"/>
      <family val="2"/>
    </font>
    <font>
      <b/>
      <u val="single"/>
      <sz val="14"/>
      <color indexed="8"/>
      <name val="Calibri"/>
      <family val="2"/>
    </font>
    <font>
      <b/>
      <u val="single"/>
      <sz val="20"/>
      <color indexed="62"/>
      <name val="Calibri"/>
      <family val="2"/>
    </font>
    <font>
      <b/>
      <sz val="16"/>
      <color indexed="8"/>
      <name val="Calibri"/>
      <family val="2"/>
    </font>
    <font>
      <sz val="8"/>
      <name val="Tahoma"/>
      <family val="2"/>
    </font>
    <font>
      <b/>
      <sz val="2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4"/>
      <color theme="1"/>
      <name val="Calibri"/>
      <family val="2"/>
    </font>
    <font>
      <b/>
      <sz val="18"/>
      <color theme="1"/>
      <name val="Calibri"/>
      <family val="2"/>
    </font>
    <font>
      <sz val="18"/>
      <color theme="1"/>
      <name val="Calibri"/>
      <family val="2"/>
    </font>
    <font>
      <b/>
      <sz val="35"/>
      <color theme="4" tint="-0.24997000396251678"/>
      <name val="Calibri"/>
      <family val="2"/>
    </font>
    <font>
      <sz val="12"/>
      <color theme="1"/>
      <name val="Calibri"/>
      <family val="2"/>
    </font>
    <font>
      <b/>
      <u val="single"/>
      <sz val="11"/>
      <color rgb="FF00B050"/>
      <name val="Calibri"/>
      <family val="2"/>
    </font>
    <font>
      <b/>
      <sz val="19"/>
      <color rgb="FF1F497D"/>
      <name val="Cambria"/>
      <family val="1"/>
    </font>
    <font>
      <i/>
      <sz val="11"/>
      <color theme="1"/>
      <name val="Calibri"/>
      <family val="2"/>
    </font>
    <font>
      <b/>
      <i/>
      <u val="single"/>
      <sz val="11"/>
      <color theme="1"/>
      <name val="Calibri"/>
      <family val="2"/>
    </font>
    <font>
      <sz val="11"/>
      <color rgb="FFFFC000"/>
      <name val="Calibri"/>
      <family val="2"/>
    </font>
    <font>
      <sz val="11"/>
      <color theme="4"/>
      <name val="Calibri"/>
      <family val="2"/>
    </font>
    <font>
      <u val="single"/>
      <sz val="11"/>
      <color theme="1"/>
      <name val="Calibri"/>
      <family val="2"/>
    </font>
    <font>
      <sz val="11"/>
      <color rgb="FF00B0F0"/>
      <name val="Calibri"/>
      <family val="2"/>
    </font>
    <font>
      <sz val="14"/>
      <color rgb="FFFF0000"/>
      <name val="Calibri"/>
      <family val="2"/>
    </font>
    <font>
      <b/>
      <sz val="10"/>
      <color theme="0"/>
      <name val="Calibri"/>
      <family val="2"/>
    </font>
    <font>
      <sz val="10"/>
      <color theme="1"/>
      <name val="Calibri"/>
      <family val="2"/>
    </font>
    <font>
      <b/>
      <sz val="14"/>
      <color theme="1"/>
      <name val="Calibri"/>
      <family val="2"/>
    </font>
    <font>
      <u val="single"/>
      <sz val="11"/>
      <color theme="0"/>
      <name val="Calibri"/>
      <family val="2"/>
    </font>
    <font>
      <b/>
      <sz val="25"/>
      <color rgb="FF1F497D"/>
      <name val="Cambria"/>
      <family val="1"/>
    </font>
    <font>
      <b/>
      <sz val="15"/>
      <color rgb="FF000000"/>
      <name val="Calibri"/>
      <family val="2"/>
    </font>
    <font>
      <b/>
      <sz val="11.5"/>
      <color theme="1"/>
      <name val="Calibri"/>
      <family val="2"/>
    </font>
    <font>
      <b/>
      <sz val="28"/>
      <color rgb="FF1F497D"/>
      <name val="Calibri"/>
      <family val="2"/>
    </font>
    <font>
      <b/>
      <sz val="28"/>
      <color rgb="FF000000"/>
      <name val="Calibri"/>
      <family val="2"/>
    </font>
    <font>
      <b/>
      <sz val="14"/>
      <color theme="1"/>
      <name val="Arial"/>
      <family val="2"/>
    </font>
    <font>
      <sz val="28"/>
      <color theme="1"/>
      <name val="Calibri"/>
      <family val="2"/>
    </font>
    <font>
      <b/>
      <sz val="25"/>
      <color rgb="FF1F497D"/>
      <name val="Calibri"/>
      <family val="2"/>
    </font>
    <font>
      <b/>
      <sz val="15"/>
      <color theme="1"/>
      <name val="Arial"/>
      <family val="2"/>
    </font>
    <font>
      <sz val="15"/>
      <color theme="1"/>
      <name val="Arial"/>
      <family val="2"/>
    </font>
    <font>
      <b/>
      <sz val="12"/>
      <color theme="1"/>
      <name val="Calibri"/>
      <family val="2"/>
    </font>
    <font>
      <sz val="11"/>
      <color rgb="FF000000"/>
      <name val="Calibri"/>
      <family val="2"/>
    </font>
    <font>
      <i/>
      <sz val="18"/>
      <color theme="1"/>
      <name val="Calibri"/>
      <family val="2"/>
    </font>
    <font>
      <b/>
      <i/>
      <sz val="14"/>
      <color theme="1"/>
      <name val="Calibri"/>
      <family val="2"/>
    </font>
    <font>
      <b/>
      <u val="single"/>
      <sz val="11"/>
      <color theme="1"/>
      <name val="Calibri"/>
      <family val="2"/>
    </font>
    <font>
      <b/>
      <sz val="14"/>
      <color theme="3"/>
      <name val="Calibri"/>
      <family val="2"/>
    </font>
    <font>
      <b/>
      <sz val="16"/>
      <color rgb="FFFF0000"/>
      <name val="Calibri"/>
      <family val="2"/>
    </font>
    <font>
      <b/>
      <sz val="28"/>
      <color theme="4" tint="-0.24997000396251678"/>
      <name val="Calibri"/>
      <family val="2"/>
    </font>
    <font>
      <sz val="11"/>
      <color theme="3"/>
      <name val="Calibri"/>
      <family val="2"/>
    </font>
    <font>
      <b/>
      <sz val="12"/>
      <color theme="0"/>
      <name val="Calibri"/>
      <family val="2"/>
    </font>
    <font>
      <b/>
      <i/>
      <sz val="11"/>
      <color theme="1"/>
      <name val="Calibri"/>
      <family val="2"/>
    </font>
    <font>
      <b/>
      <sz val="14"/>
      <color theme="4" tint="-0.24997000396251678"/>
      <name val="Calibri"/>
      <family val="2"/>
    </font>
    <font>
      <b/>
      <u val="single"/>
      <sz val="11"/>
      <color theme="0"/>
      <name val="Calibri"/>
      <family val="2"/>
    </font>
    <font>
      <sz val="14"/>
      <color theme="4" tint="-0.24997000396251678"/>
      <name val="Calibri"/>
      <family val="2"/>
    </font>
    <font>
      <sz val="12"/>
      <color theme="0"/>
      <name val="Calibri"/>
      <family val="2"/>
    </font>
    <font>
      <sz val="16"/>
      <color theme="1"/>
      <name val="Calibri"/>
      <family val="2"/>
    </font>
    <font>
      <b/>
      <sz val="14"/>
      <color theme="1"/>
      <name val="Arial Black"/>
      <family val="2"/>
    </font>
    <font>
      <b/>
      <sz val="18"/>
      <color rgb="FFFF0000"/>
      <name val="Calibri"/>
      <family val="2"/>
    </font>
    <font>
      <b/>
      <sz val="14"/>
      <color rgb="FFFF0000"/>
      <name val="Calibri"/>
      <family val="2"/>
    </font>
    <font>
      <b/>
      <i/>
      <sz val="18"/>
      <color rgb="FFFF0000"/>
      <name val="Calibri"/>
      <family val="2"/>
    </font>
    <font>
      <b/>
      <u val="single"/>
      <sz val="14"/>
      <color theme="1"/>
      <name val="Calibri"/>
      <family val="2"/>
    </font>
    <font>
      <b/>
      <u val="single"/>
      <sz val="20"/>
      <color theme="4" tint="-0.24997000396251678"/>
      <name val="Calibri"/>
      <family val="2"/>
    </font>
    <font>
      <b/>
      <sz val="20"/>
      <color theme="4" tint="-0.24997000396251678"/>
      <name val="Calibri"/>
      <family val="2"/>
    </font>
    <font>
      <b/>
      <sz val="16"/>
      <color theme="1"/>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indexed="8"/>
        <bgColor indexed="64"/>
      </patternFill>
    </fill>
    <fill>
      <patternFill patternType="solid">
        <fgColor theme="3"/>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2"/>
        <bgColor indexed="64"/>
      </patternFill>
    </fill>
    <fill>
      <patternFill patternType="solid">
        <fgColor theme="0" tint="-0.04997999966144562"/>
        <bgColor indexed="64"/>
      </pattern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patternFill patternType="solid">
        <fgColor theme="0" tint="-0.1499900072813034"/>
        <bgColor indexed="64"/>
      </patternFill>
    </fill>
    <fill>
      <patternFill patternType="solid">
        <fgColor theme="3" tint="0.39998000860214233"/>
        <bgColor indexed="64"/>
      </patternFill>
    </fill>
    <fill>
      <patternFill patternType="solid">
        <fgColor theme="1"/>
        <bgColor indexed="64"/>
      </patternFill>
    </fill>
    <fill>
      <patternFill patternType="solid">
        <fgColor rgb="FF92D050"/>
        <bgColor indexed="64"/>
      </patternFill>
    </fill>
    <fill>
      <patternFill patternType="solid">
        <fgColor rgb="FFFFFF00"/>
        <bgColor indexed="64"/>
      </patternFill>
    </fill>
    <fill>
      <patternFill patternType="solid">
        <fgColor indexed="55"/>
        <bgColor indexed="64"/>
      </patternFill>
    </fill>
    <fill>
      <patternFill patternType="solid">
        <fgColor rgb="FF95B3D7"/>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style="thin"/>
    </border>
    <border>
      <left/>
      <right/>
      <top style="thin"/>
      <bottom/>
    </border>
    <border>
      <left style="thin"/>
      <right style="thin"/>
      <top/>
      <bottom style="thin"/>
    </border>
    <border>
      <left style="thin"/>
      <right/>
      <top/>
      <bottom style="thin"/>
    </border>
    <border>
      <left style="thin">
        <color theme="3" tint="0.39991000294685364"/>
      </left>
      <right style="thin">
        <color theme="3" tint="0.39991000294685364"/>
      </right>
      <top/>
      <bottom style="thin">
        <color theme="3" tint="0.39991000294685364"/>
      </bottom>
    </border>
    <border>
      <left style="medium"/>
      <right style="medium"/>
      <top style="medium"/>
      <bottom style="medium"/>
    </border>
    <border>
      <left/>
      <right style="medium">
        <color theme="4" tint="0.39991000294685364"/>
      </right>
      <top style="medium">
        <color theme="4" tint="0.39991000294685364"/>
      </top>
      <bottom style="medium">
        <color theme="4" tint="0.39991000294685364"/>
      </bottom>
    </border>
    <border>
      <left style="medium">
        <color theme="4" tint="0.39991000294685364"/>
      </left>
      <right style="medium">
        <color theme="4" tint="0.39991000294685364"/>
      </right>
      <top style="medium">
        <color theme="4" tint="0.39991000294685364"/>
      </top>
      <bottom style="medium">
        <color theme="4" tint="0.39991000294685364"/>
      </bottom>
    </border>
    <border>
      <left style="thin">
        <color theme="3" tint="0.39991000294685364"/>
      </left>
      <right/>
      <top/>
      <bottom style="thin">
        <color theme="3" tint="0.39991000294685364"/>
      </bottom>
    </border>
    <border>
      <left/>
      <right style="thin">
        <color theme="3" tint="0.39991000294685364"/>
      </right>
      <top style="thin">
        <color theme="3" tint="0.39991000294685364"/>
      </top>
      <bottom style="thin">
        <color theme="3" tint="0.39991000294685364"/>
      </bottom>
    </border>
    <border>
      <left style="thin">
        <color theme="3" tint="0.39991000294685364"/>
      </left>
      <right style="thin">
        <color theme="3" tint="0.39991000294685364"/>
      </right>
      <top style="thin">
        <color theme="3" tint="0.39991000294685364"/>
      </top>
      <bottom style="thin">
        <color theme="3" tint="0.39991000294685364"/>
      </bottom>
    </border>
    <border>
      <left style="thin">
        <color theme="3" tint="0.39991000294685364"/>
      </left>
      <right/>
      <top style="thin">
        <color theme="3" tint="0.39991000294685364"/>
      </top>
      <bottom style="thin">
        <color theme="3" tint="0.39991000294685364"/>
      </bottom>
    </border>
    <border>
      <left style="medium">
        <color theme="3" tint="0.39998000860214233"/>
      </left>
      <right style="thin">
        <color theme="3" tint="0.39991000294685364"/>
      </right>
      <top style="medium">
        <color theme="3" tint="0.39998000860214233"/>
      </top>
      <bottom style="medium">
        <color theme="3" tint="0.39998000860214233"/>
      </bottom>
    </border>
    <border>
      <left style="thin">
        <color theme="3" tint="0.39991000294685364"/>
      </left>
      <right style="thin">
        <color theme="3" tint="0.39991000294685364"/>
      </right>
      <top style="medium">
        <color theme="3" tint="0.39998000860214233"/>
      </top>
      <bottom style="medium">
        <color theme="3" tint="0.39998000860214233"/>
      </bottom>
    </border>
    <border>
      <left style="thin">
        <color theme="3" tint="0.39991000294685364"/>
      </left>
      <right/>
      <top style="medium">
        <color theme="3" tint="0.39998000860214233"/>
      </top>
      <bottom style="medium">
        <color theme="3" tint="0.39998000860214233"/>
      </bottom>
    </border>
    <border>
      <left/>
      <right style="thin">
        <color theme="3" tint="0.39991000294685364"/>
      </right>
      <top/>
      <bottom style="thin">
        <color theme="3" tint="0.39991000294685364"/>
      </bottom>
    </border>
    <border>
      <left/>
      <right/>
      <top/>
      <bottom style="medium"/>
    </border>
    <border>
      <left style="medium"/>
      <right style="medium"/>
      <top/>
      <bottom style="medium"/>
    </border>
    <border>
      <left/>
      <right/>
      <top style="medium"/>
      <bottom style="medium"/>
    </border>
    <border>
      <left style="thin"/>
      <right/>
      <top style="thin"/>
      <bottom style="thin"/>
    </border>
    <border>
      <left style="thin"/>
      <right style="thin"/>
      <top style="thin"/>
      <bottom/>
    </border>
    <border>
      <left style="thin"/>
      <right style="thin"/>
      <top style="medium"/>
      <bottom style="thin"/>
    </border>
    <border>
      <left style="thin"/>
      <right style="thin"/>
      <top style="thin"/>
      <bottom style="medium"/>
    </border>
    <border>
      <left style="medium"/>
      <right/>
      <top/>
      <bottom/>
    </border>
    <border>
      <left/>
      <right style="medium"/>
      <top/>
      <bottom/>
    </border>
    <border>
      <left style="medium"/>
      <right/>
      <top/>
      <bottom style="medium"/>
    </border>
    <border>
      <left/>
      <right style="medium"/>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color theme="3" tint="0.39991000294685364"/>
      </left>
      <right style="thin">
        <color theme="3" tint="0.39991000294685364"/>
      </right>
      <top/>
      <bottom/>
    </border>
    <border>
      <left style="thin">
        <color theme="3" tint="0.39991000294685364"/>
      </left>
      <right style="medium">
        <color theme="4" tint="0.39991000294685364"/>
      </right>
      <top/>
      <bottom style="thin">
        <color theme="3" tint="0.39987999200820923"/>
      </bottom>
    </border>
    <border>
      <left style="thin">
        <color theme="3" tint="0.39991000294685364"/>
      </left>
      <right/>
      <top style="thin">
        <color theme="3" tint="0.39991000294685364"/>
      </top>
      <bottom style="thin">
        <color theme="3" tint="0.39987999200820923"/>
      </bottom>
    </border>
    <border>
      <left style="thin">
        <color theme="3" tint="0.39991000294685364"/>
      </left>
      <right style="medium">
        <color theme="4" tint="0.39991000294685364"/>
      </right>
      <top style="thin">
        <color theme="3" tint="0.39987999200820923"/>
      </top>
      <bottom style="thin">
        <color theme="3" tint="0.39987999200820923"/>
      </bottom>
    </border>
    <border>
      <left style="thin">
        <color theme="3" tint="0.39991000294685364"/>
      </left>
      <right style="medium">
        <color theme="4" tint="0.39991000294685364"/>
      </right>
      <top/>
      <bottom/>
    </border>
    <border>
      <left style="thin">
        <color theme="3" tint="0.39991000294685364"/>
      </left>
      <right style="medium">
        <color theme="4" tint="0.39991000294685364"/>
      </right>
      <top style="medium">
        <color theme="3" tint="0.39987999200820923"/>
      </top>
      <bottom style="thin">
        <color theme="3" tint="0.39987999200820923"/>
      </bottom>
    </border>
    <border>
      <left/>
      <right style="thin"/>
      <top/>
      <bottom/>
    </border>
    <border>
      <left style="medium"/>
      <right/>
      <top style="medium"/>
      <bottom/>
    </border>
    <border>
      <left/>
      <right/>
      <top style="medium"/>
      <bottom/>
    </border>
    <border>
      <left/>
      <right style="medium"/>
      <top style="medium"/>
      <bottom/>
    </border>
    <border>
      <left/>
      <right style="thin"/>
      <top style="medium"/>
      <bottom/>
    </border>
    <border>
      <left/>
      <right style="thin"/>
      <top/>
      <bottom style="medium"/>
    </border>
    <border>
      <left/>
      <right style="thin"/>
      <top style="thick"/>
      <bottom/>
    </border>
    <border>
      <left style="thin"/>
      <right style="thin"/>
      <top/>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medium"/>
      <bottom style="thin"/>
    </border>
    <border>
      <left style="thin"/>
      <right/>
      <top style="thin"/>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top style="thin"/>
      <bottom style="thin"/>
    </border>
    <border>
      <left style="medium"/>
      <right/>
      <top style="thin"/>
      <bottom style="medium"/>
    </border>
    <border>
      <left style="thin"/>
      <right/>
      <top style="thin"/>
      <bottom/>
    </border>
    <border>
      <left style="thick">
        <color rgb="FF002060"/>
      </left>
      <right/>
      <top/>
      <bottom/>
    </border>
    <border>
      <left/>
      <right style="medium">
        <color theme="4" tint="0.39991000294685364"/>
      </right>
      <top/>
      <bottom style="medium">
        <color theme="4" tint="0.39991000294685364"/>
      </bottom>
    </border>
    <border>
      <left style="medium">
        <color theme="4" tint="0.39991000294685364"/>
      </left>
      <right style="medium">
        <color theme="4" tint="0.39991000294685364"/>
      </right>
      <top/>
      <bottom style="medium">
        <color theme="4" tint="0.39991000294685364"/>
      </bottom>
    </border>
    <border>
      <left style="medium">
        <color theme="4" tint="0.39991000294685364"/>
      </left>
      <right/>
      <top/>
      <bottom style="medium">
        <color theme="4" tint="0.39991000294685364"/>
      </bottom>
    </border>
    <border>
      <left style="thick">
        <color rgb="FFFF0000"/>
      </left>
      <right style="thick">
        <color rgb="FF002060"/>
      </right>
      <top/>
      <bottom/>
    </border>
    <border>
      <left style="thick">
        <color rgb="FFFF0000"/>
      </left>
      <right style="thick">
        <color rgb="FF002060"/>
      </right>
      <top/>
      <bottom style="medium"/>
    </border>
    <border>
      <left style="thick">
        <color rgb="FFFF0000"/>
      </left>
      <right/>
      <top style="thick">
        <color rgb="FFFF0000"/>
      </top>
      <bottom/>
    </border>
    <border>
      <left style="thick"/>
      <right style="thick">
        <color rgb="FF002060"/>
      </right>
      <top style="thick"/>
      <bottom/>
    </border>
    <border>
      <left style="thin"/>
      <right/>
      <top/>
      <bottom/>
    </border>
    <border>
      <left/>
      <right style="thin"/>
      <top/>
      <bottom style="thin"/>
    </border>
    <border>
      <left/>
      <right style="thin"/>
      <top style="thin"/>
      <bottom style="thin"/>
    </border>
    <border>
      <left style="double"/>
      <right style="double"/>
      <top style="double"/>
      <bottom style="double"/>
    </border>
    <border>
      <left/>
      <right/>
      <top/>
      <bottom style="double"/>
    </border>
    <border>
      <left style="thin"/>
      <right style="thin"/>
      <top/>
      <bottom style="double"/>
    </border>
    <border>
      <left style="thin"/>
      <right/>
      <top/>
      <bottom style="double"/>
    </border>
    <border>
      <left/>
      <right style="thin"/>
      <top style="thin"/>
      <bottom/>
    </border>
    <border>
      <left style="thin"/>
      <right style="thin"/>
      <top style="thin"/>
      <bottom style="double"/>
    </border>
    <border>
      <left style="medium"/>
      <right style="thin"/>
      <top/>
      <bottom style="thin"/>
    </border>
    <border>
      <left style="thin"/>
      <right style="medium"/>
      <top/>
      <bottom style="thin"/>
    </border>
    <border>
      <left style="thin"/>
      <right style="thin"/>
      <top style="medium"/>
      <bottom/>
    </border>
    <border>
      <left style="thin"/>
      <right/>
      <top style="medium"/>
      <bottom/>
    </border>
    <border>
      <left/>
      <right style="medium"/>
      <top/>
      <bottom style="thin"/>
    </border>
    <border>
      <left/>
      <right style="medium"/>
      <top style="thin"/>
      <bottom style="thin"/>
    </border>
    <border>
      <left style="medium"/>
      <right/>
      <top style="thin"/>
      <bottom/>
    </border>
    <border>
      <left/>
      <right/>
      <top style="thin"/>
      <bottom style="medium"/>
    </border>
    <border>
      <left/>
      <right style="medium"/>
      <top style="thin"/>
      <bottom style="medium"/>
    </border>
    <border>
      <left style="double"/>
      <right style="double"/>
      <top/>
      <bottom style="double"/>
    </border>
    <border>
      <left/>
      <right style="thin"/>
      <top style="double"/>
      <bottom style="double"/>
    </border>
    <border>
      <left/>
      <right style="thin">
        <color theme="3" tint="0.39991000294685364"/>
      </right>
      <top style="medium">
        <color theme="3" tint="0.39998000860214233"/>
      </top>
      <bottom style="medium">
        <color theme="3" tint="0.39998000860214233"/>
      </bottom>
    </border>
    <border>
      <left style="thick">
        <color rgb="FFFF0000"/>
      </left>
      <right style="thick">
        <color rgb="FFFF0000"/>
      </right>
      <top/>
      <bottom/>
    </border>
    <border>
      <left style="thick">
        <color rgb="FFFF0000"/>
      </left>
      <right style="thick">
        <color rgb="FFFF0000"/>
      </right>
      <top/>
      <bottom style="thick">
        <color rgb="FFFF0000"/>
      </bottom>
    </border>
    <border>
      <left style="medium"/>
      <right style="thin"/>
      <top style="medium"/>
      <bottom/>
    </border>
    <border>
      <left style="medium"/>
      <right style="thin"/>
      <top/>
      <bottom/>
    </border>
    <border>
      <left style="medium"/>
      <right style="thin"/>
      <top/>
      <bottom style="medium"/>
    </border>
    <border>
      <left style="thin"/>
      <right style="thin"/>
      <top/>
      <bottom style="medium"/>
    </border>
    <border>
      <left style="medium"/>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border>
    <border>
      <left style="double"/>
      <right/>
      <top/>
      <bottom style="double"/>
    </border>
    <border>
      <left/>
      <right style="double"/>
      <top style="double"/>
      <bottom style="double"/>
    </border>
    <border>
      <left style="double"/>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26" borderId="0" applyNumberFormat="0" applyBorder="0" applyAlignment="0" applyProtection="0"/>
    <xf numFmtId="0" fontId="106" fillId="27" borderId="1" applyNumberFormat="0" applyAlignment="0" applyProtection="0"/>
    <xf numFmtId="0" fontId="10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8" fillId="0" borderId="0" applyNumberFormat="0" applyFill="0" applyBorder="0" applyAlignment="0" applyProtection="0"/>
    <xf numFmtId="0" fontId="109" fillId="29" borderId="0" applyNumberFormat="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30" borderId="1" applyNumberFormat="0" applyAlignment="0" applyProtection="0"/>
    <xf numFmtId="0" fontId="115" fillId="0" borderId="6" applyNumberFormat="0" applyFill="0" applyAlignment="0" applyProtection="0"/>
    <xf numFmtId="0" fontId="116" fillId="31" borderId="0" applyNumberFormat="0" applyBorder="0" applyAlignment="0" applyProtection="0"/>
    <xf numFmtId="0" fontId="4" fillId="0" borderId="0">
      <alignment/>
      <protection/>
    </xf>
    <xf numFmtId="0" fontId="0" fillId="32" borderId="7" applyNumberFormat="0" applyFont="0" applyAlignment="0" applyProtection="0"/>
    <xf numFmtId="0" fontId="117" fillId="27" borderId="8" applyNumberFormat="0" applyAlignment="0" applyProtection="0"/>
    <xf numFmtId="9" fontId="0" fillId="0" borderId="0" applyFont="0" applyFill="0" applyBorder="0" applyAlignment="0" applyProtection="0"/>
    <xf numFmtId="0" fontId="118" fillId="0" borderId="0" applyNumberFormat="0" applyFill="0" applyBorder="0" applyAlignment="0" applyProtection="0"/>
    <xf numFmtId="0" fontId="119" fillId="0" borderId="9" applyNumberFormat="0" applyFill="0" applyAlignment="0" applyProtection="0"/>
    <xf numFmtId="0" fontId="120" fillId="0" borderId="0" applyNumberFormat="0" applyFill="0" applyBorder="0" applyAlignment="0" applyProtection="0"/>
  </cellStyleXfs>
  <cellXfs count="783">
    <xf numFmtId="0" fontId="0" fillId="0" borderId="0" xfId="0" applyFont="1" applyAlignment="1">
      <alignment/>
    </xf>
    <xf numFmtId="0" fontId="0" fillId="33" borderId="0" xfId="0" applyNumberFormat="1" applyFill="1" applyAlignment="1">
      <alignment horizontal="left" vertical="top" wrapText="1"/>
    </xf>
    <xf numFmtId="0" fontId="0" fillId="33" borderId="0" xfId="0" applyFill="1" applyAlignment="1">
      <alignment/>
    </xf>
    <xf numFmtId="0" fontId="0" fillId="33" borderId="0" xfId="0" applyFill="1" applyAlignment="1">
      <alignment vertical="top" wrapText="1"/>
    </xf>
    <xf numFmtId="14" fontId="0" fillId="33" borderId="0" xfId="0" applyNumberFormat="1" applyFill="1" applyBorder="1" applyAlignment="1">
      <alignment vertical="top" wrapText="1"/>
    </xf>
    <xf numFmtId="0" fontId="0" fillId="0" borderId="0" xfId="0" applyAlignment="1">
      <alignment vertical="top" wrapText="1"/>
    </xf>
    <xf numFmtId="0" fontId="119" fillId="0" borderId="0" xfId="0" applyFont="1" applyAlignment="1">
      <alignment wrapText="1"/>
    </xf>
    <xf numFmtId="0" fontId="0" fillId="0" borderId="0" xfId="0" applyNumberFormat="1" applyAlignment="1">
      <alignment horizontal="left" vertical="top" wrapText="1"/>
    </xf>
    <xf numFmtId="0" fontId="49" fillId="0" borderId="0" xfId="56" applyFont="1">
      <alignment/>
      <protection/>
    </xf>
    <xf numFmtId="0" fontId="121" fillId="0" borderId="10" xfId="0" applyFont="1" applyBorder="1" applyAlignment="1">
      <alignment/>
    </xf>
    <xf numFmtId="0" fontId="6" fillId="0" borderId="10" xfId="56" applyFont="1" applyBorder="1">
      <alignment/>
      <protection/>
    </xf>
    <xf numFmtId="0" fontId="0" fillId="33" borderId="0" xfId="0" applyFill="1" applyBorder="1" applyAlignment="1">
      <alignment vertical="top" wrapText="1"/>
    </xf>
    <xf numFmtId="0" fontId="0" fillId="0" borderId="0" xfId="0" applyBorder="1" applyAlignment="1">
      <alignment vertical="top" wrapText="1"/>
    </xf>
    <xf numFmtId="0" fontId="0" fillId="33" borderId="0" xfId="0" applyFill="1" applyBorder="1" applyAlignment="1">
      <alignment/>
    </xf>
    <xf numFmtId="0" fontId="122" fillId="33" borderId="0" xfId="0" applyFont="1" applyFill="1" applyBorder="1" applyAlignment="1">
      <alignment vertical="top" wrapText="1"/>
    </xf>
    <xf numFmtId="0" fontId="122" fillId="33" borderId="0" xfId="0" applyNumberFormat="1" applyFont="1" applyFill="1" applyBorder="1" applyAlignment="1">
      <alignment horizontal="left" vertical="top" wrapText="1"/>
    </xf>
    <xf numFmtId="0" fontId="122" fillId="33" borderId="0" xfId="0" applyFont="1" applyFill="1" applyBorder="1" applyAlignment="1">
      <alignment/>
    </xf>
    <xf numFmtId="0" fontId="0" fillId="33" borderId="0" xfId="0" applyNumberFormat="1" applyFill="1" applyBorder="1" applyAlignment="1">
      <alignment horizontal="left" vertical="top" wrapText="1"/>
    </xf>
    <xf numFmtId="0" fontId="122" fillId="0" borderId="0" xfId="0" applyFont="1" applyAlignment="1">
      <alignment/>
    </xf>
    <xf numFmtId="0" fontId="0" fillId="0" borderId="0" xfId="0" applyFont="1" applyAlignment="1">
      <alignment/>
    </xf>
    <xf numFmtId="0" fontId="123" fillId="33" borderId="0" xfId="0" applyFont="1" applyFill="1" applyAlignment="1">
      <alignment/>
    </xf>
    <xf numFmtId="0" fontId="124" fillId="33" borderId="0" xfId="0" applyFont="1" applyFill="1" applyAlignment="1">
      <alignment/>
    </xf>
    <xf numFmtId="0" fontId="123" fillId="33" borderId="0" xfId="0" applyFont="1" applyFill="1" applyAlignment="1" applyProtection="1">
      <alignment/>
      <protection locked="0"/>
    </xf>
    <xf numFmtId="0" fontId="125" fillId="33" borderId="0" xfId="0" applyFont="1" applyFill="1" applyBorder="1" applyAlignment="1">
      <alignment vertical="top"/>
    </xf>
    <xf numFmtId="0" fontId="126" fillId="0" borderId="0" xfId="0" applyFont="1" applyAlignment="1">
      <alignment/>
    </xf>
    <xf numFmtId="0" fontId="122" fillId="33" borderId="0" xfId="0" applyNumberFormat="1" applyFont="1" applyFill="1" applyBorder="1" applyAlignment="1">
      <alignment vertical="top" wrapText="1"/>
    </xf>
    <xf numFmtId="0" fontId="122" fillId="33" borderId="0" xfId="0" applyNumberFormat="1" applyFont="1" applyFill="1" applyBorder="1" applyAlignment="1">
      <alignment/>
    </xf>
    <xf numFmtId="0" fontId="6" fillId="0" borderId="10" xfId="56" applyFont="1" applyFill="1" applyBorder="1">
      <alignment/>
      <protection/>
    </xf>
    <xf numFmtId="0" fontId="49" fillId="0" borderId="0" xfId="56" applyFont="1" applyFill="1">
      <alignment/>
      <protection/>
    </xf>
    <xf numFmtId="0" fontId="127" fillId="33" borderId="0" xfId="52" applyFont="1" applyFill="1" applyAlignment="1" applyProtection="1">
      <alignment/>
      <protection/>
    </xf>
    <xf numFmtId="0" fontId="125" fillId="33" borderId="0" xfId="0" applyFont="1" applyFill="1" applyBorder="1" applyAlignment="1" applyProtection="1">
      <alignment vertical="top"/>
      <protection/>
    </xf>
    <xf numFmtId="0" fontId="49" fillId="0" borderId="0" xfId="56" applyFont="1" applyProtection="1">
      <alignment/>
      <protection/>
    </xf>
    <xf numFmtId="0" fontId="128" fillId="33" borderId="0" xfId="0" applyFont="1" applyFill="1" applyAlignment="1" applyProtection="1">
      <alignment horizontal="left" readingOrder="1"/>
      <protection/>
    </xf>
    <xf numFmtId="0" fontId="0" fillId="33" borderId="0" xfId="0" applyFill="1" applyAlignment="1" applyProtection="1">
      <alignment/>
      <protection/>
    </xf>
    <xf numFmtId="0" fontId="0" fillId="0" borderId="0" xfId="0" applyAlignment="1" applyProtection="1">
      <alignment/>
      <protection/>
    </xf>
    <xf numFmtId="0" fontId="129" fillId="33" borderId="0" xfId="0" applyFont="1" applyFill="1" applyAlignment="1" applyProtection="1">
      <alignment/>
      <protection/>
    </xf>
    <xf numFmtId="0" fontId="119" fillId="33" borderId="0" xfId="0" applyFont="1" applyFill="1" applyBorder="1" applyAlignment="1" applyProtection="1">
      <alignment/>
      <protection/>
    </xf>
    <xf numFmtId="0" fontId="0" fillId="33" borderId="0" xfId="0" applyFill="1" applyBorder="1" applyAlignment="1" applyProtection="1">
      <alignment/>
      <protection/>
    </xf>
    <xf numFmtId="0" fontId="130" fillId="33" borderId="0" xfId="0" applyFont="1" applyFill="1" applyBorder="1" applyAlignment="1" applyProtection="1">
      <alignment/>
      <protection/>
    </xf>
    <xf numFmtId="0" fontId="131" fillId="33" borderId="0" xfId="0" applyFont="1" applyFill="1" applyBorder="1" applyAlignment="1" applyProtection="1">
      <alignment/>
      <protection/>
    </xf>
    <xf numFmtId="0" fontId="130" fillId="33" borderId="0" xfId="0" applyFont="1" applyFill="1" applyAlignment="1" applyProtection="1">
      <alignment/>
      <protection/>
    </xf>
    <xf numFmtId="0" fontId="119" fillId="33" borderId="0" xfId="0" applyFont="1" applyFill="1" applyAlignment="1" applyProtection="1">
      <alignment/>
      <protection/>
    </xf>
    <xf numFmtId="0" fontId="104" fillId="33" borderId="0" xfId="0" applyFont="1" applyFill="1" applyBorder="1" applyAlignment="1">
      <alignment vertical="top" wrapText="1"/>
    </xf>
    <xf numFmtId="0" fontId="132" fillId="33" borderId="0" xfId="0" applyFont="1" applyFill="1" applyBorder="1" applyAlignment="1">
      <alignment horizontal="left" vertical="top" wrapText="1"/>
    </xf>
    <xf numFmtId="0" fontId="132" fillId="33" borderId="0" xfId="0" applyFont="1" applyFill="1" applyBorder="1" applyAlignment="1">
      <alignment horizontal="left" wrapText="1"/>
    </xf>
    <xf numFmtId="0" fontId="132" fillId="33" borderId="0" xfId="0" applyFont="1" applyFill="1" applyAlignment="1">
      <alignment horizontal="left" wrapText="1"/>
    </xf>
    <xf numFmtId="0" fontId="133" fillId="33" borderId="0" xfId="0" applyFont="1" applyFill="1" applyBorder="1" applyAlignment="1" applyProtection="1">
      <alignment/>
      <protection/>
    </xf>
    <xf numFmtId="0" fontId="0" fillId="33" borderId="0" xfId="0" applyFill="1" applyAlignment="1" applyProtection="1">
      <alignment/>
      <protection/>
    </xf>
    <xf numFmtId="0" fontId="17" fillId="0" borderId="0" xfId="56" applyFont="1" applyFill="1" applyAlignment="1">
      <alignment horizontal="center"/>
      <protection/>
    </xf>
    <xf numFmtId="0" fontId="133" fillId="0" borderId="0" xfId="0" applyFont="1" applyAlignment="1">
      <alignment/>
    </xf>
    <xf numFmtId="0" fontId="57" fillId="0" borderId="0" xfId="56" applyFont="1" applyFill="1" applyBorder="1">
      <alignment/>
      <protection/>
    </xf>
    <xf numFmtId="0" fontId="27" fillId="33" borderId="11" xfId="0" applyNumberFormat="1" applyFont="1" applyFill="1" applyBorder="1" applyAlignment="1" applyProtection="1">
      <alignment horizontal="left" vertical="top" wrapText="1"/>
      <protection locked="0"/>
    </xf>
    <xf numFmtId="49" fontId="58" fillId="34" borderId="12" xfId="56" applyNumberFormat="1" applyFont="1" applyFill="1" applyBorder="1" applyAlignment="1" applyProtection="1">
      <alignment/>
      <protection/>
    </xf>
    <xf numFmtId="49" fontId="58" fillId="34" borderId="13" xfId="56" applyNumberFormat="1" applyFont="1" applyFill="1" applyBorder="1" applyAlignment="1" applyProtection="1">
      <alignment/>
      <protection/>
    </xf>
    <xf numFmtId="0" fontId="59" fillId="35" borderId="12" xfId="56" applyFont="1" applyFill="1" applyBorder="1" applyAlignment="1" applyProtection="1">
      <alignment/>
      <protection/>
    </xf>
    <xf numFmtId="0" fontId="59" fillId="35" borderId="11" xfId="56" applyFont="1" applyFill="1" applyBorder="1" applyAlignment="1" applyProtection="1">
      <alignment/>
      <protection/>
    </xf>
    <xf numFmtId="0" fontId="124" fillId="0" borderId="0" xfId="0" applyFont="1" applyAlignment="1">
      <alignment/>
    </xf>
    <xf numFmtId="0" fontId="124" fillId="0" borderId="0" xfId="0" applyFont="1" applyAlignment="1">
      <alignment horizontal="left"/>
    </xf>
    <xf numFmtId="0" fontId="134" fillId="33" borderId="0" xfId="0" applyFont="1" applyFill="1" applyBorder="1" applyAlignment="1" applyProtection="1">
      <alignment/>
      <protection/>
    </xf>
    <xf numFmtId="0" fontId="120" fillId="33" borderId="0" xfId="0" applyFont="1" applyFill="1" applyBorder="1" applyAlignment="1" applyProtection="1">
      <alignment/>
      <protection/>
    </xf>
    <xf numFmtId="0" fontId="120" fillId="0" borderId="0" xfId="0" applyFont="1" applyAlignment="1">
      <alignment/>
    </xf>
    <xf numFmtId="0" fontId="135" fillId="33" borderId="0" xfId="0" applyNumberFormat="1" applyFont="1" applyFill="1" applyBorder="1" applyAlignment="1" applyProtection="1">
      <alignment vertical="top" wrapText="1"/>
      <protection locked="0"/>
    </xf>
    <xf numFmtId="0" fontId="5" fillId="10" borderId="14" xfId="0" applyNumberFormat="1" applyFont="1" applyFill="1" applyBorder="1" applyAlignment="1">
      <alignment wrapText="1"/>
    </xf>
    <xf numFmtId="0" fontId="27" fillId="33" borderId="11" xfId="0" applyNumberFormat="1" applyFont="1" applyFill="1" applyBorder="1" applyAlignment="1" applyProtection="1">
      <alignment horizontal="left" wrapText="1"/>
      <protection locked="0"/>
    </xf>
    <xf numFmtId="0" fontId="27" fillId="33" borderId="15" xfId="0" applyNumberFormat="1" applyFont="1" applyFill="1" applyBorder="1" applyAlignment="1" applyProtection="1">
      <alignment horizontal="left" vertical="top" wrapText="1"/>
      <protection locked="0"/>
    </xf>
    <xf numFmtId="0" fontId="5" fillId="10" borderId="11" xfId="0" applyNumberFormat="1" applyFont="1" applyFill="1" applyBorder="1" applyAlignment="1">
      <alignment wrapText="1"/>
    </xf>
    <xf numFmtId="0" fontId="136" fillId="36" borderId="11" xfId="0" applyNumberFormat="1" applyFont="1" applyFill="1" applyBorder="1" applyAlignment="1">
      <alignment horizontal="left" wrapText="1"/>
    </xf>
    <xf numFmtId="0" fontId="136" fillId="36" borderId="11" xfId="0" applyNumberFormat="1" applyFont="1" applyFill="1" applyBorder="1" applyAlignment="1">
      <alignment wrapText="1"/>
    </xf>
    <xf numFmtId="0" fontId="136" fillId="36" borderId="11" xfId="0" applyNumberFormat="1" applyFont="1" applyFill="1" applyBorder="1" applyAlignment="1" quotePrefix="1">
      <alignment wrapText="1"/>
    </xf>
    <xf numFmtId="0" fontId="49" fillId="0" borderId="11" xfId="0" applyNumberFormat="1" applyFont="1" applyBorder="1" applyAlignment="1" quotePrefix="1">
      <alignment horizontal="center"/>
    </xf>
    <xf numFmtId="0" fontId="49" fillId="0" borderId="11" xfId="0" applyNumberFormat="1" applyFont="1" applyBorder="1" applyAlignment="1" quotePrefix="1">
      <alignment/>
    </xf>
    <xf numFmtId="0" fontId="49" fillId="0" borderId="11" xfId="0" applyNumberFormat="1" applyFont="1" applyBorder="1" applyAlignment="1">
      <alignment/>
    </xf>
    <xf numFmtId="0" fontId="49" fillId="0" borderId="11" xfId="0" applyFont="1" applyFill="1" applyBorder="1" applyAlignment="1">
      <alignment horizontal="center"/>
    </xf>
    <xf numFmtId="0" fontId="49" fillId="0" borderId="11" xfId="0" applyFont="1" applyFill="1" applyBorder="1" applyAlignment="1">
      <alignment/>
    </xf>
    <xf numFmtId="0" fontId="49" fillId="0" borderId="11" xfId="0" applyFont="1" applyFill="1" applyBorder="1" applyAlignment="1" quotePrefix="1">
      <alignment/>
    </xf>
    <xf numFmtId="0" fontId="137" fillId="0" borderId="11" xfId="0" applyNumberFormat="1" applyFont="1" applyFill="1" applyBorder="1" applyAlignment="1" quotePrefix="1">
      <alignment/>
    </xf>
    <xf numFmtId="0" fontId="49" fillId="0" borderId="11" xfId="0" applyNumberFormat="1" applyFont="1" applyBorder="1" applyAlignment="1">
      <alignment horizontal="center"/>
    </xf>
    <xf numFmtId="0" fontId="49" fillId="0" borderId="11" xfId="0" applyFont="1" applyBorder="1" applyAlignment="1">
      <alignment/>
    </xf>
    <xf numFmtId="0" fontId="49" fillId="0" borderId="11" xfId="0" applyNumberFormat="1" applyFont="1" applyFill="1" applyBorder="1" applyAlignment="1" quotePrefix="1">
      <alignment horizontal="left"/>
    </xf>
    <xf numFmtId="0" fontId="49" fillId="0" borderId="11" xfId="0" applyNumberFormat="1" applyFont="1" applyFill="1" applyBorder="1" applyAlignment="1">
      <alignment/>
    </xf>
    <xf numFmtId="0" fontId="126" fillId="0" borderId="16" xfId="0" applyNumberFormat="1" applyFont="1" applyFill="1" applyBorder="1" applyAlignment="1" applyProtection="1">
      <alignment horizontal="left" vertical="top" wrapText="1"/>
      <protection locked="0"/>
    </xf>
    <xf numFmtId="44" fontId="27" fillId="33" borderId="14" xfId="44" applyFont="1" applyFill="1" applyBorder="1" applyAlignment="1" applyProtection="1">
      <alignment horizontal="left" vertical="top" wrapText="1"/>
      <protection locked="0"/>
    </xf>
    <xf numFmtId="44" fontId="27" fillId="33" borderId="11" xfId="44" applyFont="1" applyFill="1" applyBorder="1" applyAlignment="1" applyProtection="1">
      <alignment horizontal="left" vertical="top" wrapText="1"/>
      <protection locked="0"/>
    </xf>
    <xf numFmtId="0" fontId="138" fillId="33" borderId="0" xfId="0" applyFont="1" applyFill="1" applyBorder="1" applyAlignment="1">
      <alignment horizontal="left" vertical="top" indent="1"/>
    </xf>
    <xf numFmtId="0" fontId="139" fillId="17" borderId="17" xfId="52" applyFont="1" applyFill="1" applyBorder="1" applyAlignment="1" applyProtection="1">
      <alignment/>
      <protection/>
    </xf>
    <xf numFmtId="14" fontId="126" fillId="0" borderId="18" xfId="0" applyNumberFormat="1" applyFont="1" applyBorder="1" applyAlignment="1" applyProtection="1">
      <alignment/>
      <protection locked="0"/>
    </xf>
    <xf numFmtId="0" fontId="126" fillId="0" borderId="19" xfId="0" applyFont="1" applyBorder="1" applyAlignment="1" applyProtection="1">
      <alignment/>
      <protection locked="0"/>
    </xf>
    <xf numFmtId="0" fontId="126" fillId="0" borderId="16" xfId="0" applyFont="1" applyFill="1" applyBorder="1" applyAlignment="1" applyProtection="1">
      <alignment horizontal="left" vertical="top" wrapText="1"/>
      <protection locked="0"/>
    </xf>
    <xf numFmtId="0" fontId="140" fillId="33" borderId="0" xfId="0" applyFont="1" applyFill="1" applyAlignment="1" applyProtection="1">
      <alignment horizontal="left" readingOrder="1"/>
      <protection/>
    </xf>
    <xf numFmtId="0" fontId="126" fillId="0" borderId="0" xfId="0" applyFont="1" applyAlignment="1" applyProtection="1">
      <alignment/>
      <protection/>
    </xf>
    <xf numFmtId="0" fontId="0" fillId="0" borderId="0" xfId="0" applyBorder="1" applyAlignment="1" applyProtection="1">
      <alignment/>
      <protection/>
    </xf>
    <xf numFmtId="49" fontId="27" fillId="0" borderId="0" xfId="0" applyNumberFormat="1" applyFont="1" applyFill="1" applyBorder="1" applyAlignment="1" applyProtection="1">
      <alignment vertical="top" wrapText="1"/>
      <protection/>
    </xf>
    <xf numFmtId="49" fontId="5" fillId="0" borderId="0" xfId="0" applyNumberFormat="1" applyFont="1" applyFill="1" applyBorder="1" applyAlignment="1" applyProtection="1">
      <alignment vertical="top" wrapText="1"/>
      <protection/>
    </xf>
    <xf numFmtId="0" fontId="0" fillId="0" borderId="0" xfId="0" applyAlignment="1" applyProtection="1">
      <alignment vertical="top" wrapText="1"/>
      <protection/>
    </xf>
    <xf numFmtId="0" fontId="113" fillId="0" borderId="16" xfId="52" applyFill="1" applyBorder="1" applyAlignment="1" applyProtection="1">
      <alignment horizontal="left" vertical="top" wrapText="1"/>
      <protection locked="0"/>
    </xf>
    <xf numFmtId="164" fontId="126" fillId="0" borderId="16" xfId="0" applyNumberFormat="1" applyFont="1" applyFill="1" applyBorder="1" applyAlignment="1" applyProtection="1">
      <alignment horizontal="left" vertical="top" wrapText="1"/>
      <protection locked="0"/>
    </xf>
    <xf numFmtId="0" fontId="126" fillId="0" borderId="20" xfId="0" applyFont="1" applyFill="1" applyBorder="1" applyAlignment="1" applyProtection="1">
      <alignment horizontal="left" vertical="top" wrapText="1"/>
      <protection locked="0"/>
    </xf>
    <xf numFmtId="0" fontId="126" fillId="0" borderId="21" xfId="0" applyFont="1" applyFill="1" applyBorder="1" applyAlignment="1" applyProtection="1">
      <alignment horizontal="left" vertical="top" wrapText="1"/>
      <protection locked="0"/>
    </xf>
    <xf numFmtId="0" fontId="126" fillId="0" borderId="22" xfId="0" applyNumberFormat="1" applyFont="1" applyFill="1" applyBorder="1" applyAlignment="1" applyProtection="1">
      <alignment horizontal="left" vertical="top" wrapText="1"/>
      <protection locked="0"/>
    </xf>
    <xf numFmtId="0" fontId="126" fillId="0" borderId="22" xfId="0" applyFont="1" applyFill="1" applyBorder="1" applyAlignment="1" applyProtection="1">
      <alignment horizontal="left" vertical="top" wrapText="1"/>
      <protection locked="0"/>
    </xf>
    <xf numFmtId="0" fontId="126" fillId="0" borderId="23" xfId="0" applyFont="1" applyFill="1" applyBorder="1" applyAlignment="1" applyProtection="1">
      <alignment horizontal="left" vertical="top" wrapText="1"/>
      <protection locked="0"/>
    </xf>
    <xf numFmtId="0" fontId="139" fillId="0" borderId="0" xfId="52" applyFont="1" applyFill="1" applyBorder="1" applyAlignment="1" applyProtection="1">
      <alignment/>
      <protection/>
    </xf>
    <xf numFmtId="0" fontId="141" fillId="0" borderId="0" xfId="0" applyFont="1" applyAlignment="1" applyProtection="1">
      <alignment horizontal="center"/>
      <protection/>
    </xf>
    <xf numFmtId="0" fontId="0" fillId="0" borderId="0" xfId="0" applyAlignment="1" applyProtection="1">
      <alignment horizontal="left" indent="1"/>
      <protection/>
    </xf>
    <xf numFmtId="0" fontId="138" fillId="37" borderId="24" xfId="0" applyFont="1" applyFill="1" applyBorder="1" applyAlignment="1" applyProtection="1">
      <alignment vertical="center" wrapText="1"/>
      <protection/>
    </xf>
    <xf numFmtId="0" fontId="138" fillId="37" borderId="25" xfId="0" applyFont="1" applyFill="1" applyBorder="1" applyAlignment="1" applyProtection="1">
      <alignment vertical="center" wrapText="1"/>
      <protection/>
    </xf>
    <xf numFmtId="0" fontId="142" fillId="37" borderId="25" xfId="0" applyFont="1" applyFill="1" applyBorder="1" applyAlignment="1" applyProtection="1">
      <alignment horizontal="center" vertical="center" wrapText="1"/>
      <protection/>
    </xf>
    <xf numFmtId="0" fontId="138" fillId="37" borderId="26" xfId="0" applyFont="1" applyFill="1" applyBorder="1" applyAlignment="1" applyProtection="1">
      <alignment vertical="center" wrapText="1"/>
      <protection/>
    </xf>
    <xf numFmtId="0" fontId="126" fillId="0" borderId="27" xfId="0" applyFont="1" applyFill="1" applyBorder="1" applyAlignment="1" applyProtection="1">
      <alignment horizontal="left" vertical="top" wrapText="1"/>
      <protection/>
    </xf>
    <xf numFmtId="0" fontId="143" fillId="33" borderId="0" xfId="0" applyFont="1" applyFill="1" applyAlignment="1" applyProtection="1">
      <alignment horizontal="left" vertical="top" readingOrder="1"/>
      <protection/>
    </xf>
    <xf numFmtId="0" fontId="0" fillId="0" borderId="0" xfId="0" applyAlignment="1" applyProtection="1">
      <alignment horizontal="center"/>
      <protection/>
    </xf>
    <xf numFmtId="0" fontId="0" fillId="0" borderId="0" xfId="0" applyAlignment="1" applyProtection="1">
      <alignment vertical="top"/>
      <protection/>
    </xf>
    <xf numFmtId="0" fontId="144" fillId="0" borderId="0" xfId="0" applyFont="1" applyAlignment="1" applyProtection="1">
      <alignment horizontal="center" vertical="top" readingOrder="1"/>
      <protection/>
    </xf>
    <xf numFmtId="0" fontId="145" fillId="33" borderId="0" xfId="0" applyFont="1" applyFill="1" applyAlignment="1" applyProtection="1">
      <alignment vertical="top" readingOrder="1"/>
      <protection/>
    </xf>
    <xf numFmtId="0" fontId="123" fillId="0" borderId="11" xfId="0" applyFont="1" applyBorder="1" applyAlignment="1" applyProtection="1">
      <alignment vertical="top" readingOrder="1"/>
      <protection/>
    </xf>
    <xf numFmtId="0" fontId="123" fillId="0" borderId="11" xfId="0" applyFont="1" applyBorder="1" applyAlignment="1" applyProtection="1">
      <alignment horizontal="left"/>
      <protection/>
    </xf>
    <xf numFmtId="0" fontId="123" fillId="0" borderId="11" xfId="0" applyFont="1" applyBorder="1" applyAlignment="1" applyProtection="1">
      <alignment vertical="top"/>
      <protection/>
    </xf>
    <xf numFmtId="0" fontId="123" fillId="0" borderId="11" xfId="0" applyFont="1" applyBorder="1" applyAlignment="1" applyProtection="1">
      <alignment/>
      <protection/>
    </xf>
    <xf numFmtId="0" fontId="146" fillId="0" borderId="0" xfId="0" applyFont="1" applyAlignment="1" applyProtection="1">
      <alignment vertical="top" readingOrder="1"/>
      <protection/>
    </xf>
    <xf numFmtId="0" fontId="0" fillId="38" borderId="11" xfId="0" applyFill="1" applyBorder="1" applyAlignment="1" applyProtection="1">
      <alignment vertical="top"/>
      <protection locked="0"/>
    </xf>
    <xf numFmtId="0" fontId="0" fillId="38" borderId="11" xfId="0" applyFill="1" applyBorder="1" applyAlignment="1" applyProtection="1">
      <alignment horizontal="left" vertical="top"/>
      <protection locked="0"/>
    </xf>
    <xf numFmtId="0" fontId="0" fillId="0" borderId="11" xfId="0" applyBorder="1" applyAlignment="1" applyProtection="1">
      <alignment horizontal="left" vertical="top" wrapText="1"/>
      <protection locked="0"/>
    </xf>
    <xf numFmtId="0" fontId="0" fillId="0" borderId="11" xfId="0" applyBorder="1" applyAlignment="1" applyProtection="1">
      <alignment horizontal="left" vertical="top"/>
      <protection/>
    </xf>
    <xf numFmtId="0" fontId="0" fillId="33" borderId="11" xfId="0" applyFill="1" applyBorder="1" applyAlignment="1" applyProtection="1">
      <alignment vertical="top" wrapText="1"/>
      <protection/>
    </xf>
    <xf numFmtId="0" fontId="119" fillId="38" borderId="11" xfId="0" applyFont="1" applyFill="1" applyBorder="1" applyAlignment="1" applyProtection="1">
      <alignment vertical="top" wrapText="1"/>
      <protection/>
    </xf>
    <xf numFmtId="0" fontId="0" fillId="38" borderId="11" xfId="0" applyFill="1" applyBorder="1" applyAlignment="1" applyProtection="1">
      <alignment vertical="top" wrapText="1"/>
      <protection/>
    </xf>
    <xf numFmtId="0" fontId="0" fillId="38" borderId="11" xfId="0" applyFill="1" applyBorder="1" applyAlignment="1" applyProtection="1">
      <alignment vertical="top"/>
      <protection/>
    </xf>
    <xf numFmtId="0" fontId="137" fillId="38" borderId="11" xfId="0" applyFont="1" applyFill="1" applyBorder="1" applyAlignment="1" applyProtection="1">
      <alignment vertical="top"/>
      <protection/>
    </xf>
    <xf numFmtId="0" fontId="0" fillId="38" borderId="11" xfId="0" applyFill="1" applyBorder="1" applyAlignment="1" applyProtection="1">
      <alignment horizontal="left" vertical="top"/>
      <protection/>
    </xf>
    <xf numFmtId="0" fontId="0" fillId="0" borderId="11" xfId="0" applyBorder="1" applyAlignment="1" applyProtection="1">
      <alignment vertical="top" wrapText="1"/>
      <protection/>
    </xf>
    <xf numFmtId="0" fontId="0" fillId="0" borderId="11" xfId="0" applyBorder="1" applyAlignment="1" applyProtection="1">
      <alignment horizontal="left" vertical="top" wrapText="1"/>
      <protection/>
    </xf>
    <xf numFmtId="0" fontId="0" fillId="0" borderId="11" xfId="0" applyFill="1" applyBorder="1" applyAlignment="1" applyProtection="1">
      <alignment vertical="top" wrapText="1"/>
      <protection/>
    </xf>
    <xf numFmtId="0" fontId="119" fillId="38" borderId="11" xfId="0" applyFont="1" applyFill="1" applyBorder="1" applyAlignment="1" applyProtection="1">
      <alignment vertical="top"/>
      <protection/>
    </xf>
    <xf numFmtId="0" fontId="0" fillId="0" borderId="0" xfId="0" applyAlignment="1" applyProtection="1">
      <alignment horizontal="left" vertical="top"/>
      <protection/>
    </xf>
    <xf numFmtId="0" fontId="147" fillId="33" borderId="0" xfId="0" applyFont="1" applyFill="1" applyAlignment="1" applyProtection="1">
      <alignment horizontal="left" readingOrder="1"/>
      <protection/>
    </xf>
    <xf numFmtId="0" fontId="148" fillId="33" borderId="0" xfId="0" applyFont="1" applyFill="1" applyAlignment="1" applyProtection="1">
      <alignment/>
      <protection/>
    </xf>
    <xf numFmtId="0" fontId="149" fillId="33" borderId="0" xfId="0" applyFont="1" applyFill="1" applyAlignment="1" applyProtection="1">
      <alignment/>
      <protection/>
    </xf>
    <xf numFmtId="0" fontId="0" fillId="0" borderId="17" xfId="0" applyBorder="1" applyAlignment="1" applyProtection="1">
      <alignment horizontal="center"/>
      <protection locked="0"/>
    </xf>
    <xf numFmtId="0" fontId="0" fillId="0" borderId="17" xfId="0" applyBorder="1" applyAlignment="1" applyProtection="1">
      <alignmen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138" fillId="33" borderId="0" xfId="0" applyFont="1" applyFill="1" applyBorder="1" applyAlignment="1" applyProtection="1">
      <alignment vertical="top"/>
      <protection/>
    </xf>
    <xf numFmtId="0" fontId="150" fillId="33" borderId="0" xfId="0" applyFont="1" applyFill="1" applyAlignment="1" applyProtection="1">
      <alignment vertical="top" readingOrder="1"/>
      <protection/>
    </xf>
    <xf numFmtId="0" fontId="0" fillId="0" borderId="0" xfId="0" applyBorder="1" applyAlignment="1" applyProtection="1">
      <alignment horizontal="center"/>
      <protection/>
    </xf>
    <xf numFmtId="0" fontId="0" fillId="0" borderId="0" xfId="0" applyAlignment="1" applyProtection="1">
      <alignment horizontal="left" indent="2"/>
      <protection/>
    </xf>
    <xf numFmtId="0" fontId="0" fillId="0" borderId="30" xfId="0" applyBorder="1" applyAlignment="1" applyProtection="1">
      <alignment/>
      <protection/>
    </xf>
    <xf numFmtId="0" fontId="0" fillId="0" borderId="0" xfId="0" applyFill="1" applyBorder="1" applyAlignment="1" applyProtection="1">
      <alignment horizontal="left" indent="2"/>
      <protection/>
    </xf>
    <xf numFmtId="0" fontId="0" fillId="0" borderId="0" xfId="0" applyFill="1" applyBorder="1" applyAlignment="1" applyProtection="1">
      <alignment/>
      <protection/>
    </xf>
    <xf numFmtId="0" fontId="0" fillId="0" borderId="28" xfId="0" applyBorder="1" applyAlignment="1" applyProtection="1">
      <alignment/>
      <protection/>
    </xf>
    <xf numFmtId="0" fontId="0" fillId="0" borderId="0" xfId="0" applyAlignment="1" applyProtection="1">
      <alignment horizontal="left"/>
      <protection/>
    </xf>
    <xf numFmtId="0" fontId="0" fillId="0" borderId="11" xfId="0" applyFill="1" applyBorder="1" applyAlignment="1" applyProtection="1">
      <alignment horizontal="left" vertical="top"/>
      <protection/>
    </xf>
    <xf numFmtId="0" fontId="0" fillId="0" borderId="0" xfId="0" applyFill="1" applyAlignment="1" applyProtection="1">
      <alignment/>
      <protection/>
    </xf>
    <xf numFmtId="0" fontId="107" fillId="20" borderId="11" xfId="0" applyFont="1" applyFill="1" applyBorder="1" applyAlignment="1" applyProtection="1">
      <alignment horizontal="left" vertical="center"/>
      <protection/>
    </xf>
    <xf numFmtId="0" fontId="107" fillId="20" borderId="11" xfId="0" applyFont="1" applyFill="1" applyBorder="1" applyAlignment="1" applyProtection="1">
      <alignment horizontal="left" vertical="center" wrapText="1"/>
      <protection/>
    </xf>
    <xf numFmtId="0" fontId="27" fillId="33" borderId="31" xfId="0" applyNumberFormat="1" applyFont="1" applyFill="1" applyBorder="1" applyAlignment="1" applyProtection="1">
      <alignment horizontal="left" vertical="top" wrapText="1"/>
      <protection locked="0"/>
    </xf>
    <xf numFmtId="0" fontId="75" fillId="0" borderId="0" xfId="56" applyFont="1" applyAlignment="1" applyProtection="1">
      <alignment horizontal="left"/>
      <protection/>
    </xf>
    <xf numFmtId="0" fontId="0" fillId="0" borderId="0" xfId="0" applyBorder="1" applyAlignment="1">
      <alignment/>
    </xf>
    <xf numFmtId="0" fontId="0" fillId="0" borderId="0" xfId="0" applyFont="1" applyBorder="1" applyAlignment="1" applyProtection="1">
      <alignment/>
      <protection/>
    </xf>
    <xf numFmtId="0" fontId="122" fillId="33" borderId="0" xfId="0" applyFont="1" applyFill="1" applyBorder="1" applyAlignment="1" applyProtection="1">
      <alignment vertical="top" wrapText="1"/>
      <protection/>
    </xf>
    <xf numFmtId="0" fontId="5" fillId="39" borderId="14" xfId="0" applyNumberFormat="1" applyFont="1" applyFill="1" applyBorder="1" applyAlignment="1">
      <alignment wrapText="1"/>
    </xf>
    <xf numFmtId="0" fontId="5" fillId="39" borderId="15" xfId="0" applyNumberFormat="1" applyFont="1" applyFill="1" applyBorder="1" applyAlignment="1">
      <alignment wrapText="1"/>
    </xf>
    <xf numFmtId="0" fontId="132" fillId="33" borderId="0" xfId="0" applyFont="1" applyFill="1" applyAlignment="1">
      <alignment horizontal="left" vertical="top" wrapText="1"/>
    </xf>
    <xf numFmtId="0" fontId="27" fillId="33" borderId="32" xfId="0" applyNumberFormat="1" applyFont="1" applyFill="1" applyBorder="1" applyAlignment="1" applyProtection="1">
      <alignment horizontal="left" vertical="top" wrapText="1"/>
      <protection locked="0"/>
    </xf>
    <xf numFmtId="0" fontId="129" fillId="0" borderId="0" xfId="0" applyFont="1" applyAlignment="1" applyProtection="1">
      <alignment/>
      <protection/>
    </xf>
    <xf numFmtId="0" fontId="76" fillId="40" borderId="32" xfId="0" applyFont="1" applyFill="1" applyBorder="1" applyAlignment="1">
      <alignment horizontal="left" vertical="top" wrapText="1"/>
    </xf>
    <xf numFmtId="49" fontId="76" fillId="40" borderId="32" xfId="0" applyNumberFormat="1" applyFont="1" applyFill="1" applyBorder="1" applyAlignment="1">
      <alignment vertical="top" wrapText="1"/>
    </xf>
    <xf numFmtId="0" fontId="76" fillId="40" borderId="32" xfId="0" applyFont="1" applyFill="1" applyBorder="1" applyAlignment="1">
      <alignment vertical="top" wrapText="1"/>
    </xf>
    <xf numFmtId="0" fontId="27" fillId="33" borderId="0" xfId="0" applyNumberFormat="1" applyFont="1" applyFill="1" applyBorder="1" applyAlignment="1">
      <alignment horizontal="left" vertical="top" wrapText="1"/>
    </xf>
    <xf numFmtId="0" fontId="27" fillId="33" borderId="0" xfId="0" applyNumberFormat="1" applyFont="1" applyFill="1" applyBorder="1" applyAlignment="1" applyProtection="1">
      <alignment horizontal="left" vertical="top" wrapText="1"/>
      <protection locked="0"/>
    </xf>
    <xf numFmtId="0" fontId="27" fillId="33" borderId="0" xfId="0" applyNumberFormat="1" applyFont="1" applyFill="1" applyBorder="1" applyAlignment="1" applyProtection="1">
      <alignment horizontal="left" wrapText="1"/>
      <protection locked="0"/>
    </xf>
    <xf numFmtId="14" fontId="27" fillId="41" borderId="0" xfId="0" applyNumberFormat="1" applyFont="1" applyFill="1" applyBorder="1" applyAlignment="1">
      <alignment horizontal="left"/>
    </xf>
    <xf numFmtId="14" fontId="27" fillId="42" borderId="11" xfId="0" applyNumberFormat="1" applyFont="1" applyFill="1" applyBorder="1" applyAlignment="1" applyProtection="1">
      <alignment horizontal="left"/>
      <protection locked="0"/>
    </xf>
    <xf numFmtId="0" fontId="77" fillId="33" borderId="33" xfId="0" applyFont="1" applyFill="1" applyBorder="1" applyAlignment="1" applyProtection="1">
      <alignment vertical="top" wrapText="1"/>
      <protection locked="0"/>
    </xf>
    <xf numFmtId="0" fontId="77" fillId="33" borderId="11" xfId="0" applyFont="1" applyFill="1" applyBorder="1" applyAlignment="1" applyProtection="1">
      <alignment vertical="top" wrapText="1"/>
      <protection locked="0"/>
    </xf>
    <xf numFmtId="0" fontId="77" fillId="33" borderId="34" xfId="0" applyFont="1" applyFill="1" applyBorder="1" applyAlignment="1" applyProtection="1">
      <alignment vertical="top" wrapText="1"/>
      <protection locked="0"/>
    </xf>
    <xf numFmtId="0" fontId="21" fillId="0" borderId="0" xfId="0" applyNumberFormat="1" applyFont="1" applyAlignment="1">
      <alignment horizontal="left" wrapText="1"/>
    </xf>
    <xf numFmtId="0" fontId="21" fillId="0" borderId="0" xfId="0" applyNumberFormat="1" applyFont="1" applyAlignment="1">
      <alignment horizontal="center" wrapText="1"/>
    </xf>
    <xf numFmtId="14" fontId="21" fillId="0" borderId="0" xfId="0" applyNumberFormat="1" applyFont="1" applyAlignment="1">
      <alignment horizontal="center" wrapText="1"/>
    </xf>
    <xf numFmtId="0" fontId="2" fillId="0" borderId="0" xfId="0" applyNumberFormat="1" applyFont="1" applyAlignment="1">
      <alignment horizontal="center" wrapText="1"/>
    </xf>
    <xf numFmtId="0" fontId="0" fillId="0" borderId="35" xfId="0" applyBorder="1" applyAlignment="1">
      <alignment/>
    </xf>
    <xf numFmtId="49" fontId="0" fillId="0" borderId="0" xfId="0" applyNumberFormat="1" applyBorder="1" applyAlignment="1">
      <alignment/>
    </xf>
    <xf numFmtId="14" fontId="0" fillId="0" borderId="0" xfId="0" applyNumberFormat="1" applyBorder="1" applyAlignment="1">
      <alignment/>
    </xf>
    <xf numFmtId="44" fontId="0" fillId="0" borderId="0" xfId="0" applyNumberFormat="1" applyBorder="1" applyAlignment="1">
      <alignment/>
    </xf>
    <xf numFmtId="0" fontId="0" fillId="0" borderId="36" xfId="0" applyBorder="1" applyAlignment="1">
      <alignment/>
    </xf>
    <xf numFmtId="0" fontId="0" fillId="0" borderId="37" xfId="0" applyBorder="1" applyAlignment="1">
      <alignment/>
    </xf>
    <xf numFmtId="0" fontId="0" fillId="0" borderId="28" xfId="0" applyBorder="1" applyAlignment="1">
      <alignment/>
    </xf>
    <xf numFmtId="49" fontId="0" fillId="0" borderId="28" xfId="0" applyNumberFormat="1" applyBorder="1" applyAlignment="1">
      <alignment/>
    </xf>
    <xf numFmtId="14" fontId="0" fillId="0" borderId="28" xfId="0" applyNumberFormat="1" applyBorder="1" applyAlignment="1">
      <alignment/>
    </xf>
    <xf numFmtId="44" fontId="0" fillId="0" borderId="28" xfId="0" applyNumberFormat="1" applyBorder="1" applyAlignment="1">
      <alignment/>
    </xf>
    <xf numFmtId="0" fontId="0" fillId="0" borderId="38" xfId="0" applyBorder="1" applyAlignment="1">
      <alignment/>
    </xf>
    <xf numFmtId="0" fontId="2" fillId="0" borderId="35" xfId="0" applyNumberFormat="1" applyFont="1" applyBorder="1" applyAlignment="1">
      <alignment horizontal="center" wrapText="1"/>
    </xf>
    <xf numFmtId="0" fontId="2" fillId="0" borderId="0" xfId="0" applyNumberFormat="1" applyFont="1" applyBorder="1" applyAlignment="1">
      <alignment horizontal="center" wrapText="1"/>
    </xf>
    <xf numFmtId="0" fontId="2" fillId="0" borderId="36" xfId="0" applyNumberFormat="1" applyFont="1" applyBorder="1" applyAlignment="1">
      <alignment horizontal="center" wrapText="1"/>
    </xf>
    <xf numFmtId="0" fontId="78" fillId="0" borderId="0" xfId="56" applyFont="1" applyProtection="1">
      <alignment/>
      <protection/>
    </xf>
    <xf numFmtId="0" fontId="78" fillId="0" borderId="0" xfId="56" applyFont="1" applyBorder="1" applyProtection="1">
      <alignment/>
      <protection/>
    </xf>
    <xf numFmtId="0" fontId="77" fillId="33" borderId="33" xfId="0" applyFont="1" applyFill="1" applyBorder="1" applyAlignment="1" applyProtection="1" quotePrefix="1">
      <alignment horizontal="center" vertical="top" wrapText="1"/>
      <protection/>
    </xf>
    <xf numFmtId="0" fontId="77" fillId="33" borderId="11" xfId="0" applyFont="1" applyFill="1" applyBorder="1" applyAlignment="1" applyProtection="1" quotePrefix="1">
      <alignment horizontal="center" vertical="top" wrapText="1"/>
      <protection/>
    </xf>
    <xf numFmtId="0" fontId="77" fillId="33" borderId="34" xfId="0" applyFont="1" applyFill="1" applyBorder="1" applyAlignment="1" applyProtection="1" quotePrefix="1">
      <alignment horizontal="center" vertical="top" wrapText="1"/>
      <protection/>
    </xf>
    <xf numFmtId="0" fontId="0" fillId="0" borderId="0" xfId="0" applyFont="1" applyAlignment="1" applyProtection="1">
      <alignment horizontal="center"/>
      <protection/>
    </xf>
    <xf numFmtId="0" fontId="0" fillId="0" borderId="0" xfId="0" applyFont="1" applyAlignment="1" applyProtection="1">
      <alignment vertical="top"/>
      <protection/>
    </xf>
    <xf numFmtId="0" fontId="0" fillId="0" borderId="0" xfId="0" applyFont="1" applyAlignment="1" applyProtection="1">
      <alignment/>
      <protection/>
    </xf>
    <xf numFmtId="0" fontId="138" fillId="33" borderId="0" xfId="0" applyFont="1" applyFill="1" applyAlignment="1" applyProtection="1">
      <alignment vertical="top" readingOrder="1"/>
      <protection/>
    </xf>
    <xf numFmtId="0" fontId="0" fillId="0" borderId="11" xfId="0" applyFont="1" applyBorder="1" applyAlignment="1" applyProtection="1">
      <alignment horizontal="left" vertical="top" wrapText="1"/>
      <protection locked="0"/>
    </xf>
    <xf numFmtId="0" fontId="5" fillId="8" borderId="11" xfId="0" applyNumberFormat="1" applyFont="1" applyFill="1" applyBorder="1" applyAlignment="1">
      <alignment horizontal="left" wrapText="1"/>
    </xf>
    <xf numFmtId="0" fontId="0" fillId="33" borderId="11"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77" fillId="33" borderId="39" xfId="0" applyFont="1" applyFill="1" applyBorder="1" applyAlignment="1" applyProtection="1">
      <alignment vertical="top" wrapText="1"/>
      <protection locked="0"/>
    </xf>
    <xf numFmtId="0" fontId="77" fillId="33" borderId="40" xfId="0" applyFont="1" applyFill="1" applyBorder="1" applyAlignment="1" applyProtection="1">
      <alignment vertical="top" wrapText="1"/>
      <protection locked="0"/>
    </xf>
    <xf numFmtId="0" fontId="77" fillId="33" borderId="41" xfId="0" applyFont="1" applyFill="1" applyBorder="1" applyAlignment="1" applyProtection="1">
      <alignment vertical="top" wrapText="1"/>
      <protection locked="0"/>
    </xf>
    <xf numFmtId="0" fontId="138" fillId="37" borderId="42" xfId="0" applyFont="1" applyFill="1" applyBorder="1" applyAlignment="1" applyProtection="1">
      <alignment vertical="center" wrapText="1"/>
      <protection/>
    </xf>
    <xf numFmtId="14" fontId="126" fillId="0" borderId="43" xfId="0" applyNumberFormat="1" applyFont="1" applyBorder="1" applyAlignment="1" applyProtection="1">
      <alignment/>
      <protection locked="0"/>
    </xf>
    <xf numFmtId="0" fontId="126" fillId="0" borderId="44" xfId="0" applyFont="1" applyFill="1" applyBorder="1" applyAlignment="1" applyProtection="1">
      <alignment horizontal="left" vertical="top" wrapText="1"/>
      <protection locked="0"/>
    </xf>
    <xf numFmtId="14" fontId="126" fillId="0" borderId="45" xfId="0" applyNumberFormat="1" applyFont="1" applyBorder="1" applyAlignment="1" applyProtection="1">
      <alignment/>
      <protection locked="0"/>
    </xf>
    <xf numFmtId="14" fontId="126" fillId="0" borderId="46" xfId="0" applyNumberFormat="1" applyFont="1" applyBorder="1" applyAlignment="1" applyProtection="1">
      <alignment/>
      <protection locked="0"/>
    </xf>
    <xf numFmtId="14" fontId="126" fillId="0" borderId="47" xfId="0" applyNumberFormat="1" applyFont="1" applyBorder="1" applyAlignment="1" applyProtection="1">
      <alignment/>
      <protection locked="0"/>
    </xf>
    <xf numFmtId="0" fontId="0" fillId="0" borderId="0" xfId="0" applyNumberFormat="1" applyBorder="1" applyAlignment="1" applyProtection="1">
      <alignment wrapText="1"/>
      <protection/>
    </xf>
    <xf numFmtId="0" fontId="151" fillId="0" borderId="11" xfId="0" applyFont="1" applyBorder="1" applyAlignment="1" applyProtection="1">
      <alignment horizontal="left" vertical="top" wrapText="1"/>
      <protection locked="0"/>
    </xf>
    <xf numFmtId="0" fontId="5" fillId="8" borderId="33" xfId="0" applyNumberFormat="1" applyFont="1" applyFill="1" applyBorder="1" applyAlignment="1">
      <alignment horizontal="left" wrapText="1"/>
    </xf>
    <xf numFmtId="0" fontId="122" fillId="0" borderId="11" xfId="0" applyFont="1" applyBorder="1" applyAlignment="1" applyProtection="1">
      <alignment vertical="top"/>
      <protection locked="0"/>
    </xf>
    <xf numFmtId="0" fontId="27" fillId="0" borderId="11" xfId="0" applyNumberFormat="1" applyFont="1" applyFill="1" applyBorder="1" applyAlignment="1" applyProtection="1">
      <alignment horizontal="left" vertical="top" wrapText="1"/>
      <protection/>
    </xf>
    <xf numFmtId="0" fontId="27" fillId="0" borderId="11" xfId="0" applyNumberFormat="1" applyFont="1" applyFill="1" applyBorder="1" applyAlignment="1" applyProtection="1">
      <alignment horizontal="left" wrapText="1"/>
      <protection/>
    </xf>
    <xf numFmtId="0" fontId="27" fillId="0" borderId="11"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0" fontId="0" fillId="38" borderId="11" xfId="0" applyFill="1" applyBorder="1" applyAlignment="1" applyProtection="1">
      <alignment horizontal="left" vertical="top" wrapText="1"/>
      <protection/>
    </xf>
    <xf numFmtId="0" fontId="138" fillId="0" borderId="0" xfId="0" applyFont="1" applyAlignment="1">
      <alignment horizontal="left" vertical="top" indent="1"/>
    </xf>
    <xf numFmtId="0" fontId="0" fillId="0" borderId="48" xfId="0" applyBorder="1" applyAlignment="1">
      <alignment/>
    </xf>
    <xf numFmtId="0" fontId="27" fillId="33" borderId="32" xfId="0" applyNumberFormat="1" applyFont="1" applyFill="1" applyBorder="1" applyAlignment="1" applyProtection="1">
      <alignment horizontal="left" wrapText="1"/>
      <protection locked="0"/>
    </xf>
    <xf numFmtId="14" fontId="27" fillId="43" borderId="32" xfId="0" applyNumberFormat="1" applyFont="1" applyFill="1" applyBorder="1" applyAlignment="1" applyProtection="1">
      <alignment horizontal="left"/>
      <protection locked="0"/>
    </xf>
    <xf numFmtId="0" fontId="138" fillId="8" borderId="11" xfId="0" applyNumberFormat="1" applyFont="1" applyFill="1" applyBorder="1" applyAlignment="1">
      <alignment horizontal="left" wrapText="1"/>
    </xf>
    <xf numFmtId="0" fontId="27" fillId="0" borderId="11" xfId="0" applyNumberFormat="1" applyFont="1" applyFill="1" applyBorder="1" applyAlignment="1" applyProtection="1">
      <alignment horizontal="left" vertical="top" wrapText="1"/>
      <protection locked="0"/>
    </xf>
    <xf numFmtId="0" fontId="27" fillId="0" borderId="14" xfId="0" applyNumberFormat="1" applyFont="1" applyFill="1" applyBorder="1" applyAlignment="1" applyProtection="1">
      <alignment horizontal="left" vertical="top" wrapText="1"/>
      <protection locked="0"/>
    </xf>
    <xf numFmtId="0" fontId="27" fillId="0" borderId="32" xfId="0" applyNumberFormat="1" applyFont="1" applyFill="1" applyBorder="1" applyAlignment="1" applyProtection="1">
      <alignment horizontal="left" vertical="top" wrapText="1"/>
      <protection locked="0"/>
    </xf>
    <xf numFmtId="0" fontId="0" fillId="0" borderId="49" xfId="0" applyFill="1" applyBorder="1" applyAlignment="1">
      <alignment/>
    </xf>
    <xf numFmtId="0" fontId="0" fillId="0" borderId="50" xfId="0" applyFill="1" applyBorder="1" applyAlignment="1">
      <alignment/>
    </xf>
    <xf numFmtId="49" fontId="0" fillId="0" borderId="50" xfId="0" applyNumberFormat="1" applyFill="1" applyBorder="1" applyAlignment="1">
      <alignment/>
    </xf>
    <xf numFmtId="0" fontId="0" fillId="0" borderId="51" xfId="0" applyFill="1" applyBorder="1" applyAlignment="1">
      <alignment/>
    </xf>
    <xf numFmtId="14" fontId="0" fillId="0" borderId="50" xfId="0" applyNumberFormat="1" applyFill="1" applyBorder="1" applyAlignment="1">
      <alignment/>
    </xf>
    <xf numFmtId="44" fontId="0" fillId="0" borderId="50" xfId="0" applyNumberFormat="1" applyFill="1" applyBorder="1" applyAlignment="1">
      <alignment/>
    </xf>
    <xf numFmtId="0" fontId="0" fillId="0" borderId="0" xfId="0" applyFill="1" applyAlignment="1">
      <alignment/>
    </xf>
    <xf numFmtId="0" fontId="0" fillId="0" borderId="0" xfId="0" applyFill="1" applyBorder="1" applyAlignment="1">
      <alignment/>
    </xf>
    <xf numFmtId="0" fontId="21" fillId="0" borderId="0" xfId="0" applyNumberFormat="1" applyFont="1" applyBorder="1" applyAlignment="1">
      <alignment horizontal="center" wrapText="1"/>
    </xf>
    <xf numFmtId="0" fontId="21" fillId="0" borderId="36" xfId="0" applyNumberFormat="1" applyFont="1" applyBorder="1" applyAlignment="1">
      <alignment horizontal="center" wrapText="1"/>
    </xf>
    <xf numFmtId="0" fontId="2" fillId="0" borderId="48" xfId="0" applyNumberFormat="1" applyFont="1" applyBorder="1" applyAlignment="1">
      <alignment horizontal="center" wrapText="1"/>
    </xf>
    <xf numFmtId="0" fontId="0" fillId="0" borderId="52" xfId="0" applyFill="1" applyBorder="1" applyAlignment="1">
      <alignment/>
    </xf>
    <xf numFmtId="0" fontId="0" fillId="0" borderId="53" xfId="0" applyBorder="1" applyAlignment="1">
      <alignment/>
    </xf>
    <xf numFmtId="0" fontId="0" fillId="0" borderId="50" xfId="0" applyBorder="1" applyAlignment="1">
      <alignment/>
    </xf>
    <xf numFmtId="0" fontId="0" fillId="0" borderId="54" xfId="0" applyBorder="1" applyAlignment="1">
      <alignment/>
    </xf>
    <xf numFmtId="0" fontId="0" fillId="0" borderId="52" xfId="0" applyBorder="1" applyAlignment="1">
      <alignment/>
    </xf>
    <xf numFmtId="0" fontId="0" fillId="0" borderId="48" xfId="0" applyFill="1" applyBorder="1" applyAlignment="1">
      <alignment/>
    </xf>
    <xf numFmtId="0" fontId="0" fillId="0" borderId="36" xfId="0" applyFill="1" applyBorder="1" applyAlignment="1">
      <alignment/>
    </xf>
    <xf numFmtId="0" fontId="0" fillId="0" borderId="28" xfId="0" applyFill="1" applyBorder="1" applyAlignment="1">
      <alignment/>
    </xf>
    <xf numFmtId="0" fontId="0" fillId="0" borderId="53" xfId="0" applyFill="1" applyBorder="1" applyAlignment="1">
      <alignment/>
    </xf>
    <xf numFmtId="0" fontId="0" fillId="0" borderId="38" xfId="0" applyFill="1" applyBorder="1" applyAlignment="1">
      <alignment/>
    </xf>
    <xf numFmtId="0" fontId="0" fillId="0" borderId="11" xfId="0" applyNumberFormat="1" applyBorder="1" applyAlignment="1" applyProtection="1">
      <alignment horizontal="left" vertical="top" wrapText="1"/>
      <protection locked="0"/>
    </xf>
    <xf numFmtId="0" fontId="122" fillId="33" borderId="11" xfId="0" applyNumberFormat="1" applyFont="1" applyFill="1" applyBorder="1" applyAlignment="1" applyProtection="1">
      <alignment vertical="top" wrapText="1"/>
      <protection locked="0"/>
    </xf>
    <xf numFmtId="0" fontId="126" fillId="0" borderId="19" xfId="0" applyFont="1" applyBorder="1" applyAlignment="1" applyProtection="1">
      <alignment/>
      <protection locked="0"/>
    </xf>
    <xf numFmtId="165" fontId="122" fillId="33" borderId="11" xfId="0" applyNumberFormat="1" applyFont="1" applyFill="1" applyBorder="1" applyAlignment="1" applyProtection="1">
      <alignment horizontal="center" vertical="center" wrapText="1"/>
      <protection/>
    </xf>
    <xf numFmtId="0" fontId="0" fillId="0" borderId="0" xfId="0" applyBorder="1" applyAlignment="1" applyProtection="1">
      <alignment/>
      <protection locked="0"/>
    </xf>
    <xf numFmtId="0" fontId="0" fillId="0" borderId="0" xfId="0" applyAlignment="1" applyProtection="1">
      <alignment horizontal="left" indent="2"/>
      <protection locked="0"/>
    </xf>
    <xf numFmtId="0" fontId="136" fillId="36" borderId="55" xfId="0" applyNumberFormat="1" applyFont="1" applyFill="1" applyBorder="1" applyAlignment="1">
      <alignment wrapText="1"/>
    </xf>
    <xf numFmtId="0" fontId="152" fillId="33" borderId="0" xfId="0" applyFont="1" applyFill="1" applyAlignment="1">
      <alignment/>
    </xf>
    <xf numFmtId="0" fontId="127" fillId="33" borderId="0" xfId="52" applyFont="1" applyFill="1" applyAlignment="1" applyProtection="1">
      <alignment/>
      <protection locked="0"/>
    </xf>
    <xf numFmtId="0" fontId="127" fillId="33" borderId="0" xfId="52" applyFont="1" applyFill="1" applyAlignment="1" applyProtection="1">
      <alignment horizontal="right"/>
      <protection locked="0"/>
    </xf>
    <xf numFmtId="165" fontId="122" fillId="33" borderId="0" xfId="0" applyNumberFormat="1" applyFont="1" applyFill="1" applyBorder="1" applyAlignment="1" applyProtection="1">
      <alignment horizontal="center" vertical="center" wrapText="1"/>
      <protection/>
    </xf>
    <xf numFmtId="9" fontId="122" fillId="33" borderId="0" xfId="0" applyNumberFormat="1" applyFont="1" applyFill="1" applyBorder="1" applyAlignment="1" applyProtection="1">
      <alignment horizontal="left" vertical="top" wrapText="1"/>
      <protection/>
    </xf>
    <xf numFmtId="0" fontId="122" fillId="33" borderId="0" xfId="0" applyNumberFormat="1" applyFont="1" applyFill="1" applyBorder="1" applyAlignment="1" applyProtection="1">
      <alignment vertical="top" wrapText="1"/>
      <protection locked="0"/>
    </xf>
    <xf numFmtId="0" fontId="153" fillId="33" borderId="0" xfId="0" applyNumberFormat="1" applyFont="1" applyFill="1" applyBorder="1" applyAlignment="1" applyProtection="1">
      <alignment horizontal="center" vertical="top" wrapText="1"/>
      <protection/>
    </xf>
    <xf numFmtId="0" fontId="153" fillId="33" borderId="0" xfId="0" applyNumberFormat="1" applyFont="1" applyFill="1" applyBorder="1" applyAlignment="1" applyProtection="1">
      <alignment horizontal="left" vertical="top" wrapText="1"/>
      <protection/>
    </xf>
    <xf numFmtId="0" fontId="153" fillId="33" borderId="0" xfId="0" applyNumberFormat="1" applyFont="1" applyFill="1" applyBorder="1" applyAlignment="1" applyProtection="1">
      <alignment horizontal="center" vertical="center" wrapText="1"/>
      <protection/>
    </xf>
    <xf numFmtId="0" fontId="153" fillId="33" borderId="0" xfId="0" applyNumberFormat="1" applyFont="1" applyFill="1" applyBorder="1" applyAlignment="1" applyProtection="1">
      <alignment horizontal="left" vertical="center" wrapText="1"/>
      <protection/>
    </xf>
    <xf numFmtId="0" fontId="5" fillId="39" borderId="14" xfId="0" applyNumberFormat="1" applyFont="1" applyFill="1" applyBorder="1" applyAlignment="1" applyProtection="1">
      <alignment wrapText="1"/>
      <protection/>
    </xf>
    <xf numFmtId="0" fontId="5" fillId="39" borderId="15" xfId="0" applyNumberFormat="1" applyFont="1" applyFill="1" applyBorder="1" applyAlignment="1" applyProtection="1">
      <alignment horizontal="left" vertical="top" wrapText="1"/>
      <protection/>
    </xf>
    <xf numFmtId="0" fontId="5" fillId="39" borderId="15" xfId="0" applyNumberFormat="1" applyFont="1" applyFill="1" applyBorder="1" applyAlignment="1" applyProtection="1">
      <alignment wrapText="1"/>
      <protection/>
    </xf>
    <xf numFmtId="0" fontId="8" fillId="0" borderId="11" xfId="0" applyFont="1" applyFill="1" applyBorder="1" applyAlignment="1" applyProtection="1">
      <alignment horizontal="left" vertical="top" wrapText="1"/>
      <protection locked="0"/>
    </xf>
    <xf numFmtId="0" fontId="0" fillId="33" borderId="11" xfId="0" applyFont="1" applyFill="1" applyBorder="1" applyAlignment="1" applyProtection="1">
      <alignment horizontal="left" vertical="top" wrapText="1"/>
      <protection locked="0"/>
    </xf>
    <xf numFmtId="0" fontId="0" fillId="0" borderId="0" xfId="0" applyFont="1" applyBorder="1" applyAlignment="1">
      <alignment/>
    </xf>
    <xf numFmtId="0" fontId="0" fillId="0" borderId="11" xfId="0" applyBorder="1" applyAlignment="1">
      <alignment/>
    </xf>
    <xf numFmtId="0" fontId="133" fillId="0" borderId="56" xfId="0" applyFont="1" applyBorder="1" applyAlignment="1">
      <alignment/>
    </xf>
    <xf numFmtId="0" fontId="0" fillId="0" borderId="57" xfId="0" applyBorder="1" applyAlignment="1">
      <alignment/>
    </xf>
    <xf numFmtId="0" fontId="0" fillId="0" borderId="58" xfId="0" applyBorder="1" applyAlignment="1">
      <alignment/>
    </xf>
    <xf numFmtId="0" fontId="119" fillId="0" borderId="59" xfId="0" applyFont="1" applyBorder="1" applyAlignment="1">
      <alignment horizontal="center" wrapText="1"/>
    </xf>
    <xf numFmtId="0" fontId="119" fillId="0" borderId="31" xfId="0" applyFont="1" applyBorder="1" applyAlignment="1">
      <alignment/>
    </xf>
    <xf numFmtId="0" fontId="119" fillId="0" borderId="60" xfId="0" applyFont="1" applyBorder="1" applyAlignment="1">
      <alignment/>
    </xf>
    <xf numFmtId="0" fontId="119" fillId="0" borderId="61" xfId="0" applyFont="1" applyBorder="1" applyAlignment="1">
      <alignment/>
    </xf>
    <xf numFmtId="0" fontId="119" fillId="0" borderId="62" xfId="0" applyFont="1" applyBorder="1" applyAlignment="1">
      <alignment/>
    </xf>
    <xf numFmtId="0" fontId="119" fillId="0" borderId="63" xfId="0" applyFont="1" applyBorder="1" applyAlignment="1">
      <alignment horizontal="center" wrapText="1"/>
    </xf>
    <xf numFmtId="0" fontId="154" fillId="0" borderId="56" xfId="0" applyFont="1" applyBorder="1" applyAlignment="1">
      <alignment/>
    </xf>
    <xf numFmtId="0" fontId="0" fillId="0" borderId="64" xfId="0" applyBorder="1" applyAlignment="1">
      <alignment/>
    </xf>
    <xf numFmtId="0" fontId="0" fillId="0" borderId="65" xfId="0" applyBorder="1" applyAlignment="1">
      <alignment/>
    </xf>
    <xf numFmtId="0" fontId="8" fillId="0" borderId="11" xfId="0" applyFont="1" applyBorder="1" applyAlignment="1" applyProtection="1">
      <alignment vertical="top" wrapText="1"/>
      <protection/>
    </xf>
    <xf numFmtId="0" fontId="27" fillId="33" borderId="66" xfId="0" applyNumberFormat="1" applyFont="1" applyFill="1" applyBorder="1" applyAlignment="1" applyProtection="1">
      <alignment horizontal="left" vertical="top" wrapText="1"/>
      <protection locked="0"/>
    </xf>
    <xf numFmtId="44" fontId="27" fillId="33" borderId="32" xfId="44" applyFont="1" applyFill="1" applyBorder="1" applyAlignment="1" applyProtection="1">
      <alignment horizontal="left" vertical="top" wrapText="1"/>
      <protection locked="0"/>
    </xf>
    <xf numFmtId="44" fontId="27" fillId="33" borderId="11" xfId="44" applyNumberFormat="1" applyFont="1" applyFill="1" applyBorder="1" applyAlignment="1" applyProtection="1">
      <alignment horizontal="left" vertical="top" wrapText="1"/>
      <protection locked="0"/>
    </xf>
    <xf numFmtId="44" fontId="27" fillId="33" borderId="32" xfId="44" applyNumberFormat="1" applyFont="1" applyFill="1" applyBorder="1" applyAlignment="1" applyProtection="1">
      <alignment horizontal="left" vertical="top" wrapText="1"/>
      <protection locked="0"/>
    </xf>
    <xf numFmtId="0" fontId="0" fillId="0" borderId="0" xfId="0" applyFont="1" applyBorder="1" applyAlignment="1" applyProtection="1">
      <alignment vertical="top"/>
      <protection/>
    </xf>
    <xf numFmtId="0" fontId="0" fillId="0" borderId="11" xfId="0" applyFont="1" applyBorder="1" applyAlignment="1" applyProtection="1">
      <alignment vertical="top" wrapText="1"/>
      <protection/>
    </xf>
    <xf numFmtId="0" fontId="113" fillId="0" borderId="11" xfId="52" applyFont="1" applyBorder="1" applyAlignment="1" applyProtection="1">
      <alignment vertical="top" wrapText="1"/>
      <protection/>
    </xf>
    <xf numFmtId="0" fontId="0" fillId="0" borderId="11" xfId="0" applyFont="1" applyFill="1" applyBorder="1" applyAlignment="1" applyProtection="1">
      <alignment vertical="top" wrapText="1"/>
      <protection/>
    </xf>
    <xf numFmtId="0" fontId="0" fillId="38" borderId="11" xfId="0" applyFont="1" applyFill="1" applyBorder="1" applyAlignment="1" applyProtection="1">
      <alignment vertical="top"/>
      <protection/>
    </xf>
    <xf numFmtId="0" fontId="0" fillId="33" borderId="11" xfId="0" applyFont="1" applyFill="1" applyBorder="1" applyAlignment="1" applyProtection="1">
      <alignment vertical="top"/>
      <protection/>
    </xf>
    <xf numFmtId="0" fontId="0" fillId="0" borderId="11" xfId="0" applyFont="1" applyBorder="1" applyAlignment="1" applyProtection="1">
      <alignment horizontal="left" vertical="top" wrapText="1"/>
      <protection locked="0"/>
    </xf>
    <xf numFmtId="0" fontId="138" fillId="0" borderId="0" xfId="0" applyFont="1" applyFill="1" applyBorder="1" applyAlignment="1" applyProtection="1">
      <alignment vertical="center" wrapText="1"/>
      <protection/>
    </xf>
    <xf numFmtId="0" fontId="0" fillId="0" borderId="67" xfId="0" applyBorder="1" applyAlignment="1">
      <alignment/>
    </xf>
    <xf numFmtId="0" fontId="0" fillId="0" borderId="36" xfId="0" applyNumberFormat="1" applyBorder="1" applyAlignment="1">
      <alignment/>
    </xf>
    <xf numFmtId="0" fontId="127" fillId="0" borderId="0" xfId="52" applyFont="1" applyAlignment="1" applyProtection="1">
      <alignment/>
      <protection/>
    </xf>
    <xf numFmtId="0" fontId="138" fillId="37" borderId="68" xfId="0" applyFont="1" applyFill="1" applyBorder="1" applyAlignment="1" applyProtection="1">
      <alignment horizontal="left" vertical="top" wrapText="1"/>
      <protection/>
    </xf>
    <xf numFmtId="0" fontId="138" fillId="37" borderId="69" xfId="0" applyFont="1" applyFill="1" applyBorder="1" applyAlignment="1" applyProtection="1">
      <alignment horizontal="left" vertical="top" wrapText="1"/>
      <protection/>
    </xf>
    <xf numFmtId="0" fontId="138" fillId="37" borderId="70" xfId="0" applyFont="1" applyFill="1" applyBorder="1" applyAlignment="1" applyProtection="1">
      <alignment horizontal="left" vertical="top" wrapText="1"/>
      <protection/>
    </xf>
    <xf numFmtId="0" fontId="138" fillId="40" borderId="71" xfId="0" applyFont="1" applyFill="1" applyBorder="1" applyAlignment="1" applyProtection="1">
      <alignment horizontal="center" wrapText="1"/>
      <protection/>
    </xf>
    <xf numFmtId="0" fontId="155" fillId="40" borderId="72" xfId="0" applyFont="1" applyFill="1" applyBorder="1" applyAlignment="1" applyProtection="1">
      <alignment horizontal="center" wrapText="1"/>
      <protection locked="0"/>
    </xf>
    <xf numFmtId="0" fontId="156" fillId="33" borderId="73" xfId="0" applyFont="1" applyFill="1" applyBorder="1" applyAlignment="1" applyProtection="1">
      <alignment wrapText="1"/>
      <protection/>
    </xf>
    <xf numFmtId="0" fontId="138" fillId="40" borderId="74" xfId="0" applyFont="1" applyFill="1" applyBorder="1" applyAlignment="1" applyProtection="1">
      <alignment wrapText="1"/>
      <protection/>
    </xf>
    <xf numFmtId="0" fontId="0" fillId="0" borderId="32" xfId="0" applyNumberFormat="1" applyBorder="1" applyAlignment="1" applyProtection="1">
      <alignment horizontal="left" vertical="top" wrapText="1"/>
      <protection locked="0"/>
    </xf>
    <xf numFmtId="0" fontId="0" fillId="0" borderId="11" xfId="0" applyBorder="1" applyAlignment="1" applyProtection="1">
      <alignment/>
      <protection locked="0"/>
    </xf>
    <xf numFmtId="44" fontId="122" fillId="0" borderId="11" xfId="0" applyNumberFormat="1" applyFont="1" applyBorder="1" applyAlignment="1" applyProtection="1">
      <alignment horizontal="left" vertical="top"/>
      <protection locked="0"/>
    </xf>
    <xf numFmtId="0" fontId="122" fillId="0" borderId="11" xfId="0" applyFont="1" applyBorder="1" applyAlignment="1" applyProtection="1">
      <alignment horizontal="left" vertical="top"/>
      <protection locked="0"/>
    </xf>
    <xf numFmtId="0" fontId="122" fillId="33" borderId="11" xfId="0" applyFont="1" applyFill="1" applyBorder="1" applyAlignment="1" applyProtection="1">
      <alignment horizontal="center" vertical="top"/>
      <protection locked="0"/>
    </xf>
    <xf numFmtId="2" fontId="122" fillId="33" borderId="11" xfId="0" applyNumberFormat="1" applyFont="1" applyFill="1" applyBorder="1" applyAlignment="1" applyProtection="1" quotePrefix="1">
      <alignment horizontal="center" vertical="top"/>
      <protection locked="0"/>
    </xf>
    <xf numFmtId="0" fontId="0" fillId="0" borderId="0" xfId="0" applyAlignment="1">
      <alignment horizontal="center"/>
    </xf>
    <xf numFmtId="0" fontId="0" fillId="0" borderId="0" xfId="0" applyAlignment="1">
      <alignment wrapText="1"/>
    </xf>
    <xf numFmtId="0" fontId="119" fillId="0" borderId="0" xfId="0" applyFont="1" applyAlignment="1">
      <alignment horizontal="center"/>
    </xf>
    <xf numFmtId="0" fontId="0" fillId="44" borderId="75" xfId="0" applyFill="1" applyBorder="1" applyAlignment="1">
      <alignment horizontal="center"/>
    </xf>
    <xf numFmtId="0" fontId="0" fillId="44" borderId="0" xfId="0" applyFill="1" applyBorder="1" applyAlignment="1">
      <alignment horizontal="left" wrapText="1"/>
    </xf>
    <xf numFmtId="0" fontId="0" fillId="44" borderId="48" xfId="0" applyFont="1" applyFill="1" applyBorder="1" applyAlignment="1">
      <alignment horizontal="left" wrapText="1"/>
    </xf>
    <xf numFmtId="0" fontId="0" fillId="44" borderId="15" xfId="0" applyFill="1" applyBorder="1" applyAlignment="1">
      <alignment horizontal="center"/>
    </xf>
    <xf numFmtId="0" fontId="0" fillId="44" borderId="10" xfId="0" applyFill="1" applyBorder="1" applyAlignment="1">
      <alignment horizontal="left" wrapText="1"/>
    </xf>
    <xf numFmtId="0" fontId="0" fillId="44" borderId="76" xfId="0" applyFont="1" applyFill="1" applyBorder="1" applyAlignment="1">
      <alignment horizontal="left" wrapText="1"/>
    </xf>
    <xf numFmtId="0" fontId="151" fillId="0" borderId="12" xfId="0" applyFont="1" applyBorder="1" applyAlignment="1">
      <alignment wrapText="1"/>
    </xf>
    <xf numFmtId="0" fontId="119" fillId="44" borderId="31" xfId="0" applyFont="1" applyFill="1" applyBorder="1" applyAlignment="1">
      <alignment horizontal="center" wrapText="1"/>
    </xf>
    <xf numFmtId="0" fontId="151" fillId="44" borderId="12" xfId="0" applyFont="1" applyFill="1" applyBorder="1" applyAlignment="1">
      <alignment wrapText="1"/>
    </xf>
    <xf numFmtId="0" fontId="0" fillId="0" borderId="31" xfId="0" applyBorder="1" applyAlignment="1">
      <alignment horizontal="center"/>
    </xf>
    <xf numFmtId="0" fontId="0" fillId="0" borderId="12" xfId="0" applyBorder="1" applyAlignment="1">
      <alignment horizontal="left" wrapText="1"/>
    </xf>
    <xf numFmtId="0" fontId="0" fillId="0" borderId="12" xfId="0" applyFont="1" applyBorder="1" applyAlignment="1">
      <alignment horizontal="left" wrapText="1"/>
    </xf>
    <xf numFmtId="0" fontId="119" fillId="0" borderId="12" xfId="0" applyFont="1" applyBorder="1" applyAlignment="1">
      <alignment horizontal="center" wrapText="1"/>
    </xf>
    <xf numFmtId="0" fontId="0" fillId="0" borderId="13" xfId="0" applyBorder="1" applyAlignment="1">
      <alignment/>
    </xf>
    <xf numFmtId="0" fontId="138" fillId="0" borderId="11" xfId="0" applyFont="1" applyBorder="1" applyAlignment="1">
      <alignment horizontal="center" wrapText="1"/>
    </xf>
    <xf numFmtId="0" fontId="138" fillId="0" borderId="14" xfId="0" applyFont="1" applyBorder="1" applyAlignment="1">
      <alignment horizontal="center" wrapText="1"/>
    </xf>
    <xf numFmtId="0" fontId="138" fillId="44" borderId="31" xfId="0" applyFont="1" applyFill="1" applyBorder="1" applyAlignment="1">
      <alignment horizontal="center" vertical="top" wrapText="1"/>
    </xf>
    <xf numFmtId="0" fontId="138" fillId="0" borderId="14" xfId="0" applyFont="1" applyBorder="1" applyAlignment="1">
      <alignment horizontal="center"/>
    </xf>
    <xf numFmtId="0" fontId="138" fillId="0" borderId="11" xfId="0" applyFont="1" applyBorder="1" applyAlignment="1">
      <alignment horizontal="center"/>
    </xf>
    <xf numFmtId="0" fontId="0" fillId="44" borderId="14" xfId="0" applyFill="1" applyBorder="1" applyAlignment="1">
      <alignment/>
    </xf>
    <xf numFmtId="0" fontId="5" fillId="39" borderId="11" xfId="0" applyNumberFormat="1" applyFont="1" applyFill="1" applyBorder="1" applyAlignment="1" applyProtection="1">
      <alignment wrapText="1"/>
      <protection/>
    </xf>
    <xf numFmtId="0" fontId="75" fillId="0" borderId="0" xfId="56" applyFont="1" applyAlignment="1" applyProtection="1">
      <alignment horizontal="left"/>
      <protection/>
    </xf>
    <xf numFmtId="0" fontId="151" fillId="0" borderId="76" xfId="0" applyFont="1" applyBorder="1" applyAlignment="1">
      <alignment vertical="top" wrapText="1"/>
    </xf>
    <xf numFmtId="0" fontId="0" fillId="44" borderId="77" xfId="0" applyFont="1" applyFill="1" applyBorder="1" applyAlignment="1">
      <alignment vertical="top" wrapText="1"/>
    </xf>
    <xf numFmtId="0" fontId="0" fillId="0" borderId="77" xfId="0" applyBorder="1" applyAlignment="1">
      <alignment vertical="top" wrapText="1"/>
    </xf>
    <xf numFmtId="0" fontId="151" fillId="0" borderId="77" xfId="0" applyFont="1" applyBorder="1" applyAlignment="1">
      <alignment vertical="top" wrapText="1"/>
    </xf>
    <xf numFmtId="0" fontId="151" fillId="0" borderId="11" xfId="0" applyFont="1" applyBorder="1" applyAlignment="1">
      <alignment vertical="top" wrapText="1"/>
    </xf>
    <xf numFmtId="0" fontId="119" fillId="14" borderId="78" xfId="0" applyFont="1" applyFill="1" applyBorder="1" applyAlignment="1">
      <alignment horizontal="center" vertical="top" wrapText="1"/>
    </xf>
    <xf numFmtId="0" fontId="157" fillId="33" borderId="0" xfId="0" applyFont="1" applyFill="1" applyBorder="1" applyAlignment="1" applyProtection="1">
      <alignment vertical="top" wrapText="1"/>
      <protection/>
    </xf>
    <xf numFmtId="0" fontId="75" fillId="0" borderId="0" xfId="56" applyFont="1" applyAlignment="1" applyProtection="1">
      <alignment horizontal="left" wrapText="1"/>
      <protection/>
    </xf>
    <xf numFmtId="0" fontId="78" fillId="0" borderId="0" xfId="56" applyFont="1" applyAlignment="1" applyProtection="1">
      <alignment wrapText="1"/>
      <protection/>
    </xf>
    <xf numFmtId="0" fontId="83" fillId="0" borderId="0" xfId="56" applyNumberFormat="1" applyFont="1" applyBorder="1" applyAlignment="1" applyProtection="1">
      <alignment wrapText="1"/>
      <protection/>
    </xf>
    <xf numFmtId="0" fontId="49" fillId="0" borderId="0" xfId="56" applyFont="1" applyAlignment="1" applyProtection="1">
      <alignment wrapText="1"/>
      <protection/>
    </xf>
    <xf numFmtId="0" fontId="5" fillId="0" borderId="14" xfId="56" applyFont="1" applyBorder="1" applyAlignment="1" applyProtection="1">
      <alignment horizontal="center" wrapText="1"/>
      <protection/>
    </xf>
    <xf numFmtId="0" fontId="5" fillId="0" borderId="15" xfId="56" applyFont="1" applyBorder="1" applyAlignment="1" applyProtection="1">
      <alignment horizontal="center" wrapText="1"/>
      <protection/>
    </xf>
    <xf numFmtId="0" fontId="5" fillId="0" borderId="76" xfId="56" applyFont="1" applyBorder="1" applyAlignment="1" applyProtection="1">
      <alignment horizontal="center" wrapText="1"/>
      <protection/>
    </xf>
    <xf numFmtId="42" fontId="0" fillId="0" borderId="0" xfId="0" applyNumberFormat="1" applyFill="1" applyAlignment="1">
      <alignment/>
    </xf>
    <xf numFmtId="0" fontId="126" fillId="0" borderId="0" xfId="0" applyFont="1" applyAlignment="1">
      <alignment/>
    </xf>
    <xf numFmtId="0" fontId="126" fillId="0" borderId="0" xfId="0" applyFont="1" applyAlignment="1">
      <alignment horizontal="center" wrapText="1"/>
    </xf>
    <xf numFmtId="0" fontId="126" fillId="0" borderId="0" xfId="0" applyFont="1" applyAlignment="1">
      <alignment horizontal="right"/>
    </xf>
    <xf numFmtId="14" fontId="126" fillId="0" borderId="10" xfId="0" applyNumberFormat="1" applyFont="1" applyBorder="1" applyAlignment="1" applyProtection="1">
      <alignment horizontal="left" vertical="top"/>
      <protection locked="0"/>
    </xf>
    <xf numFmtId="14" fontId="126" fillId="0" borderId="10" xfId="0" applyNumberFormat="1" applyFont="1" applyBorder="1" applyAlignment="1" applyProtection="1">
      <alignment horizontal="left"/>
      <protection locked="0"/>
    </xf>
    <xf numFmtId="0" fontId="126" fillId="0" borderId="0" xfId="0" applyFont="1" applyAlignment="1">
      <alignment wrapText="1"/>
    </xf>
    <xf numFmtId="0" fontId="150" fillId="0" borderId="0" xfId="0" applyFont="1" applyAlignment="1">
      <alignment horizontal="right"/>
    </xf>
    <xf numFmtId="0" fontId="126" fillId="0" borderId="0" xfId="0" applyFont="1" applyBorder="1" applyAlignment="1">
      <alignment/>
    </xf>
    <xf numFmtId="0" fontId="0" fillId="0" borderId="79" xfId="0" applyBorder="1" applyAlignment="1">
      <alignment/>
    </xf>
    <xf numFmtId="0" fontId="0" fillId="0" borderId="80" xfId="0" applyBorder="1" applyAlignment="1">
      <alignment horizontal="center" vertical="top" wrapText="1"/>
    </xf>
    <xf numFmtId="0" fontId="0" fillId="0" borderId="80" xfId="0" applyBorder="1" applyAlignment="1">
      <alignment horizontal="center" wrapText="1"/>
    </xf>
    <xf numFmtId="0" fontId="0" fillId="0" borderId="81" xfId="0" applyBorder="1" applyAlignment="1">
      <alignment horizontal="center" vertical="top" wrapText="1"/>
    </xf>
    <xf numFmtId="0" fontId="0" fillId="0" borderId="76"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4" fontId="0" fillId="0" borderId="15" xfId="0" applyNumberFormat="1"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44" fontId="0" fillId="0" borderId="31" xfId="0" applyNumberFormat="1" applyBorder="1" applyAlignment="1" applyProtection="1">
      <alignment horizontal="left" vertical="top" wrapText="1"/>
      <protection locked="0"/>
    </xf>
    <xf numFmtId="0" fontId="0" fillId="0" borderId="82"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126" fillId="0" borderId="0" xfId="0" applyFont="1" applyAlignment="1">
      <alignment horizontal="left" wrapText="1"/>
    </xf>
    <xf numFmtId="0" fontId="119" fillId="0" borderId="80" xfId="0" applyFont="1" applyBorder="1" applyAlignment="1">
      <alignment horizontal="center" vertical="top"/>
    </xf>
    <xf numFmtId="0" fontId="119" fillId="0" borderId="80" xfId="0" applyFont="1" applyBorder="1" applyAlignment="1">
      <alignment horizontal="center" vertical="top" wrapText="1"/>
    </xf>
    <xf numFmtId="0" fontId="119" fillId="0" borderId="80" xfId="0" applyFont="1" applyBorder="1" applyAlignment="1" applyProtection="1">
      <alignment horizontal="center" vertical="top" wrapText="1"/>
      <protection locked="0"/>
    </xf>
    <xf numFmtId="0" fontId="158" fillId="0" borderId="14" xfId="0" applyFont="1" applyBorder="1" applyAlignment="1" applyProtection="1">
      <alignment horizontal="left" vertical="top" wrapText="1"/>
      <protection locked="0"/>
    </xf>
    <xf numFmtId="42" fontId="158" fillId="0" borderId="14" xfId="0" applyNumberFormat="1" applyFont="1" applyBorder="1" applyAlignment="1" applyProtection="1">
      <alignment/>
      <protection locked="0"/>
    </xf>
    <xf numFmtId="0" fontId="158" fillId="0" borderId="14" xfId="0" applyFont="1" applyBorder="1" applyAlignment="1" applyProtection="1">
      <alignment/>
      <protection locked="0"/>
    </xf>
    <xf numFmtId="166" fontId="158" fillId="0" borderId="14" xfId="44" applyNumberFormat="1" applyFont="1" applyBorder="1" applyAlignment="1" applyProtection="1">
      <alignment/>
      <protection locked="0"/>
    </xf>
    <xf numFmtId="0" fontId="158" fillId="0" borderId="11" xfId="0" applyFont="1" applyBorder="1" applyAlignment="1" applyProtection="1">
      <alignment horizontal="left" vertical="top" wrapText="1"/>
      <protection locked="0"/>
    </xf>
    <xf numFmtId="42" fontId="158" fillId="0" borderId="11" xfId="0" applyNumberFormat="1" applyFont="1" applyBorder="1" applyAlignment="1" applyProtection="1">
      <alignment/>
      <protection locked="0"/>
    </xf>
    <xf numFmtId="0" fontId="158" fillId="0" borderId="11" xfId="0" applyFont="1" applyBorder="1" applyAlignment="1" applyProtection="1">
      <alignment/>
      <protection locked="0"/>
    </xf>
    <xf numFmtId="0" fontId="158" fillId="0" borderId="83" xfId="0" applyFont="1" applyBorder="1" applyAlignment="1" applyProtection="1">
      <alignment horizontal="left" vertical="top" wrapText="1"/>
      <protection locked="0"/>
    </xf>
    <xf numFmtId="42" fontId="158" fillId="0" borderId="83" xfId="0" applyNumberFormat="1" applyFont="1" applyBorder="1" applyAlignment="1" applyProtection="1">
      <alignment/>
      <protection locked="0"/>
    </xf>
    <xf numFmtId="0" fontId="158" fillId="0" borderId="83" xfId="0" applyFont="1" applyBorder="1" applyAlignment="1" applyProtection="1">
      <alignment/>
      <protection locked="0"/>
    </xf>
    <xf numFmtId="0" fontId="159" fillId="45" borderId="14" xfId="0" applyFont="1" applyFill="1" applyBorder="1" applyAlignment="1">
      <alignment horizontal="center" vertical="center" wrapText="1"/>
    </xf>
    <xf numFmtId="0" fontId="159" fillId="45" borderId="15" xfId="0" applyFont="1" applyFill="1" applyBorder="1" applyAlignment="1">
      <alignment horizontal="center" vertical="center"/>
    </xf>
    <xf numFmtId="0" fontId="159" fillId="45" borderId="15" xfId="0" applyFont="1" applyFill="1" applyBorder="1" applyAlignment="1">
      <alignment horizontal="center" vertical="center" wrapText="1"/>
    </xf>
    <xf numFmtId="0" fontId="158" fillId="2" borderId="77" xfId="0" applyFont="1" applyFill="1" applyBorder="1" applyAlignment="1" applyProtection="1">
      <alignment horizontal="left" vertical="top" wrapText="1"/>
      <protection locked="0"/>
    </xf>
    <xf numFmtId="0" fontId="158" fillId="2" borderId="11" xfId="0" applyFont="1" applyFill="1" applyBorder="1" applyAlignment="1" applyProtection="1">
      <alignment horizontal="left" vertical="top" wrapText="1"/>
      <protection locked="0"/>
    </xf>
    <xf numFmtId="0" fontId="158" fillId="2" borderId="31" xfId="0" applyFont="1" applyFill="1" applyBorder="1" applyAlignment="1" applyProtection="1">
      <alignment horizontal="left" vertical="top" wrapText="1"/>
      <protection locked="0"/>
    </xf>
    <xf numFmtId="42" fontId="158" fillId="2" borderId="31" xfId="0" applyNumberFormat="1" applyFont="1" applyFill="1" applyBorder="1" applyAlignment="1" applyProtection="1">
      <alignment horizontal="left" vertical="top" wrapText="1"/>
      <protection locked="0"/>
    </xf>
    <xf numFmtId="0" fontId="158" fillId="0" borderId="77" xfId="0" applyFont="1" applyBorder="1" applyAlignment="1" applyProtection="1">
      <alignment horizontal="left" vertical="top" wrapText="1"/>
      <protection locked="0"/>
    </xf>
    <xf numFmtId="0" fontId="158" fillId="33" borderId="11" xfId="0" applyFont="1" applyFill="1" applyBorder="1" applyAlignment="1" applyProtection="1">
      <alignment horizontal="left" vertical="top" wrapText="1"/>
      <protection locked="0"/>
    </xf>
    <xf numFmtId="0" fontId="158" fillId="0" borderId="31" xfId="0" applyFont="1" applyBorder="1" applyAlignment="1" applyProtection="1">
      <alignment horizontal="left" vertical="top" wrapText="1"/>
      <protection locked="0"/>
    </xf>
    <xf numFmtId="42" fontId="158" fillId="0" borderId="31" xfId="0" applyNumberFormat="1" applyFont="1" applyBorder="1" applyAlignment="1" applyProtection="1">
      <alignment horizontal="left" vertical="top" wrapText="1"/>
      <protection locked="0"/>
    </xf>
    <xf numFmtId="0" fontId="158" fillId="0" borderId="82" xfId="0" applyFont="1" applyBorder="1" applyAlignment="1" applyProtection="1">
      <alignment horizontal="left" vertical="top" wrapText="1"/>
      <protection locked="0"/>
    </xf>
    <xf numFmtId="0" fontId="158" fillId="0" borderId="66" xfId="0" applyFont="1" applyBorder="1" applyAlignment="1" applyProtection="1">
      <alignment horizontal="left" vertical="top" wrapText="1"/>
      <protection locked="0"/>
    </xf>
    <xf numFmtId="42" fontId="158" fillId="0" borderId="66" xfId="0" applyNumberFormat="1" applyFont="1" applyBorder="1" applyAlignment="1" applyProtection="1">
      <alignment horizontal="left" vertical="top" wrapText="1"/>
      <protection locked="0"/>
    </xf>
    <xf numFmtId="41" fontId="158" fillId="2" borderId="31" xfId="0" applyNumberFormat="1" applyFont="1" applyFill="1" applyBorder="1" applyAlignment="1" applyProtection="1">
      <alignment horizontal="left" vertical="top" wrapText="1"/>
      <protection locked="0"/>
    </xf>
    <xf numFmtId="41" fontId="158" fillId="0" borderId="31" xfId="0" applyNumberFormat="1" applyFont="1" applyBorder="1" applyAlignment="1" applyProtection="1">
      <alignment horizontal="left" vertical="top" wrapText="1"/>
      <protection locked="0"/>
    </xf>
    <xf numFmtId="41" fontId="158" fillId="0" borderId="66" xfId="0" applyNumberFormat="1" applyFont="1" applyBorder="1" applyAlignment="1" applyProtection="1">
      <alignment horizontal="left" vertical="top" wrapText="1"/>
      <protection locked="0"/>
    </xf>
    <xf numFmtId="0" fontId="158" fillId="2" borderId="77" xfId="0" applyFont="1" applyFill="1" applyBorder="1" applyAlignment="1" applyProtection="1">
      <alignment vertical="top" wrapText="1"/>
      <protection locked="0"/>
    </xf>
    <xf numFmtId="0" fontId="158" fillId="2" borderId="11" xfId="0" applyFont="1" applyFill="1" applyBorder="1" applyAlignment="1" applyProtection="1">
      <alignment vertical="top" wrapText="1"/>
      <protection locked="0"/>
    </xf>
    <xf numFmtId="0" fontId="158" fillId="2" borderId="31" xfId="0" applyFont="1" applyFill="1" applyBorder="1" applyAlignment="1" applyProtection="1">
      <alignment horizontal="center" vertical="top" wrapText="1"/>
      <protection locked="0"/>
    </xf>
    <xf numFmtId="41" fontId="158" fillId="2" borderId="31" xfId="0" applyNumberFormat="1" applyFont="1" applyFill="1" applyBorder="1" applyAlignment="1" applyProtection="1">
      <alignment horizontal="center" vertical="top" wrapText="1"/>
      <protection locked="0"/>
    </xf>
    <xf numFmtId="0" fontId="158" fillId="0" borderId="77" xfId="0" applyFont="1" applyBorder="1" applyAlignment="1" applyProtection="1">
      <alignment vertical="top" wrapText="1"/>
      <protection locked="0"/>
    </xf>
    <xf numFmtId="0" fontId="158" fillId="0" borderId="31" xfId="0" applyFont="1" applyBorder="1" applyAlignment="1" applyProtection="1">
      <alignment horizontal="center" vertical="top" wrapText="1"/>
      <protection locked="0"/>
    </xf>
    <xf numFmtId="41" fontId="158" fillId="0" borderId="31" xfId="0" applyNumberFormat="1" applyFont="1" applyBorder="1" applyAlignment="1" applyProtection="1">
      <alignment horizontal="center" vertical="top" wrapText="1"/>
      <protection locked="0"/>
    </xf>
    <xf numFmtId="0" fontId="158" fillId="0" borderId="82" xfId="0" applyFont="1" applyBorder="1" applyAlignment="1" applyProtection="1">
      <alignment vertical="top" wrapText="1"/>
      <protection locked="0"/>
    </xf>
    <xf numFmtId="0" fontId="158" fillId="0" borderId="66" xfId="0" applyFont="1" applyBorder="1" applyAlignment="1" applyProtection="1">
      <alignment horizontal="center" vertical="top" wrapText="1"/>
      <protection locked="0"/>
    </xf>
    <xf numFmtId="41" fontId="158" fillId="0" borderId="66" xfId="0" applyNumberFormat="1" applyFont="1" applyBorder="1" applyAlignment="1" applyProtection="1">
      <alignment horizontal="center" vertical="top" wrapText="1"/>
      <protection locked="0"/>
    </xf>
    <xf numFmtId="0" fontId="126" fillId="0" borderId="0" xfId="0" applyFont="1" applyAlignment="1">
      <alignment horizontal="left"/>
    </xf>
    <xf numFmtId="0" fontId="0" fillId="0" borderId="0" xfId="0" applyBorder="1" applyAlignment="1" applyProtection="1">
      <alignment horizontal="right" vertical="top"/>
      <protection/>
    </xf>
    <xf numFmtId="0" fontId="0" fillId="0" borderId="0" xfId="0" applyAlignment="1" applyProtection="1">
      <alignment horizontal="right" vertical="top"/>
      <protection/>
    </xf>
    <xf numFmtId="0" fontId="0" fillId="0" borderId="0" xfId="0" applyAlignment="1">
      <alignment horizontal="right"/>
    </xf>
    <xf numFmtId="0" fontId="150" fillId="8" borderId="34" xfId="0" applyFont="1" applyFill="1" applyBorder="1" applyAlignment="1">
      <alignment horizontal="center" vertical="center" wrapText="1"/>
    </xf>
    <xf numFmtId="0" fontId="0" fillId="0" borderId="84" xfId="0" applyBorder="1" applyAlignment="1">
      <alignment/>
    </xf>
    <xf numFmtId="0" fontId="129" fillId="0" borderId="14" xfId="0" applyFont="1" applyBorder="1" applyAlignment="1">
      <alignment horizontal="center"/>
    </xf>
    <xf numFmtId="42" fontId="0" fillId="0" borderId="14" xfId="0" applyNumberFormat="1" applyBorder="1" applyAlignment="1">
      <alignment/>
    </xf>
    <xf numFmtId="0" fontId="0" fillId="46" borderId="14" xfId="0" applyFill="1" applyBorder="1" applyAlignment="1">
      <alignment/>
    </xf>
    <xf numFmtId="42" fontId="0" fillId="0" borderId="85" xfId="0" applyNumberFormat="1" applyBorder="1" applyAlignment="1">
      <alignment/>
    </xf>
    <xf numFmtId="0" fontId="129" fillId="0" borderId="11" xfId="0" applyFont="1" applyBorder="1" applyAlignment="1">
      <alignment horizontal="center"/>
    </xf>
    <xf numFmtId="0" fontId="0" fillId="44" borderId="11" xfId="0" applyFill="1" applyBorder="1" applyAlignment="1">
      <alignment/>
    </xf>
    <xf numFmtId="42" fontId="0" fillId="0" borderId="11" xfId="0" applyNumberFormat="1" applyBorder="1" applyAlignment="1">
      <alignment/>
    </xf>
    <xf numFmtId="0" fontId="0" fillId="46" borderId="11" xfId="0" applyFill="1" applyBorder="1" applyAlignment="1">
      <alignment/>
    </xf>
    <xf numFmtId="0" fontId="0" fillId="44" borderId="32" xfId="0" applyFill="1" applyBorder="1" applyAlignment="1">
      <alignment/>
    </xf>
    <xf numFmtId="42" fontId="129" fillId="0" borderId="32" xfId="0" applyNumberFormat="1" applyFont="1" applyBorder="1" applyAlignment="1">
      <alignment/>
    </xf>
    <xf numFmtId="0" fontId="0" fillId="46" borderId="32" xfId="0" applyFill="1" applyBorder="1" applyAlignment="1">
      <alignment/>
    </xf>
    <xf numFmtId="42" fontId="160" fillId="0" borderId="85" xfId="0" applyNumberFormat="1" applyFont="1" applyBorder="1" applyAlignment="1">
      <alignment/>
    </xf>
    <xf numFmtId="166" fontId="0" fillId="0" borderId="0" xfId="0" applyNumberFormat="1" applyAlignment="1">
      <alignment/>
    </xf>
    <xf numFmtId="166" fontId="0" fillId="0" borderId="11" xfId="0" applyNumberFormat="1" applyBorder="1" applyAlignment="1">
      <alignment/>
    </xf>
    <xf numFmtId="42" fontId="0" fillId="46" borderId="11" xfId="0" applyNumberFormat="1" applyFill="1" applyBorder="1" applyAlignment="1">
      <alignment/>
    </xf>
    <xf numFmtId="42" fontId="0" fillId="0" borderId="32" xfId="0" applyNumberFormat="1" applyBorder="1" applyAlignment="1">
      <alignment/>
    </xf>
    <xf numFmtId="0" fontId="0" fillId="46" borderId="85" xfId="0" applyFill="1" applyBorder="1" applyAlignment="1">
      <alignment/>
    </xf>
    <xf numFmtId="42" fontId="0" fillId="0" borderId="40" xfId="0" applyNumberFormat="1" applyBorder="1" applyAlignment="1">
      <alignment/>
    </xf>
    <xf numFmtId="42" fontId="129" fillId="0" borderId="11" xfId="0" applyNumberFormat="1" applyFont="1" applyBorder="1" applyAlignment="1">
      <alignment/>
    </xf>
    <xf numFmtId="0" fontId="0" fillId="44" borderId="34" xfId="0" applyFill="1" applyBorder="1" applyAlignment="1">
      <alignment/>
    </xf>
    <xf numFmtId="42" fontId="160" fillId="0" borderId="34" xfId="0" applyNumberFormat="1" applyFont="1" applyBorder="1" applyAlignment="1">
      <alignment/>
    </xf>
    <xf numFmtId="0" fontId="0" fillId="46" borderId="34" xfId="0" applyFill="1" applyBorder="1" applyAlignment="1">
      <alignment/>
    </xf>
    <xf numFmtId="42" fontId="160" fillId="0" borderId="41" xfId="0" applyNumberFormat="1" applyFont="1" applyBorder="1" applyAlignment="1">
      <alignment/>
    </xf>
    <xf numFmtId="44" fontId="0" fillId="0" borderId="0" xfId="0" applyNumberFormat="1" applyAlignment="1">
      <alignment/>
    </xf>
    <xf numFmtId="49" fontId="0" fillId="0" borderId="0" xfId="0" applyNumberFormat="1" applyAlignment="1">
      <alignment horizontal="right"/>
    </xf>
    <xf numFmtId="42" fontId="0" fillId="0" borderId="0" xfId="0" applyNumberFormat="1" applyAlignment="1">
      <alignment/>
    </xf>
    <xf numFmtId="42" fontId="0" fillId="0" borderId="28" xfId="0" applyNumberFormat="1" applyBorder="1" applyAlignment="1">
      <alignment/>
    </xf>
    <xf numFmtId="166" fontId="27" fillId="0" borderId="31" xfId="44" applyNumberFormat="1" applyFont="1" applyBorder="1" applyAlignment="1" applyProtection="1">
      <alignment horizontal="right"/>
      <protection/>
    </xf>
    <xf numFmtId="166" fontId="27" fillId="46" borderId="31" xfId="44" applyNumberFormat="1" applyFont="1" applyFill="1" applyBorder="1" applyAlignment="1" applyProtection="1">
      <alignment horizontal="right"/>
      <protection/>
    </xf>
    <xf numFmtId="166" fontId="27" fillId="0" borderId="11" xfId="44" applyNumberFormat="1" applyFont="1" applyBorder="1" applyAlignment="1" applyProtection="1">
      <alignment/>
      <protection/>
    </xf>
    <xf numFmtId="166" fontId="58" fillId="35" borderId="13" xfId="44" applyNumberFormat="1" applyFont="1" applyFill="1" applyBorder="1" applyAlignment="1" applyProtection="1">
      <alignment/>
      <protection/>
    </xf>
    <xf numFmtId="166" fontId="58" fillId="35" borderId="12" xfId="44" applyNumberFormat="1" applyFont="1" applyFill="1" applyBorder="1" applyAlignment="1" applyProtection="1">
      <alignment/>
      <protection/>
    </xf>
    <xf numFmtId="166" fontId="58" fillId="35" borderId="11" xfId="44" applyNumberFormat="1" applyFont="1" applyFill="1" applyBorder="1" applyAlignment="1" applyProtection="1">
      <alignment/>
      <protection/>
    </xf>
    <xf numFmtId="166" fontId="27" fillId="47" borderId="31" xfId="44" applyNumberFormat="1" applyFont="1" applyFill="1" applyBorder="1" applyAlignment="1" applyProtection="1">
      <alignment/>
      <protection/>
    </xf>
    <xf numFmtId="166" fontId="27" fillId="46" borderId="31" xfId="44" applyNumberFormat="1" applyFont="1" applyFill="1" applyBorder="1" applyAlignment="1" applyProtection="1">
      <alignment/>
      <protection/>
    </xf>
    <xf numFmtId="166" fontId="5" fillId="47" borderId="31" xfId="44" applyNumberFormat="1" applyFont="1" applyFill="1" applyBorder="1" applyAlignment="1" applyProtection="1">
      <alignment/>
      <protection/>
    </xf>
    <xf numFmtId="166" fontId="5" fillId="46" borderId="31" xfId="44" applyNumberFormat="1" applyFont="1" applyFill="1" applyBorder="1" applyAlignment="1" applyProtection="1">
      <alignment/>
      <protection/>
    </xf>
    <xf numFmtId="166" fontId="5" fillId="0" borderId="11" xfId="44" applyNumberFormat="1" applyFont="1" applyBorder="1" applyAlignment="1" applyProtection="1">
      <alignment/>
      <protection/>
    </xf>
    <xf numFmtId="166" fontId="122" fillId="0" borderId="11" xfId="44" applyNumberFormat="1" applyFont="1" applyFill="1" applyBorder="1" applyAlignment="1">
      <alignment/>
    </xf>
    <xf numFmtId="166" fontId="5" fillId="47" borderId="75" xfId="44" applyNumberFormat="1" applyFont="1" applyFill="1" applyBorder="1" applyAlignment="1" applyProtection="1">
      <alignment/>
      <protection/>
    </xf>
    <xf numFmtId="166" fontId="27" fillId="48" borderId="12" xfId="44" applyNumberFormat="1" applyFont="1" applyFill="1" applyBorder="1" applyAlignment="1" applyProtection="1">
      <alignment horizontal="right"/>
      <protection/>
    </xf>
    <xf numFmtId="0" fontId="87" fillId="0" borderId="76" xfId="56" applyFont="1" applyBorder="1" applyAlignment="1" applyProtection="1">
      <alignment horizontal="center"/>
      <protection/>
    </xf>
    <xf numFmtId="0" fontId="88" fillId="35" borderId="12" xfId="56" applyFont="1" applyFill="1" applyBorder="1" applyAlignment="1" applyProtection="1">
      <alignment/>
      <protection/>
    </xf>
    <xf numFmtId="166" fontId="89" fillId="0" borderId="11" xfId="44" applyNumberFormat="1" applyFont="1" applyBorder="1" applyAlignment="1" applyProtection="1">
      <alignment/>
      <protection/>
    </xf>
    <xf numFmtId="166" fontId="89" fillId="12" borderId="31" xfId="44" applyNumberFormat="1" applyFont="1" applyFill="1" applyBorder="1" applyAlignment="1" applyProtection="1">
      <alignment/>
      <protection/>
    </xf>
    <xf numFmtId="166" fontId="87" fillId="35" borderId="12" xfId="44" applyNumberFormat="1" applyFont="1" applyFill="1" applyBorder="1" applyAlignment="1" applyProtection="1">
      <alignment/>
      <protection/>
    </xf>
    <xf numFmtId="166" fontId="89" fillId="0" borderId="31" xfId="44" applyNumberFormat="1" applyFont="1" applyBorder="1" applyAlignment="1" applyProtection="1">
      <alignment horizontal="right"/>
      <protection/>
    </xf>
    <xf numFmtId="166" fontId="89" fillId="12" borderId="31" xfId="44" applyNumberFormat="1" applyFont="1" applyFill="1" applyBorder="1" applyAlignment="1" applyProtection="1">
      <alignment horizontal="right"/>
      <protection/>
    </xf>
    <xf numFmtId="14" fontId="123" fillId="33" borderId="0" xfId="0" applyNumberFormat="1" applyFont="1" applyFill="1" applyBorder="1" applyAlignment="1" applyProtection="1">
      <alignment horizontal="center" vertical="center"/>
      <protection locked="0"/>
    </xf>
    <xf numFmtId="0" fontId="161" fillId="33" borderId="0" xfId="0" applyFont="1" applyFill="1" applyBorder="1" applyAlignment="1" applyProtection="1">
      <alignment vertical="top"/>
      <protection/>
    </xf>
    <xf numFmtId="0" fontId="5" fillId="40" borderId="15" xfId="56" applyFont="1" applyFill="1" applyBorder="1" applyAlignment="1" applyProtection="1">
      <alignment horizontal="center"/>
      <protection/>
    </xf>
    <xf numFmtId="166" fontId="27" fillId="40" borderId="31" xfId="44" applyNumberFormat="1" applyFont="1" applyFill="1" applyBorder="1" applyAlignment="1" applyProtection="1">
      <alignment horizontal="right"/>
      <protection/>
    </xf>
    <xf numFmtId="166" fontId="27" fillId="33" borderId="11" xfId="44" applyNumberFormat="1" applyFont="1" applyFill="1" applyBorder="1" applyAlignment="1" applyProtection="1">
      <alignment/>
      <protection/>
    </xf>
    <xf numFmtId="0" fontId="5" fillId="0" borderId="86" xfId="56" applyFont="1" applyBorder="1" applyAlignment="1" applyProtection="1">
      <alignment horizontal="center" wrapText="1"/>
      <protection/>
    </xf>
    <xf numFmtId="0" fontId="5" fillId="0" borderId="87" xfId="56" applyFont="1" applyBorder="1" applyAlignment="1" applyProtection="1">
      <alignment horizontal="center" wrapText="1"/>
      <protection/>
    </xf>
    <xf numFmtId="0" fontId="89" fillId="0" borderId="87" xfId="56" applyFont="1" applyBorder="1" applyAlignment="1" applyProtection="1">
      <alignment horizontal="center"/>
      <protection/>
    </xf>
    <xf numFmtId="0" fontId="5" fillId="40" borderId="87" xfId="56" applyFont="1" applyFill="1" applyBorder="1" applyAlignment="1" applyProtection="1">
      <alignment horizontal="center"/>
      <protection/>
    </xf>
    <xf numFmtId="0" fontId="87" fillId="40" borderId="51" xfId="56" applyFont="1" applyFill="1" applyBorder="1" applyAlignment="1" applyProtection="1">
      <alignment horizontal="center" vertical="center"/>
      <protection/>
    </xf>
    <xf numFmtId="0" fontId="87" fillId="40" borderId="88" xfId="56" applyFont="1" applyFill="1" applyBorder="1" applyAlignment="1" applyProtection="1">
      <alignment horizontal="center"/>
      <protection/>
    </xf>
    <xf numFmtId="0" fontId="59" fillId="35" borderId="35" xfId="56" applyFont="1" applyFill="1" applyBorder="1" applyAlignment="1" applyProtection="1">
      <alignment wrapText="1"/>
      <protection/>
    </xf>
    <xf numFmtId="0" fontId="59" fillId="35" borderId="0" xfId="56" applyFont="1" applyFill="1" applyBorder="1" applyAlignment="1" applyProtection="1">
      <alignment horizontal="center"/>
      <protection/>
    </xf>
    <xf numFmtId="0" fontId="87" fillId="35" borderId="36" xfId="56" applyFont="1" applyFill="1" applyBorder="1" applyProtection="1">
      <alignment/>
      <protection/>
    </xf>
    <xf numFmtId="0" fontId="77" fillId="0" borderId="57" xfId="56" applyFont="1" applyBorder="1" applyAlignment="1" applyProtection="1">
      <alignment wrapText="1"/>
      <protection/>
    </xf>
    <xf numFmtId="166" fontId="89" fillId="40" borderId="89" xfId="44" applyNumberFormat="1" applyFont="1" applyFill="1" applyBorder="1" applyAlignment="1" applyProtection="1">
      <alignment horizontal="right"/>
      <protection/>
    </xf>
    <xf numFmtId="0" fontId="58" fillId="34" borderId="90" xfId="56" applyFont="1" applyFill="1" applyBorder="1" applyAlignment="1" applyProtection="1">
      <alignment horizontal="right" wrapText="1"/>
      <protection/>
    </xf>
    <xf numFmtId="166" fontId="5" fillId="48" borderId="0" xfId="44" applyNumberFormat="1" applyFont="1" applyFill="1" applyBorder="1" applyAlignment="1" applyProtection="1">
      <alignment horizontal="right"/>
      <protection/>
    </xf>
    <xf numFmtId="166" fontId="89" fillId="12" borderId="89" xfId="44" applyNumberFormat="1" applyFont="1" applyFill="1" applyBorder="1" applyAlignment="1" applyProtection="1">
      <alignment horizontal="right"/>
      <protection/>
    </xf>
    <xf numFmtId="166" fontId="58" fillId="35" borderId="0" xfId="44" applyNumberFormat="1" applyFont="1" applyFill="1" applyBorder="1" applyAlignment="1" applyProtection="1">
      <alignment horizontal="right"/>
      <protection/>
    </xf>
    <xf numFmtId="166" fontId="87" fillId="35" borderId="36" xfId="44" applyNumberFormat="1" applyFont="1" applyFill="1" applyBorder="1" applyAlignment="1" applyProtection="1">
      <alignment horizontal="right"/>
      <protection/>
    </xf>
    <xf numFmtId="166" fontId="89" fillId="46" borderId="89" xfId="44" applyNumberFormat="1" applyFont="1" applyFill="1" applyBorder="1" applyAlignment="1" applyProtection="1">
      <alignment horizontal="right"/>
      <protection/>
    </xf>
    <xf numFmtId="0" fontId="58" fillId="34" borderId="64" xfId="56" applyFont="1" applyFill="1" applyBorder="1" applyAlignment="1" applyProtection="1">
      <alignment horizontal="right" wrapText="1"/>
      <protection/>
    </xf>
    <xf numFmtId="0" fontId="76" fillId="49" borderId="65" xfId="56" applyFont="1" applyFill="1" applyBorder="1" applyAlignment="1" applyProtection="1">
      <alignment horizontal="right" wrapText="1"/>
      <protection/>
    </xf>
    <xf numFmtId="49" fontId="76" fillId="49" borderId="91" xfId="56" applyNumberFormat="1" applyFont="1" applyFill="1" applyBorder="1" applyAlignment="1" applyProtection="1">
      <alignment/>
      <protection/>
    </xf>
    <xf numFmtId="166" fontId="5" fillId="0" borderId="34" xfId="44" applyNumberFormat="1" applyFont="1" applyFill="1" applyBorder="1" applyAlignment="1" applyProtection="1">
      <alignment horizontal="right"/>
      <protection/>
    </xf>
    <xf numFmtId="166" fontId="89" fillId="0" borderId="34" xfId="44" applyNumberFormat="1" applyFont="1" applyFill="1" applyBorder="1" applyAlignment="1" applyProtection="1">
      <alignment horizontal="right"/>
      <protection/>
    </xf>
    <xf numFmtId="166" fontId="5" fillId="40" borderId="34" xfId="44" applyNumberFormat="1" applyFont="1" applyFill="1" applyBorder="1" applyAlignment="1" applyProtection="1">
      <alignment horizontal="right"/>
      <protection/>
    </xf>
    <xf numFmtId="166" fontId="5" fillId="46" borderId="34" xfId="44" applyNumberFormat="1" applyFont="1" applyFill="1" applyBorder="1" applyAlignment="1" applyProtection="1">
      <alignment horizontal="right"/>
      <protection/>
    </xf>
    <xf numFmtId="166" fontId="5" fillId="0" borderId="34" xfId="44" applyNumberFormat="1" applyFont="1" applyBorder="1" applyAlignment="1" applyProtection="1">
      <alignment/>
      <protection/>
    </xf>
    <xf numFmtId="166" fontId="89" fillId="40" borderId="92" xfId="44" applyNumberFormat="1" applyFont="1" applyFill="1" applyBorder="1" applyAlignment="1" applyProtection="1">
      <alignment horizontal="right"/>
      <protection/>
    </xf>
    <xf numFmtId="0" fontId="5" fillId="33" borderId="0" xfId="0" applyFont="1" applyFill="1" applyBorder="1" applyAlignment="1" applyProtection="1">
      <alignment horizontal="left" wrapText="1"/>
      <protection/>
    </xf>
    <xf numFmtId="0" fontId="5" fillId="33" borderId="0" xfId="0" applyFont="1" applyFill="1" applyBorder="1" applyAlignment="1" applyProtection="1">
      <alignment horizontal="right"/>
      <protection/>
    </xf>
    <xf numFmtId="14" fontId="5" fillId="33" borderId="28" xfId="0" applyNumberFormat="1" applyFont="1" applyFill="1" applyBorder="1" applyAlignment="1" applyProtection="1">
      <alignment horizontal="center"/>
      <protection/>
    </xf>
    <xf numFmtId="0" fontId="122" fillId="0" borderId="0" xfId="0" applyFont="1" applyAlignment="1">
      <alignment horizontal="right"/>
    </xf>
    <xf numFmtId="0" fontId="138" fillId="0" borderId="0" xfId="0" applyFont="1" applyAlignment="1">
      <alignment horizontal="right"/>
    </xf>
    <xf numFmtId="0" fontId="49" fillId="48" borderId="11" xfId="0" applyNumberFormat="1" applyFont="1" applyFill="1" applyBorder="1" applyAlignment="1" quotePrefix="1">
      <alignment horizontal="center"/>
    </xf>
    <xf numFmtId="0" fontId="49" fillId="48" borderId="11" xfId="0" applyNumberFormat="1" applyFont="1" applyFill="1" applyBorder="1" applyAlignment="1" quotePrefix="1">
      <alignment/>
    </xf>
    <xf numFmtId="0" fontId="49" fillId="48" borderId="11" xfId="0" applyNumberFormat="1" applyFont="1" applyFill="1" applyBorder="1" applyAlignment="1">
      <alignment/>
    </xf>
    <xf numFmtId="0" fontId="49" fillId="33" borderId="11" xfId="0" applyNumberFormat="1" applyFont="1" applyFill="1" applyBorder="1" applyAlignment="1" quotePrefix="1">
      <alignment horizontal="center"/>
    </xf>
    <xf numFmtId="0" fontId="49" fillId="33" borderId="11" xfId="0" applyNumberFormat="1" applyFont="1" applyFill="1" applyBorder="1" applyAlignment="1" quotePrefix="1">
      <alignment/>
    </xf>
    <xf numFmtId="0" fontId="49" fillId="33" borderId="11" xfId="0" applyNumberFormat="1" applyFont="1" applyFill="1" applyBorder="1" applyAlignment="1">
      <alignment/>
    </xf>
    <xf numFmtId="0" fontId="31" fillId="33" borderId="0" xfId="0" applyFont="1" applyFill="1" applyAlignment="1" applyProtection="1">
      <alignment horizontal="left" readingOrder="1"/>
      <protection/>
    </xf>
    <xf numFmtId="0" fontId="126" fillId="0" borderId="0" xfId="0" applyFont="1" applyAlignment="1" applyProtection="1">
      <alignment horizontal="right"/>
      <protection/>
    </xf>
    <xf numFmtId="14" fontId="126" fillId="0" borderId="28" xfId="0" applyNumberFormat="1" applyFont="1" applyBorder="1" applyAlignment="1">
      <alignment horizontal="center"/>
    </xf>
    <xf numFmtId="14" fontId="126" fillId="0" borderId="28" xfId="0" applyNumberFormat="1" applyFont="1" applyBorder="1" applyAlignment="1" applyProtection="1">
      <alignment horizontal="center"/>
      <protection/>
    </xf>
    <xf numFmtId="0" fontId="27" fillId="33" borderId="0" xfId="0" applyFont="1" applyFill="1" applyBorder="1" applyAlignment="1" applyProtection="1">
      <alignment horizontal="right" wrapText="1"/>
      <protection/>
    </xf>
    <xf numFmtId="0" fontId="77" fillId="33" borderId="0" xfId="0" applyFont="1" applyFill="1" applyAlignment="1" applyProtection="1">
      <alignment horizontal="left" readingOrder="1"/>
      <protection/>
    </xf>
    <xf numFmtId="14" fontId="126" fillId="0" borderId="91" xfId="0" applyNumberFormat="1" applyFont="1" applyBorder="1" applyAlignment="1">
      <alignment horizontal="center"/>
    </xf>
    <xf numFmtId="0" fontId="27" fillId="33" borderId="0" xfId="0" applyFont="1" applyFill="1" applyBorder="1" applyAlignment="1">
      <alignment horizontal="left"/>
    </xf>
    <xf numFmtId="0" fontId="27" fillId="33" borderId="0" xfId="0" applyFont="1" applyFill="1" applyBorder="1" applyAlignment="1">
      <alignment/>
    </xf>
    <xf numFmtId="0" fontId="27" fillId="0" borderId="0" xfId="0" applyFont="1" applyAlignment="1">
      <alignment horizontal="right"/>
    </xf>
    <xf numFmtId="0" fontId="5" fillId="33" borderId="0" xfId="0" applyFont="1" applyFill="1" applyBorder="1" applyAlignment="1">
      <alignment/>
    </xf>
    <xf numFmtId="0" fontId="27" fillId="33" borderId="0" xfId="0" applyNumberFormat="1" applyFont="1" applyFill="1" applyBorder="1" applyAlignment="1" applyProtection="1">
      <alignment wrapText="1"/>
      <protection locked="0"/>
    </xf>
    <xf numFmtId="0" fontId="27" fillId="33" borderId="0" xfId="0" applyFont="1" applyFill="1" applyAlignment="1">
      <alignment wrapText="1"/>
    </xf>
    <xf numFmtId="0" fontId="27" fillId="0" borderId="0" xfId="0" applyFont="1" applyAlignment="1">
      <alignment wrapText="1"/>
    </xf>
    <xf numFmtId="0" fontId="162" fillId="17" borderId="0" xfId="52" applyFont="1" applyFill="1" applyAlignment="1" applyProtection="1">
      <alignment/>
      <protection/>
    </xf>
    <xf numFmtId="0" fontId="162" fillId="17" borderId="11" xfId="52" applyFont="1" applyFill="1" applyBorder="1" applyAlignment="1" applyProtection="1">
      <alignment/>
      <protection/>
    </xf>
    <xf numFmtId="0" fontId="162" fillId="17" borderId="0" xfId="52" applyFont="1" applyFill="1" applyAlignment="1" applyProtection="1">
      <alignment horizontal="center" vertical="center"/>
      <protection/>
    </xf>
    <xf numFmtId="0" fontId="163" fillId="33" borderId="79" xfId="0" applyFont="1" applyFill="1" applyBorder="1" applyAlignment="1">
      <alignment horizontal="center" vertical="top"/>
    </xf>
    <xf numFmtId="14" fontId="122" fillId="0" borderId="30" xfId="0" applyNumberFormat="1" applyFont="1" applyBorder="1" applyAlignment="1">
      <alignment horizontal="center"/>
    </xf>
    <xf numFmtId="0" fontId="27" fillId="33" borderId="0" xfId="0" applyFont="1" applyFill="1" applyBorder="1" applyAlignment="1">
      <alignment horizontal="center" vertical="top"/>
    </xf>
    <xf numFmtId="0" fontId="158" fillId="33" borderId="11" xfId="0" applyFont="1" applyFill="1" applyBorder="1" applyAlignment="1" applyProtection="1">
      <alignment vertical="top" wrapText="1"/>
      <protection locked="0"/>
    </xf>
    <xf numFmtId="0" fontId="0" fillId="0" borderId="10" xfId="0" applyBorder="1" applyAlignment="1" applyProtection="1">
      <alignment/>
      <protection/>
    </xf>
    <xf numFmtId="0" fontId="164" fillId="45" borderId="0" xfId="0" applyFont="1" applyFill="1" applyAlignment="1">
      <alignment horizontal="center" vertical="center" wrapText="1"/>
    </xf>
    <xf numFmtId="0" fontId="0" fillId="0" borderId="0" xfId="0" applyBorder="1" applyAlignment="1">
      <alignment horizontal="center"/>
    </xf>
    <xf numFmtId="0" fontId="119" fillId="50" borderId="93" xfId="0" applyFont="1" applyFill="1" applyBorder="1" applyAlignment="1">
      <alignment horizontal="center" vertical="top" wrapText="1"/>
    </xf>
    <xf numFmtId="0" fontId="119" fillId="14" borderId="93" xfId="0" applyFont="1" applyFill="1" applyBorder="1" applyAlignment="1">
      <alignment horizontal="center" vertical="top" wrapText="1"/>
    </xf>
    <xf numFmtId="0" fontId="0" fillId="0" borderId="79" xfId="0" applyBorder="1" applyAlignment="1">
      <alignment horizontal="center"/>
    </xf>
    <xf numFmtId="0" fontId="122" fillId="0" borderId="79" xfId="0" applyFont="1" applyBorder="1" applyAlignment="1">
      <alignment horizontal="right"/>
    </xf>
    <xf numFmtId="14" fontId="0" fillId="0" borderId="79" xfId="0" applyNumberFormat="1" applyBorder="1" applyAlignment="1">
      <alignment horizontal="center"/>
    </xf>
    <xf numFmtId="0" fontId="119" fillId="14" borderId="78" xfId="0" applyFont="1" applyFill="1" applyBorder="1" applyAlignment="1">
      <alignment horizontal="center" vertical="center"/>
    </xf>
    <xf numFmtId="0" fontId="119" fillId="44" borderId="79" xfId="0" applyFont="1" applyFill="1" applyBorder="1" applyAlignment="1">
      <alignment/>
    </xf>
    <xf numFmtId="0" fontId="119" fillId="44" borderId="78" xfId="0" applyFont="1" applyFill="1" applyBorder="1" applyAlignment="1">
      <alignment horizontal="center" vertical="top" wrapText="1"/>
    </xf>
    <xf numFmtId="0" fontId="119" fillId="44" borderId="78" xfId="0" applyFont="1" applyFill="1" applyBorder="1" applyAlignment="1">
      <alignment vertical="top" wrapText="1"/>
    </xf>
    <xf numFmtId="44" fontId="0" fillId="0" borderId="66" xfId="0" applyNumberFormat="1" applyBorder="1" applyAlignment="1" applyProtection="1">
      <alignment horizontal="left" vertical="top" wrapText="1"/>
      <protection locked="0"/>
    </xf>
    <xf numFmtId="0" fontId="158" fillId="0" borderId="32" xfId="0" applyFont="1" applyBorder="1" applyAlignment="1" applyProtection="1">
      <alignment horizontal="left" vertical="top" wrapText="1"/>
      <protection locked="0"/>
    </xf>
    <xf numFmtId="42" fontId="158" fillId="0" borderId="32" xfId="0" applyNumberFormat="1" applyFont="1" applyBorder="1" applyAlignment="1" applyProtection="1">
      <alignment/>
      <protection locked="0"/>
    </xf>
    <xf numFmtId="0" fontId="158" fillId="0" borderId="32" xfId="0" applyFont="1" applyBorder="1" applyAlignment="1" applyProtection="1">
      <alignment/>
      <protection locked="0"/>
    </xf>
    <xf numFmtId="41" fontId="158" fillId="0" borderId="12" xfId="0" applyNumberFormat="1" applyFont="1" applyBorder="1" applyAlignment="1" applyProtection="1">
      <alignment horizontal="left" vertical="top" wrapText="1"/>
      <protection locked="0"/>
    </xf>
    <xf numFmtId="41" fontId="158" fillId="0" borderId="13" xfId="0" applyNumberFormat="1" applyFont="1" applyBorder="1" applyAlignment="1" applyProtection="1">
      <alignment horizontal="left" vertical="top" wrapText="1"/>
      <protection locked="0"/>
    </xf>
    <xf numFmtId="0" fontId="158" fillId="0" borderId="11" xfId="0" applyFont="1" applyBorder="1" applyAlignment="1" applyProtection="1">
      <alignment vertical="top" wrapText="1"/>
      <protection locked="0"/>
    </xf>
    <xf numFmtId="0" fontId="158" fillId="0" borderId="32" xfId="0" applyFont="1" applyBorder="1" applyAlignment="1" applyProtection="1">
      <alignment vertical="top" wrapText="1"/>
      <protection locked="0"/>
    </xf>
    <xf numFmtId="0" fontId="0" fillId="33" borderId="94" xfId="0" applyFont="1" applyFill="1" applyBorder="1" applyAlignment="1">
      <alignment horizontal="center" vertical="top" wrapText="1"/>
    </xf>
    <xf numFmtId="49" fontId="0" fillId="0" borderId="0" xfId="0" applyNumberFormat="1" applyAlignment="1">
      <alignment/>
    </xf>
    <xf numFmtId="0" fontId="113" fillId="0" borderId="11" xfId="52" applyBorder="1" applyAlignment="1" applyProtection="1">
      <alignment vertical="top" wrapText="1"/>
      <protection locked="0"/>
    </xf>
    <xf numFmtId="0" fontId="0" fillId="0" borderId="14" xfId="0" applyBorder="1" applyAlignment="1" applyProtection="1">
      <alignment/>
      <protection locked="0"/>
    </xf>
    <xf numFmtId="0" fontId="0" fillId="44" borderId="55" xfId="0" applyFill="1" applyBorder="1" applyAlignment="1" applyProtection="1">
      <alignment/>
      <protection locked="0"/>
    </xf>
    <xf numFmtId="0" fontId="0" fillId="0" borderId="14" xfId="0" applyBorder="1" applyAlignment="1" applyProtection="1">
      <alignment horizontal="center"/>
      <protection locked="0"/>
    </xf>
    <xf numFmtId="0" fontId="0" fillId="44" borderId="75" xfId="0" applyFill="1" applyBorder="1" applyAlignment="1" applyProtection="1">
      <alignment/>
      <protection locked="0"/>
    </xf>
    <xf numFmtId="0" fontId="0" fillId="44" borderId="31" xfId="0" applyFill="1" applyBorder="1" applyAlignment="1" applyProtection="1">
      <alignment horizontal="center"/>
      <protection locked="0"/>
    </xf>
    <xf numFmtId="0" fontId="0" fillId="44" borderId="77" xfId="0" applyFill="1" applyBorder="1" applyAlignment="1" applyProtection="1">
      <alignment/>
      <protection locked="0"/>
    </xf>
    <xf numFmtId="0" fontId="0" fillId="44" borderId="48" xfId="0" applyFill="1" applyBorder="1" applyAlignment="1" applyProtection="1">
      <alignment/>
      <protection locked="0"/>
    </xf>
    <xf numFmtId="0" fontId="0" fillId="0" borderId="11" xfId="0" applyBorder="1" applyAlignment="1" applyProtection="1">
      <alignment horizontal="center"/>
      <protection locked="0"/>
    </xf>
    <xf numFmtId="0" fontId="0" fillId="44" borderId="14" xfId="0" applyFill="1" applyBorder="1" applyAlignment="1" applyProtection="1">
      <alignment/>
      <protection locked="0"/>
    </xf>
    <xf numFmtId="0" fontId="129" fillId="33" borderId="0" xfId="0" applyFont="1" applyFill="1" applyAlignment="1" applyProtection="1">
      <alignment horizontal="left"/>
      <protection/>
    </xf>
    <xf numFmtId="0" fontId="34" fillId="33" borderId="0" xfId="52" applyFont="1" applyFill="1" applyAlignment="1" applyProtection="1">
      <alignment horizontal="left"/>
      <protection locked="0"/>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35" xfId="0" applyBorder="1" applyAlignment="1">
      <alignment horizontal="center" vertical="center" wrapText="1"/>
    </xf>
    <xf numFmtId="0" fontId="0" fillId="0" borderId="0"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28" xfId="0" applyBorder="1" applyAlignment="1">
      <alignment horizontal="center" vertical="center" wrapText="1"/>
    </xf>
    <xf numFmtId="0" fontId="0" fillId="0" borderId="38" xfId="0" applyBorder="1" applyAlignment="1">
      <alignment horizontal="center" vertical="center" wrapText="1"/>
    </xf>
    <xf numFmtId="0" fontId="0" fillId="0" borderId="49" xfId="0" applyBorder="1" applyAlignment="1" applyProtection="1">
      <alignment horizontal="left" wrapText="1"/>
      <protection/>
    </xf>
    <xf numFmtId="0" fontId="0" fillId="0" borderId="50" xfId="0" applyBorder="1" applyAlignment="1" applyProtection="1">
      <alignment horizontal="left" wrapText="1"/>
      <protection/>
    </xf>
    <xf numFmtId="0" fontId="0" fillId="0" borderId="51" xfId="0" applyBorder="1" applyAlignment="1" applyProtection="1">
      <alignment horizontal="left" wrapText="1"/>
      <protection/>
    </xf>
    <xf numFmtId="0" fontId="0" fillId="0" borderId="37" xfId="0" applyBorder="1" applyAlignment="1" applyProtection="1">
      <alignment horizontal="left" wrapText="1"/>
      <protection/>
    </xf>
    <xf numFmtId="0" fontId="0" fillId="0" borderId="28" xfId="0" applyBorder="1" applyAlignment="1" applyProtection="1">
      <alignment horizontal="left" wrapText="1"/>
      <protection/>
    </xf>
    <xf numFmtId="0" fontId="0" fillId="0" borderId="38" xfId="0" applyBorder="1" applyAlignment="1" applyProtection="1">
      <alignment horizontal="left" wrapText="1"/>
      <protection/>
    </xf>
    <xf numFmtId="0" fontId="119" fillId="0" borderId="0" xfId="0" applyFont="1" applyAlignment="1" applyProtection="1">
      <alignment horizontal="left" wrapText="1"/>
      <protection/>
    </xf>
    <xf numFmtId="0" fontId="150" fillId="37" borderId="26" xfId="0" applyFont="1" applyFill="1" applyBorder="1" applyAlignment="1" applyProtection="1">
      <alignment horizontal="center" vertical="top" wrapText="1"/>
      <protection/>
    </xf>
    <xf numFmtId="0" fontId="150" fillId="37" borderId="95" xfId="0" applyFont="1" applyFill="1" applyBorder="1" applyAlignment="1" applyProtection="1">
      <alignment horizontal="center" vertical="top" wrapText="1"/>
      <protection/>
    </xf>
    <xf numFmtId="0" fontId="126" fillId="0" borderId="28" xfId="0" applyFont="1" applyBorder="1" applyAlignment="1" applyProtection="1">
      <alignment horizontal="center"/>
      <protection/>
    </xf>
    <xf numFmtId="0" fontId="0" fillId="0" borderId="49" xfId="0" applyNumberFormat="1" applyBorder="1" applyAlignment="1" applyProtection="1">
      <alignment horizontal="left" vertical="top" wrapText="1"/>
      <protection/>
    </xf>
    <xf numFmtId="0" fontId="0" fillId="0" borderId="50" xfId="0" applyNumberFormat="1" applyBorder="1" applyAlignment="1" applyProtection="1">
      <alignment horizontal="left" vertical="top" wrapText="1"/>
      <protection/>
    </xf>
    <xf numFmtId="0" fontId="0" fillId="0" borderId="51" xfId="0" applyNumberFormat="1" applyBorder="1" applyAlignment="1" applyProtection="1">
      <alignment horizontal="left" vertical="top" wrapText="1"/>
      <protection/>
    </xf>
    <xf numFmtId="0" fontId="0" fillId="0" borderId="35" xfId="0" applyNumberFormat="1" applyBorder="1" applyAlignment="1" applyProtection="1">
      <alignment horizontal="left" vertical="top" wrapText="1"/>
      <protection/>
    </xf>
    <xf numFmtId="0" fontId="0" fillId="0" borderId="0" xfId="0" applyNumberFormat="1" applyBorder="1" applyAlignment="1" applyProtection="1">
      <alignment horizontal="left" vertical="top" wrapText="1"/>
      <protection/>
    </xf>
    <xf numFmtId="0" fontId="0" fillId="0" borderId="36" xfId="0" applyNumberFormat="1" applyBorder="1" applyAlignment="1" applyProtection="1">
      <alignment horizontal="left" vertical="top" wrapText="1"/>
      <protection/>
    </xf>
    <xf numFmtId="0" fontId="0" fillId="0" borderId="37" xfId="0" applyNumberFormat="1" applyBorder="1" applyAlignment="1" applyProtection="1">
      <alignment horizontal="left" vertical="top" wrapText="1"/>
      <protection/>
    </xf>
    <xf numFmtId="0" fontId="0" fillId="0" borderId="28" xfId="0" applyNumberFormat="1" applyBorder="1" applyAlignment="1" applyProtection="1">
      <alignment horizontal="left" vertical="top" wrapText="1"/>
      <protection/>
    </xf>
    <xf numFmtId="0" fontId="0" fillId="0" borderId="38" xfId="0" applyNumberFormat="1" applyBorder="1" applyAlignment="1" applyProtection="1">
      <alignment horizontal="left" vertical="top" wrapText="1"/>
      <protection/>
    </xf>
    <xf numFmtId="0" fontId="122" fillId="0" borderId="28" xfId="0" applyFont="1" applyBorder="1" applyAlignment="1">
      <alignment horizontal="center"/>
    </xf>
    <xf numFmtId="0" fontId="126" fillId="0" borderId="11" xfId="0" applyFont="1" applyBorder="1" applyAlignment="1" applyProtection="1">
      <alignment horizontal="left" vertical="top" wrapText="1"/>
      <protection locked="0"/>
    </xf>
    <xf numFmtId="0" fontId="165" fillId="0" borderId="11" xfId="0" applyFont="1" applyBorder="1" applyAlignment="1" applyProtection="1">
      <alignment horizontal="center" vertical="top" wrapText="1" readingOrder="1"/>
      <protection/>
    </xf>
    <xf numFmtId="0" fontId="126" fillId="0" borderId="32" xfId="0" applyFont="1" applyBorder="1" applyAlignment="1" applyProtection="1">
      <alignment horizontal="left" vertical="top" wrapText="1"/>
      <protection locked="0"/>
    </xf>
    <xf numFmtId="0" fontId="126" fillId="0" borderId="55" xfId="0" applyFont="1" applyBorder="1" applyAlignment="1" applyProtection="1">
      <alignment horizontal="left" vertical="top"/>
      <protection locked="0"/>
    </xf>
    <xf numFmtId="0" fontId="126" fillId="0" borderId="14" xfId="0" applyFont="1" applyBorder="1" applyAlignment="1" applyProtection="1">
      <alignment horizontal="left" vertical="top"/>
      <protection locked="0"/>
    </xf>
    <xf numFmtId="0" fontId="165" fillId="33" borderId="11" xfId="0" applyFont="1" applyFill="1" applyBorder="1" applyAlignment="1" applyProtection="1">
      <alignment horizontal="center" vertical="top" wrapText="1" readingOrder="1"/>
      <protection/>
    </xf>
    <xf numFmtId="0" fontId="156" fillId="33" borderId="96" xfId="0" applyFont="1" applyFill="1" applyBorder="1" applyAlignment="1" applyProtection="1">
      <alignment horizontal="center" wrapText="1"/>
      <protection/>
    </xf>
    <xf numFmtId="0" fontId="156" fillId="33" borderId="97" xfId="0" applyFont="1" applyFill="1" applyBorder="1" applyAlignment="1" applyProtection="1">
      <alignment horizontal="center" wrapText="1"/>
      <protection/>
    </xf>
    <xf numFmtId="0" fontId="166" fillId="0" borderId="0" xfId="0" applyFont="1" applyFill="1" applyBorder="1" applyAlignment="1" applyProtection="1">
      <alignment horizontal="center" wrapText="1"/>
      <protection/>
    </xf>
    <xf numFmtId="0" fontId="96" fillId="33" borderId="98" xfId="0" applyFont="1" applyFill="1" applyBorder="1" applyAlignment="1" applyProtection="1">
      <alignment horizontal="left" vertical="top" wrapText="1"/>
      <protection locked="0"/>
    </xf>
    <xf numFmtId="0" fontId="96" fillId="33" borderId="99" xfId="0" applyFont="1" applyFill="1" applyBorder="1" applyAlignment="1" applyProtection="1">
      <alignment horizontal="left" vertical="top" wrapText="1"/>
      <protection locked="0"/>
    </xf>
    <xf numFmtId="0" fontId="96" fillId="33" borderId="100" xfId="0" applyFont="1" applyFill="1" applyBorder="1" applyAlignment="1" applyProtection="1">
      <alignment horizontal="left" vertical="top" wrapText="1"/>
      <protection locked="0"/>
    </xf>
    <xf numFmtId="0" fontId="77" fillId="33" borderId="86" xfId="0" applyFont="1" applyFill="1" applyBorder="1" applyAlignment="1" applyProtection="1">
      <alignment horizontal="left" vertical="top" wrapText="1"/>
      <protection locked="0"/>
    </xf>
    <xf numFmtId="0" fontId="77" fillId="33" borderId="55" xfId="0" applyFont="1" applyFill="1" applyBorder="1" applyAlignment="1" applyProtection="1">
      <alignment horizontal="left" vertical="top" wrapText="1"/>
      <protection locked="0"/>
    </xf>
    <xf numFmtId="0" fontId="77" fillId="33" borderId="101" xfId="0" applyFont="1" applyFill="1" applyBorder="1" applyAlignment="1" applyProtection="1">
      <alignment horizontal="left" vertical="top" wrapText="1"/>
      <protection locked="0"/>
    </xf>
    <xf numFmtId="0" fontId="77" fillId="33" borderId="86" xfId="0" applyNumberFormat="1" applyFont="1" applyFill="1" applyBorder="1" applyAlignment="1" applyProtection="1">
      <alignment horizontal="left" vertical="top" wrapText="1"/>
      <protection locked="0"/>
    </xf>
    <xf numFmtId="0" fontId="77" fillId="33" borderId="55" xfId="0" applyNumberFormat="1" applyFont="1" applyFill="1" applyBorder="1" applyAlignment="1" applyProtection="1">
      <alignment horizontal="left" vertical="top" wrapText="1"/>
      <protection locked="0"/>
    </xf>
    <xf numFmtId="0" fontId="77" fillId="33" borderId="101" xfId="0" applyNumberFormat="1" applyFont="1" applyFill="1" applyBorder="1" applyAlignment="1" applyProtection="1">
      <alignment horizontal="left" vertical="top" wrapText="1"/>
      <protection locked="0"/>
    </xf>
    <xf numFmtId="0" fontId="96" fillId="33" borderId="98" xfId="0" applyFont="1" applyFill="1" applyBorder="1" applyAlignment="1">
      <alignment horizontal="left" vertical="top" wrapText="1"/>
    </xf>
    <xf numFmtId="0" fontId="96" fillId="33" borderId="99" xfId="0" applyFont="1" applyFill="1" applyBorder="1" applyAlignment="1">
      <alignment horizontal="left" vertical="top" wrapText="1"/>
    </xf>
    <xf numFmtId="0" fontId="96" fillId="33" borderId="100" xfId="0" applyFont="1" applyFill="1" applyBorder="1" applyAlignment="1">
      <alignment horizontal="left" vertical="top" wrapText="1"/>
    </xf>
    <xf numFmtId="0" fontId="76" fillId="40" borderId="66" xfId="0" applyFont="1" applyFill="1" applyBorder="1" applyAlignment="1">
      <alignment horizontal="left" vertical="top" wrapText="1"/>
    </xf>
    <xf numFmtId="0" fontId="76" fillId="40" borderId="82" xfId="0" applyFont="1" applyFill="1" applyBorder="1" applyAlignment="1">
      <alignment horizontal="left" vertical="top" wrapText="1"/>
    </xf>
    <xf numFmtId="0" fontId="0" fillId="0" borderId="31" xfId="0" applyBorder="1" applyAlignment="1">
      <alignment horizontal="center" vertical="top" wrapText="1"/>
    </xf>
    <xf numFmtId="0" fontId="0" fillId="0" borderId="77" xfId="0" applyBorder="1" applyAlignment="1">
      <alignment horizontal="center" vertical="top" wrapText="1"/>
    </xf>
    <xf numFmtId="0" fontId="77" fillId="33" borderId="0" xfId="0" applyFont="1" applyFill="1" applyAlignment="1" applyProtection="1">
      <alignment horizontal="right" readingOrder="1"/>
      <protection/>
    </xf>
    <xf numFmtId="0" fontId="77" fillId="0" borderId="28" xfId="0" applyFont="1" applyBorder="1" applyAlignment="1">
      <alignment horizontal="center"/>
    </xf>
    <xf numFmtId="9" fontId="122" fillId="33" borderId="11" xfId="0" applyNumberFormat="1" applyFont="1" applyFill="1" applyBorder="1" applyAlignment="1" applyProtection="1">
      <alignment horizontal="left" vertical="top" wrapText="1"/>
      <protection locked="0"/>
    </xf>
    <xf numFmtId="0" fontId="122" fillId="33" borderId="11" xfId="0" applyNumberFormat="1" applyFont="1" applyFill="1" applyBorder="1" applyAlignment="1" applyProtection="1">
      <alignment horizontal="left" vertical="top" wrapText="1"/>
      <protection locked="0"/>
    </xf>
    <xf numFmtId="0" fontId="122" fillId="33" borderId="31" xfId="0" applyNumberFormat="1" applyFont="1" applyFill="1" applyBorder="1" applyAlignment="1" applyProtection="1">
      <alignment horizontal="left" vertical="top" wrapText="1"/>
      <protection locked="0"/>
    </xf>
    <xf numFmtId="0" fontId="122" fillId="33" borderId="77" xfId="0" applyNumberFormat="1" applyFont="1" applyFill="1" applyBorder="1" applyAlignment="1" applyProtection="1">
      <alignment horizontal="left" vertical="top" wrapText="1"/>
      <protection locked="0"/>
    </xf>
    <xf numFmtId="0" fontId="122" fillId="0" borderId="11" xfId="0" applyFont="1" applyBorder="1" applyAlignment="1">
      <alignment horizontal="left" wrapText="1"/>
    </xf>
    <xf numFmtId="0" fontId="138" fillId="0" borderId="75" xfId="0" applyFont="1" applyBorder="1" applyAlignment="1">
      <alignment horizontal="center"/>
    </xf>
    <xf numFmtId="0" fontId="138" fillId="0" borderId="0" xfId="0" applyFont="1" applyAlignment="1">
      <alignment horizontal="center"/>
    </xf>
    <xf numFmtId="0" fontId="126" fillId="48" borderId="31" xfId="0" applyFont="1" applyFill="1" applyBorder="1" applyAlignment="1">
      <alignment horizontal="left" vertical="center" wrapText="1"/>
    </xf>
    <xf numFmtId="0" fontId="126" fillId="48" borderId="12" xfId="0" applyFont="1" applyFill="1" applyBorder="1" applyAlignment="1">
      <alignment horizontal="left" vertical="center" wrapText="1"/>
    </xf>
    <xf numFmtId="0" fontId="126" fillId="48" borderId="77" xfId="0" applyFont="1" applyFill="1" applyBorder="1" applyAlignment="1">
      <alignment horizontal="left" vertical="center" wrapText="1"/>
    </xf>
    <xf numFmtId="0" fontId="167" fillId="0" borderId="49" xfId="0" applyFont="1" applyBorder="1" applyAlignment="1">
      <alignment horizontal="center" vertical="center" wrapText="1"/>
    </xf>
    <xf numFmtId="0" fontId="167" fillId="0" borderId="51" xfId="0" applyFont="1" applyBorder="1" applyAlignment="1">
      <alignment horizontal="center" vertical="center" wrapText="1"/>
    </xf>
    <xf numFmtId="0" fontId="167" fillId="0" borderId="35" xfId="0" applyFont="1" applyBorder="1" applyAlignment="1">
      <alignment horizontal="center" vertical="center" wrapText="1"/>
    </xf>
    <xf numFmtId="0" fontId="167" fillId="0" borderId="36" xfId="0" applyFont="1" applyBorder="1" applyAlignment="1">
      <alignment horizontal="center" vertical="center" wrapText="1"/>
    </xf>
    <xf numFmtId="0" fontId="167" fillId="0" borderId="37" xfId="0" applyFont="1" applyBorder="1" applyAlignment="1">
      <alignment horizontal="center" vertical="center" wrapText="1"/>
    </xf>
    <xf numFmtId="0" fontId="167" fillId="0" borderId="38" xfId="0" applyFont="1" applyBorder="1" applyAlignment="1">
      <alignment horizontal="center" vertical="center" wrapText="1"/>
    </xf>
    <xf numFmtId="0" fontId="168" fillId="0" borderId="49" xfId="0" applyFont="1" applyBorder="1" applyAlignment="1">
      <alignment horizontal="center" vertical="top" wrapText="1"/>
    </xf>
    <xf numFmtId="0" fontId="168" fillId="0" borderId="51" xfId="0" applyFont="1" applyBorder="1" applyAlignment="1">
      <alignment horizontal="center" vertical="top" wrapText="1"/>
    </xf>
    <xf numFmtId="0" fontId="168" fillId="0" borderId="35" xfId="0" applyFont="1" applyBorder="1" applyAlignment="1">
      <alignment horizontal="center" vertical="top" wrapText="1"/>
    </xf>
    <xf numFmtId="0" fontId="168" fillId="0" borderId="36" xfId="0" applyFont="1" applyBorder="1" applyAlignment="1">
      <alignment horizontal="center" vertical="top" wrapText="1"/>
    </xf>
    <xf numFmtId="0" fontId="168" fillId="0" borderId="37" xfId="0" applyFont="1" applyBorder="1" applyAlignment="1">
      <alignment horizontal="center" vertical="top" wrapText="1"/>
    </xf>
    <xf numFmtId="0" fontId="168" fillId="0" borderId="38" xfId="0" applyFont="1" applyBorder="1" applyAlignment="1">
      <alignment horizontal="center" vertical="top" wrapText="1"/>
    </xf>
    <xf numFmtId="0" fontId="162" fillId="17" borderId="0" xfId="52" applyFont="1" applyFill="1" applyAlignment="1" applyProtection="1">
      <alignment horizontal="center" vertical="center"/>
      <protection/>
    </xf>
    <xf numFmtId="9" fontId="122" fillId="33" borderId="11" xfId="0" applyNumberFormat="1" applyFont="1" applyFill="1" applyBorder="1" applyAlignment="1" applyProtection="1">
      <alignment horizontal="left" vertical="top" wrapText="1"/>
      <protection/>
    </xf>
    <xf numFmtId="0" fontId="122" fillId="33" borderId="11" xfId="0" applyNumberFormat="1" applyFont="1" applyFill="1" applyBorder="1" applyAlignment="1" applyProtection="1">
      <alignment horizontal="left" vertical="top" wrapText="1"/>
      <protection/>
    </xf>
    <xf numFmtId="0" fontId="5" fillId="8" borderId="11" xfId="0" applyNumberFormat="1" applyFont="1" applyFill="1" applyBorder="1" applyAlignment="1">
      <alignment horizontal="left" wrapText="1"/>
    </xf>
    <xf numFmtId="0" fontId="5" fillId="8" borderId="31" xfId="0" applyNumberFormat="1" applyFont="1" applyFill="1" applyBorder="1" applyAlignment="1">
      <alignment horizontal="left" wrapText="1"/>
    </xf>
    <xf numFmtId="0" fontId="5" fillId="8" borderId="77" xfId="0" applyNumberFormat="1" applyFont="1" applyFill="1" applyBorder="1" applyAlignment="1">
      <alignment horizontal="left" wrapText="1"/>
    </xf>
    <xf numFmtId="0" fontId="122" fillId="33" borderId="28" xfId="0" applyNumberFormat="1" applyFont="1" applyFill="1" applyBorder="1" applyAlignment="1">
      <alignment horizontal="center" wrapText="1"/>
    </xf>
    <xf numFmtId="14" fontId="122" fillId="0" borderId="28" xfId="0" applyNumberFormat="1" applyFont="1" applyBorder="1" applyAlignment="1">
      <alignment horizontal="center"/>
    </xf>
    <xf numFmtId="0" fontId="138" fillId="0" borderId="0" xfId="0" applyFont="1" applyAlignment="1">
      <alignment horizontal="left" wrapText="1"/>
    </xf>
    <xf numFmtId="0" fontId="169" fillId="0" borderId="102" xfId="0" applyFont="1" applyBorder="1" applyAlignment="1">
      <alignment horizontal="center" vertical="top" wrapText="1"/>
    </xf>
    <xf numFmtId="0" fontId="169" fillId="0" borderId="103" xfId="0" applyFont="1" applyBorder="1" applyAlignment="1">
      <alignment horizontal="center" vertical="top" wrapText="1"/>
    </xf>
    <xf numFmtId="0" fontId="5" fillId="39" borderId="11" xfId="0" applyNumberFormat="1" applyFont="1" applyFill="1" applyBorder="1" applyAlignment="1">
      <alignment horizontal="left" vertical="top" wrapText="1" indent="3"/>
    </xf>
    <xf numFmtId="0" fontId="5" fillId="39" borderId="31" xfId="0" applyNumberFormat="1" applyFont="1" applyFill="1" applyBorder="1" applyAlignment="1">
      <alignment horizontal="left" vertical="top" wrapText="1" indent="3"/>
    </xf>
    <xf numFmtId="0" fontId="5" fillId="39" borderId="66" xfId="0" applyNumberFormat="1" applyFont="1" applyFill="1" applyBorder="1" applyAlignment="1">
      <alignment horizontal="left" vertical="top" wrapText="1" indent="3"/>
    </xf>
    <xf numFmtId="0" fontId="5" fillId="39" borderId="82" xfId="0" applyNumberFormat="1" applyFont="1" applyFill="1" applyBorder="1" applyAlignment="1">
      <alignment horizontal="left" vertical="top" wrapText="1" indent="3"/>
    </xf>
    <xf numFmtId="0" fontId="5" fillId="39" borderId="75" xfId="0" applyNumberFormat="1" applyFont="1" applyFill="1" applyBorder="1" applyAlignment="1">
      <alignment horizontal="left" vertical="top" wrapText="1" indent="3"/>
    </xf>
    <xf numFmtId="0" fontId="5" fillId="39" borderId="48" xfId="0" applyNumberFormat="1" applyFont="1" applyFill="1" applyBorder="1" applyAlignment="1">
      <alignment horizontal="left" vertical="top" wrapText="1" indent="3"/>
    </xf>
    <xf numFmtId="0" fontId="5" fillId="39" borderId="15" xfId="0" applyNumberFormat="1" applyFont="1" applyFill="1" applyBorder="1" applyAlignment="1">
      <alignment horizontal="left" vertical="top" wrapText="1" indent="3"/>
    </xf>
    <xf numFmtId="0" fontId="5" fillId="39" borderId="76" xfId="0" applyNumberFormat="1" applyFont="1" applyFill="1" applyBorder="1" applyAlignment="1">
      <alignment horizontal="left" vertical="top" wrapText="1" indent="3"/>
    </xf>
    <xf numFmtId="0" fontId="5" fillId="39" borderId="12" xfId="0" applyNumberFormat="1" applyFont="1" applyFill="1" applyBorder="1" applyAlignment="1">
      <alignment horizontal="left" vertical="top" wrapText="1" indent="3"/>
    </xf>
    <xf numFmtId="14" fontId="27" fillId="0" borderId="30" xfId="0" applyNumberFormat="1" applyFont="1" applyBorder="1" applyAlignment="1">
      <alignment horizontal="center"/>
    </xf>
    <xf numFmtId="0" fontId="27" fillId="0" borderId="30" xfId="0" applyFont="1" applyBorder="1" applyAlignment="1">
      <alignment horizontal="center"/>
    </xf>
    <xf numFmtId="0" fontId="27" fillId="33" borderId="28" xfId="0" applyNumberFormat="1" applyFont="1" applyFill="1" applyBorder="1" applyAlignment="1">
      <alignment horizontal="center" wrapText="1"/>
    </xf>
    <xf numFmtId="0" fontId="122" fillId="33" borderId="11" xfId="0" applyNumberFormat="1" applyFont="1" applyFill="1" applyBorder="1" applyAlignment="1" applyProtection="1">
      <alignment horizontal="left" wrapText="1"/>
      <protection locked="0"/>
    </xf>
    <xf numFmtId="0" fontId="122" fillId="33" borderId="31" xfId="0" applyNumberFormat="1" applyFont="1" applyFill="1" applyBorder="1" applyAlignment="1" applyProtection="1">
      <alignment horizontal="left" wrapText="1"/>
      <protection locked="0"/>
    </xf>
    <xf numFmtId="0" fontId="122" fillId="33" borderId="77" xfId="0" applyNumberFormat="1" applyFont="1" applyFill="1" applyBorder="1" applyAlignment="1" applyProtection="1">
      <alignment horizontal="left" wrapText="1"/>
      <protection locked="0"/>
    </xf>
    <xf numFmtId="14" fontId="122" fillId="0" borderId="0" xfId="0" applyNumberFormat="1" applyFont="1" applyAlignment="1">
      <alignment horizontal="center"/>
    </xf>
    <xf numFmtId="0" fontId="122" fillId="0" borderId="0" xfId="0" applyFont="1" applyAlignment="1">
      <alignment horizontal="center"/>
    </xf>
    <xf numFmtId="0" fontId="21" fillId="0" borderId="49" xfId="0" applyNumberFormat="1" applyFont="1" applyBorder="1" applyAlignment="1">
      <alignment horizontal="center" wrapText="1"/>
    </xf>
    <xf numFmtId="0" fontId="21" fillId="0" borderId="50" xfId="0" applyNumberFormat="1" applyFont="1" applyBorder="1" applyAlignment="1">
      <alignment horizontal="center" wrapText="1"/>
    </xf>
    <xf numFmtId="0" fontId="21" fillId="0" borderId="51" xfId="0" applyNumberFormat="1" applyFont="1" applyBorder="1" applyAlignment="1">
      <alignment horizontal="center" wrapText="1"/>
    </xf>
    <xf numFmtId="0" fontId="21" fillId="0" borderId="0" xfId="0" applyNumberFormat="1" applyFont="1" applyAlignment="1">
      <alignment horizontal="center" wrapText="1"/>
    </xf>
    <xf numFmtId="0" fontId="119" fillId="0" borderId="58" xfId="0" applyFont="1" applyBorder="1" applyAlignment="1">
      <alignment horizontal="right"/>
    </xf>
    <xf numFmtId="0" fontId="119" fillId="0" borderId="34" xfId="0" applyFont="1" applyBorder="1" applyAlignment="1">
      <alignment horizontal="right"/>
    </xf>
    <xf numFmtId="0" fontId="150" fillId="38" borderId="104" xfId="0" applyFont="1" applyFill="1" applyBorder="1" applyAlignment="1">
      <alignment horizontal="left"/>
    </xf>
    <xf numFmtId="0" fontId="150" fillId="38" borderId="105" xfId="0" applyFont="1" applyFill="1" applyBorder="1" applyAlignment="1">
      <alignment horizontal="left"/>
    </xf>
    <xf numFmtId="0" fontId="150" fillId="38" borderId="106" xfId="0" applyFont="1" applyFill="1" applyBorder="1" applyAlignment="1">
      <alignment horizontal="left"/>
    </xf>
    <xf numFmtId="0" fontId="160" fillId="0" borderId="107" xfId="0" applyFont="1" applyBorder="1" applyAlignment="1">
      <alignment horizontal="right"/>
    </xf>
    <xf numFmtId="0" fontId="160" fillId="0" borderId="32" xfId="0" applyFont="1" applyBorder="1" applyAlignment="1">
      <alignment horizontal="right"/>
    </xf>
    <xf numFmtId="0" fontId="160" fillId="0" borderId="57" xfId="0" applyFont="1" applyBorder="1" applyAlignment="1">
      <alignment horizontal="right"/>
    </xf>
    <xf numFmtId="0" fontId="160" fillId="0" borderId="11" xfId="0" applyFont="1" applyBorder="1" applyAlignment="1">
      <alignment horizontal="right"/>
    </xf>
    <xf numFmtId="0" fontId="170" fillId="0" borderId="0" xfId="0" applyFont="1" applyAlignment="1">
      <alignment horizontal="center" vertical="top" wrapText="1"/>
    </xf>
    <xf numFmtId="0" fontId="0" fillId="0" borderId="0" xfId="0" applyAlignment="1">
      <alignment horizontal="center" vertical="top" wrapText="1"/>
    </xf>
    <xf numFmtId="0" fontId="0" fillId="0" borderId="10" xfId="0" applyBorder="1" applyAlignment="1" applyProtection="1">
      <alignment horizontal="left" vertical="top"/>
      <protection locked="0"/>
    </xf>
    <xf numFmtId="0" fontId="119" fillId="0" borderId="10" xfId="0" applyFont="1" applyBorder="1" applyAlignment="1" applyProtection="1">
      <alignment horizontal="left" vertical="top"/>
      <protection locked="0"/>
    </xf>
    <xf numFmtId="0" fontId="0" fillId="0" borderId="0" xfId="0" applyAlignment="1" applyProtection="1">
      <alignment horizontal="left" vertical="top"/>
      <protection locked="0"/>
    </xf>
    <xf numFmtId="0" fontId="150" fillId="8" borderId="56" xfId="0" applyFont="1" applyFill="1" applyBorder="1" applyAlignment="1">
      <alignment horizontal="center" vertical="center" wrapText="1"/>
    </xf>
    <xf numFmtId="0" fontId="150" fillId="8" borderId="58" xfId="0" applyFont="1" applyFill="1" applyBorder="1" applyAlignment="1">
      <alignment horizontal="center" vertical="center" wrapText="1"/>
    </xf>
    <xf numFmtId="0" fontId="150" fillId="8" borderId="33" xfId="0" applyFont="1" applyFill="1" applyBorder="1" applyAlignment="1">
      <alignment horizontal="center" vertical="center" wrapText="1"/>
    </xf>
    <xf numFmtId="0" fontId="150" fillId="8" borderId="34" xfId="0" applyFont="1" applyFill="1" applyBorder="1" applyAlignment="1">
      <alignment horizontal="center" vertical="center" wrapText="1"/>
    </xf>
    <xf numFmtId="0" fontId="150" fillId="8" borderId="33" xfId="0" applyFont="1" applyFill="1" applyBorder="1" applyAlignment="1">
      <alignment horizontal="center" vertical="center"/>
    </xf>
    <xf numFmtId="0" fontId="150" fillId="8" borderId="39" xfId="0" applyFont="1" applyFill="1" applyBorder="1" applyAlignment="1">
      <alignment horizontal="center" vertical="center" wrapText="1"/>
    </xf>
    <xf numFmtId="0" fontId="150" fillId="8" borderId="41" xfId="0" applyFont="1" applyFill="1" applyBorder="1" applyAlignment="1">
      <alignment horizontal="center" vertical="center" wrapText="1"/>
    </xf>
    <xf numFmtId="0" fontId="0" fillId="0" borderId="66" xfId="0" applyBorder="1" applyAlignment="1">
      <alignment horizontal="center" vertical="top" wrapText="1"/>
    </xf>
    <xf numFmtId="0" fontId="0" fillId="0" borderId="13" xfId="0" applyBorder="1" applyAlignment="1">
      <alignment horizontal="center" vertical="top" wrapText="1"/>
    </xf>
    <xf numFmtId="0" fontId="0" fillId="0" borderId="82" xfId="0" applyBorder="1" applyAlignment="1">
      <alignment horizontal="center" vertical="top" wrapText="1"/>
    </xf>
    <xf numFmtId="0" fontId="0" fillId="0" borderId="7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119" fillId="0" borderId="31" xfId="0" applyFont="1" applyBorder="1" applyAlignment="1" applyProtection="1">
      <alignment horizontal="left" vertical="top"/>
      <protection locked="0"/>
    </xf>
    <xf numFmtId="0" fontId="0" fillId="0" borderId="77" xfId="0" applyBorder="1" applyAlignment="1" applyProtection="1">
      <alignment horizontal="left" vertical="top"/>
      <protection locked="0"/>
    </xf>
    <xf numFmtId="0" fontId="0" fillId="44" borderId="31" xfId="0" applyFill="1" applyBorder="1" applyAlignment="1" applyProtection="1">
      <alignment horizontal="left" vertical="top"/>
      <protection locked="0"/>
    </xf>
    <xf numFmtId="0" fontId="0" fillId="44" borderId="77" xfId="0" applyFill="1" applyBorder="1" applyAlignment="1" applyProtection="1">
      <alignment horizontal="left" vertical="top"/>
      <protection locked="0"/>
    </xf>
    <xf numFmtId="42" fontId="0" fillId="0" borderId="31" xfId="0" applyNumberFormat="1" applyBorder="1" applyAlignment="1" applyProtection="1">
      <alignment horizontal="left" vertical="top"/>
      <protection locked="0"/>
    </xf>
    <xf numFmtId="42" fontId="0" fillId="0" borderId="77" xfId="0" applyNumberFormat="1" applyBorder="1" applyAlignment="1" applyProtection="1">
      <alignment horizontal="left" vertical="top"/>
      <protection locked="0"/>
    </xf>
    <xf numFmtId="0" fontId="0" fillId="0" borderId="31" xfId="0" applyBorder="1" applyAlignment="1" applyProtection="1">
      <alignment horizontal="left" vertical="top"/>
      <protection locked="0"/>
    </xf>
    <xf numFmtId="0" fontId="170" fillId="0" borderId="0" xfId="0" applyFont="1" applyAlignment="1">
      <alignment horizontal="center" wrapText="1"/>
    </xf>
    <xf numFmtId="0" fontId="126" fillId="0" borderId="10" xfId="0" applyFont="1" applyBorder="1" applyAlignment="1" applyProtection="1">
      <alignment horizontal="left" vertical="top"/>
      <protection locked="0"/>
    </xf>
    <xf numFmtId="0" fontId="0" fillId="2" borderId="31" xfId="0" applyFill="1" applyBorder="1" applyAlignment="1">
      <alignment horizontal="center"/>
    </xf>
    <xf numFmtId="0" fontId="0" fillId="2" borderId="77" xfId="0" applyFill="1" applyBorder="1" applyAlignment="1">
      <alignment horizontal="center"/>
    </xf>
    <xf numFmtId="0" fontId="0" fillId="2" borderId="31" xfId="0" applyFill="1" applyBorder="1" applyAlignment="1">
      <alignment horizontal="center" wrapText="1"/>
    </xf>
    <xf numFmtId="0" fontId="150" fillId="2" borderId="31" xfId="0" applyFont="1" applyFill="1" applyBorder="1" applyAlignment="1">
      <alignment horizontal="center" vertical="center"/>
    </xf>
    <xf numFmtId="0" fontId="0" fillId="2" borderId="77" xfId="0" applyFill="1" applyBorder="1" applyAlignment="1">
      <alignment horizontal="center" vertical="center"/>
    </xf>
    <xf numFmtId="0" fontId="126" fillId="0" borderId="0" xfId="0" applyFont="1" applyAlignment="1">
      <alignment horizontal="center" wrapText="1"/>
    </xf>
    <xf numFmtId="0" fontId="126" fillId="0" borderId="0" xfId="0" applyFont="1" applyAlignment="1">
      <alignment horizontal="left" vertical="top" wrapText="1"/>
    </xf>
    <xf numFmtId="0" fontId="0" fillId="0" borderId="31" xfId="0" applyBorder="1" applyAlignment="1">
      <alignment horizontal="left" vertical="top" wrapText="1"/>
    </xf>
    <xf numFmtId="0" fontId="0" fillId="0" borderId="12" xfId="0" applyBorder="1" applyAlignment="1">
      <alignment horizontal="left" vertical="top" wrapText="1"/>
    </xf>
    <xf numFmtId="0" fontId="0" fillId="0" borderId="77" xfId="0" applyBorder="1" applyAlignment="1">
      <alignment horizontal="left" vertical="top" wrapText="1"/>
    </xf>
    <xf numFmtId="14" fontId="0" fillId="0" borderId="10" xfId="0" applyNumberFormat="1" applyBorder="1" applyAlignment="1" applyProtection="1">
      <alignment horizontal="left"/>
      <protection locked="0"/>
    </xf>
    <xf numFmtId="0" fontId="126" fillId="0" borderId="31" xfId="0" applyFont="1" applyBorder="1" applyAlignment="1">
      <alignment horizontal="left" vertical="top" wrapText="1"/>
    </xf>
    <xf numFmtId="0" fontId="126" fillId="0" borderId="12" xfId="0" applyFont="1" applyBorder="1" applyAlignment="1">
      <alignment horizontal="left" vertical="top" wrapText="1"/>
    </xf>
    <xf numFmtId="0" fontId="126" fillId="0" borderId="77" xfId="0" applyFont="1" applyBorder="1" applyAlignment="1">
      <alignment horizontal="left" vertical="top" wrapText="1"/>
    </xf>
    <xf numFmtId="0" fontId="126" fillId="0" borderId="0" xfId="0" applyFont="1" applyAlignment="1">
      <alignment horizontal="left"/>
    </xf>
    <xf numFmtId="0" fontId="126" fillId="0" borderId="31" xfId="0" applyFont="1" applyBorder="1" applyAlignment="1">
      <alignment horizontal="center" vertical="top" wrapText="1"/>
    </xf>
    <xf numFmtId="0" fontId="126" fillId="0" borderId="12" xfId="0" applyFont="1" applyBorder="1" applyAlignment="1">
      <alignment horizontal="center" vertical="top" wrapText="1"/>
    </xf>
    <xf numFmtId="0" fontId="126" fillId="0" borderId="77" xfId="0" applyFont="1" applyBorder="1" applyAlignment="1">
      <alignment horizontal="center" vertical="top" wrapText="1"/>
    </xf>
    <xf numFmtId="49" fontId="27" fillId="0" borderId="11" xfId="56" applyNumberFormat="1" applyFont="1" applyBorder="1" applyAlignment="1" applyProtection="1">
      <alignment horizontal="center"/>
      <protection/>
    </xf>
    <xf numFmtId="49" fontId="27" fillId="0" borderId="31" xfId="56" applyNumberFormat="1" applyFont="1" applyBorder="1" applyAlignment="1" applyProtection="1">
      <alignment horizontal="center"/>
      <protection/>
    </xf>
    <xf numFmtId="0" fontId="5" fillId="0" borderId="87" xfId="56" applyFont="1" applyBorder="1" applyAlignment="1" applyProtection="1">
      <alignment horizontal="center" wrapText="1"/>
      <protection/>
    </xf>
    <xf numFmtId="0" fontId="5" fillId="0" borderId="52" xfId="56" applyFont="1" applyBorder="1" applyAlignment="1" applyProtection="1">
      <alignment horizontal="center" wrapText="1"/>
      <protection/>
    </xf>
    <xf numFmtId="0" fontId="58" fillId="0" borderId="86" xfId="56" applyFont="1" applyBorder="1" applyAlignment="1" applyProtection="1">
      <alignment horizontal="center"/>
      <protection/>
    </xf>
    <xf numFmtId="0" fontId="58" fillId="0" borderId="14" xfId="56" applyFont="1" applyBorder="1" applyAlignment="1" applyProtection="1">
      <alignment horizontal="center"/>
      <protection/>
    </xf>
    <xf numFmtId="0" fontId="75" fillId="0" borderId="0" xfId="56" applyFont="1" applyAlignment="1" applyProtection="1">
      <alignment horizontal="left"/>
      <protection/>
    </xf>
    <xf numFmtId="0" fontId="76" fillId="0" borderId="98" xfId="56" applyFont="1" applyBorder="1" applyAlignment="1" applyProtection="1">
      <alignment horizontal="center" vertical="center" wrapText="1"/>
      <protection/>
    </xf>
    <xf numFmtId="0" fontId="76" fillId="0" borderId="84" xfId="56" applyFont="1" applyBorder="1" applyAlignment="1" applyProtection="1">
      <alignment horizontal="center" vertical="center" wrapText="1"/>
      <protection/>
    </xf>
    <xf numFmtId="0" fontId="59" fillId="35" borderId="0" xfId="56" applyFont="1" applyFill="1" applyBorder="1" applyAlignment="1" applyProtection="1">
      <alignment horizontal="center"/>
      <protection/>
    </xf>
    <xf numFmtId="0" fontId="5" fillId="0" borderId="15" xfId="56" applyFont="1" applyBorder="1" applyAlignment="1" applyProtection="1">
      <alignment horizontal="center" wrapText="1"/>
      <protection/>
    </xf>
    <xf numFmtId="0" fontId="5" fillId="0" borderId="76" xfId="56" applyFont="1" applyBorder="1" applyAlignment="1" applyProtection="1">
      <alignment horizontal="center" wrapText="1"/>
      <protection/>
    </xf>
    <xf numFmtId="49" fontId="58" fillId="35" borderId="0" xfId="56" applyNumberFormat="1" applyFont="1" applyFill="1" applyBorder="1" applyAlignment="1" applyProtection="1">
      <alignment horizontal="center"/>
      <protection/>
    </xf>
    <xf numFmtId="0" fontId="5" fillId="33" borderId="0" xfId="0" applyFont="1" applyFill="1" applyBorder="1" applyAlignment="1" applyProtection="1">
      <alignment horizontal="left" wrapText="1"/>
      <protection/>
    </xf>
    <xf numFmtId="14" fontId="5" fillId="33" borderId="30" xfId="0" applyNumberFormat="1" applyFont="1" applyFill="1" applyBorder="1" applyAlignment="1" applyProtection="1">
      <alignment horizontal="center"/>
      <protection locked="0"/>
    </xf>
    <xf numFmtId="14" fontId="5" fillId="33" borderId="28" xfId="0" applyNumberFormat="1" applyFont="1" applyFill="1" applyBorder="1" applyAlignment="1" applyProtection="1">
      <alignment horizontal="center"/>
      <protection locked="0"/>
    </xf>
    <xf numFmtId="0" fontId="171" fillId="33" borderId="0" xfId="0" applyFont="1" applyFill="1" applyBorder="1" applyAlignment="1" applyProtection="1">
      <alignment horizontal="center" vertical="top" wrapText="1"/>
      <protection/>
    </xf>
    <xf numFmtId="0" fontId="172" fillId="33" borderId="0" xfId="0" applyFont="1" applyFill="1" applyBorder="1" applyAlignment="1" applyProtection="1">
      <alignment horizontal="center" vertical="top"/>
      <protection/>
    </xf>
    <xf numFmtId="0" fontId="0" fillId="0" borderId="11" xfId="0" applyBorder="1" applyAlignment="1">
      <alignment horizontal="left" vertical="top" wrapText="1"/>
    </xf>
    <xf numFmtId="0" fontId="0" fillId="0" borderId="11" xfId="0" applyFont="1" applyBorder="1" applyAlignment="1">
      <alignment horizontal="left" vertical="top" wrapText="1"/>
    </xf>
    <xf numFmtId="0" fontId="160" fillId="0" borderId="31" xfId="0" applyFont="1" applyBorder="1" applyAlignment="1">
      <alignment horizontal="left" vertical="center" wrapText="1"/>
    </xf>
    <xf numFmtId="0" fontId="0" fillId="0" borderId="12" xfId="0" applyBorder="1" applyAlignment="1">
      <alignment horizontal="left" vertical="center" wrapText="1"/>
    </xf>
    <xf numFmtId="0" fontId="0" fillId="0" borderId="77" xfId="0" applyBorder="1" applyAlignment="1">
      <alignment horizontal="left" vertical="center" wrapText="1"/>
    </xf>
    <xf numFmtId="0" fontId="138" fillId="14" borderId="31" xfId="0" applyFont="1" applyFill="1" applyBorder="1" applyAlignment="1">
      <alignment horizontal="center" vertical="center"/>
    </xf>
    <xf numFmtId="0" fontId="122" fillId="14" borderId="12" xfId="0" applyFont="1" applyFill="1" applyBorder="1" applyAlignment="1">
      <alignment horizontal="center" vertical="center"/>
    </xf>
    <xf numFmtId="0" fontId="122" fillId="14" borderId="77" xfId="0" applyFont="1" applyFill="1" applyBorder="1" applyAlignment="1">
      <alignment horizontal="center" vertical="center"/>
    </xf>
    <xf numFmtId="0" fontId="0" fillId="0" borderId="11" xfId="0" applyBorder="1" applyAlignment="1" applyProtection="1">
      <alignment horizontal="left" wrapText="1"/>
      <protection locked="0"/>
    </xf>
    <xf numFmtId="0" fontId="119" fillId="14" borderId="11" xfId="0" applyFont="1" applyFill="1" applyBorder="1" applyAlignment="1">
      <alignment horizontal="left" wrapText="1"/>
    </xf>
    <xf numFmtId="14" fontId="0" fillId="0" borderId="28" xfId="0" applyNumberFormat="1" applyBorder="1" applyAlignment="1">
      <alignment horizontal="center"/>
    </xf>
    <xf numFmtId="0" fontId="0" fillId="44" borderId="31" xfId="0" applyFill="1" applyBorder="1" applyAlignment="1" applyProtection="1">
      <alignment horizontal="center"/>
      <protection locked="0"/>
    </xf>
    <xf numFmtId="0" fontId="0" fillId="44" borderId="77" xfId="0" applyFill="1" applyBorder="1" applyAlignment="1" applyProtection="1">
      <alignment horizontal="center"/>
      <protection locked="0"/>
    </xf>
    <xf numFmtId="0" fontId="27" fillId="33" borderId="0" xfId="0" applyFont="1" applyFill="1" applyBorder="1" applyAlignment="1">
      <alignment horizontal="center" vertical="top"/>
    </xf>
    <xf numFmtId="0" fontId="0" fillId="0" borderId="28" xfId="0" applyBorder="1" applyAlignment="1">
      <alignment horizontal="center"/>
    </xf>
    <xf numFmtId="0" fontId="173" fillId="50" borderId="108" xfId="0" applyFont="1" applyFill="1" applyBorder="1" applyAlignment="1">
      <alignment horizontal="center" vertical="center" wrapText="1"/>
    </xf>
    <xf numFmtId="0" fontId="173" fillId="50" borderId="79" xfId="0" applyFont="1" applyFill="1" applyBorder="1" applyAlignment="1">
      <alignment horizontal="center" vertical="center" wrapText="1"/>
    </xf>
    <xf numFmtId="0" fontId="173" fillId="50" borderId="109" xfId="0" applyFont="1" applyFill="1" applyBorder="1" applyAlignment="1">
      <alignment horizontal="center" vertical="center" wrapText="1"/>
    </xf>
    <xf numFmtId="0" fontId="173" fillId="50" borderId="110" xfId="0" applyFont="1" applyFill="1" applyBorder="1" applyAlignment="1">
      <alignment horizontal="center" vertical="center" wrapText="1"/>
    </xf>
    <xf numFmtId="0" fontId="0" fillId="0" borderId="77" xfId="0" applyFont="1" applyBorder="1" applyAlignment="1">
      <alignment horizontal="left" vertical="top" wrapText="1"/>
    </xf>
    <xf numFmtId="0" fontId="0" fillId="0" borderId="14" xfId="0" applyBorder="1" applyAlignment="1">
      <alignment horizontal="left" vertical="top" wrapText="1"/>
    </xf>
    <xf numFmtId="0" fontId="0" fillId="0" borderId="14" xfId="0" applyFont="1" applyBorder="1" applyAlignment="1">
      <alignment horizontal="left" vertical="top" wrapText="1"/>
    </xf>
    <xf numFmtId="0" fontId="0" fillId="0" borderId="11" xfId="0" applyBorder="1" applyAlignment="1" applyProtection="1">
      <alignment horizontal="center"/>
      <protection/>
    </xf>
    <xf numFmtId="0" fontId="0" fillId="0" borderId="40" xfId="0" applyBorder="1" applyAlignment="1" applyProtection="1">
      <alignment horizontal="center"/>
      <protection/>
    </xf>
    <xf numFmtId="0" fontId="0" fillId="0" borderId="0" xfId="0" applyAlignment="1" applyProtection="1">
      <alignment horizontal="center"/>
      <protection/>
    </xf>
    <xf numFmtId="0" fontId="0" fillId="0" borderId="34" xfId="0" applyBorder="1" applyAlignment="1" applyProtection="1">
      <alignment horizontal="center"/>
      <protection/>
    </xf>
    <xf numFmtId="0" fontId="0" fillId="0" borderId="41" xfId="0" applyBorder="1" applyAlignment="1" applyProtection="1">
      <alignment horizontal="center"/>
      <protection/>
    </xf>
    <xf numFmtId="0" fontId="119" fillId="0" borderId="33" xfId="0" applyFont="1" applyBorder="1" applyAlignment="1">
      <alignment horizontal="center" wrapText="1"/>
    </xf>
    <xf numFmtId="0" fontId="119" fillId="0" borderId="39"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34">
    <dxf>
      <font>
        <color theme="0"/>
      </font>
    </dxf>
    <dxf>
      <font>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fill>
        <patternFill>
          <bgColor theme="0"/>
        </patternFill>
      </fill>
    </dxf>
    <dxf>
      <font>
        <color theme="9" tint="-0.24993999302387238"/>
      </font>
      <fill>
        <patternFill>
          <bgColor theme="0"/>
        </patternFill>
      </fill>
    </dxf>
    <dxf>
      <font>
        <color theme="0"/>
      </font>
    </dxf>
    <dxf>
      <font>
        <color theme="0"/>
      </font>
    </dxf>
    <dxf>
      <font>
        <color theme="0"/>
      </font>
    </dxf>
    <dxf>
      <font>
        <color theme="0"/>
      </font>
    </dxf>
    <dxf>
      <font>
        <color theme="0"/>
      </font>
      <border/>
    </dxf>
    <dxf>
      <font>
        <color theme="9" tint="-0.24993999302387238"/>
      </font>
      <fill>
        <patternFill>
          <bgColor theme="0"/>
        </patternFill>
      </fill>
      <border/>
    </dxf>
    <dxf>
      <font>
        <color rgb="FFFF0000"/>
      </font>
      <fill>
        <patternFill>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11.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12.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13.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14.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15.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16.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17.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18.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19.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2.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20.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21.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3.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4.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5.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6.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7.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8.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9.xml.rels><?xml version="1.0" encoding="utf-8" standalone="yes"?><Relationships xmlns="http://schemas.openxmlformats.org/package/2006/relationships"><Relationship Id="rId1" Type="http://schemas.openxmlformats.org/officeDocument/2006/relationships/hyperlink" Target="#Instruction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1123950</xdr:colOff>
      <xdr:row>12</xdr:row>
      <xdr:rowOff>66675</xdr:rowOff>
    </xdr:from>
    <xdr:to>
      <xdr:col>6</xdr:col>
      <xdr:colOff>1419225</xdr:colOff>
      <xdr:row>13</xdr:row>
      <xdr:rowOff>104775</xdr:rowOff>
    </xdr:to>
    <xdr:sp>
      <xdr:nvSpPr>
        <xdr:cNvPr id="1" name="Rectangle 3">
          <a:hlinkClick r:id="rId1"/>
        </xdr:cNvPr>
        <xdr:cNvSpPr>
          <a:spLocks/>
        </xdr:cNvSpPr>
      </xdr:nvSpPr>
      <xdr:spPr>
        <a:xfrm>
          <a:off x="2990850" y="2333625"/>
          <a:ext cx="285750" cy="228600"/>
        </a:xfrm>
        <a:prstGeom prst="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500" b="1" i="0" u="none" baseline="0">
              <a:solidFill>
                <a:srgbClr val="000000"/>
              </a:solidFill>
              <a:latin typeface="Calibri"/>
              <a:ea typeface="Calibri"/>
              <a:cs typeface="Calibri"/>
            </a:rPr>
            <a:t>2</a:t>
          </a:r>
        </a:p>
      </xdr:txBody>
    </xdr:sp>
    <xdr:clientData/>
  </xdr:twoCellAnchor>
  <xdr:twoCellAnchor editAs="oneCell">
    <xdr:from>
      <xdr:col>2</xdr:col>
      <xdr:colOff>190500</xdr:colOff>
      <xdr:row>2</xdr:row>
      <xdr:rowOff>9525</xdr:rowOff>
    </xdr:from>
    <xdr:to>
      <xdr:col>8</xdr:col>
      <xdr:colOff>3133725</xdr:colOff>
      <xdr:row>12</xdr:row>
      <xdr:rowOff>0</xdr:rowOff>
    </xdr:to>
    <xdr:pic>
      <xdr:nvPicPr>
        <xdr:cNvPr id="2" name="Picture 1"/>
        <xdr:cNvPicPr preferRelativeResize="1">
          <a:picLocks noChangeAspect="1"/>
        </xdr:cNvPicPr>
      </xdr:nvPicPr>
      <xdr:blipFill>
        <a:blip r:embed="rId2"/>
        <a:stretch>
          <a:fillRect/>
        </a:stretch>
      </xdr:blipFill>
      <xdr:spPr>
        <a:xfrm>
          <a:off x="752475" y="371475"/>
          <a:ext cx="6343650" cy="1895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552450</xdr:colOff>
      <xdr:row>0</xdr:row>
      <xdr:rowOff>133350</xdr:rowOff>
    </xdr:from>
    <xdr:to>
      <xdr:col>2</xdr:col>
      <xdr:colOff>1038225</xdr:colOff>
      <xdr:row>0</xdr:row>
      <xdr:rowOff>390525</xdr:rowOff>
    </xdr:to>
    <xdr:sp>
      <xdr:nvSpPr>
        <xdr:cNvPr id="1" name="Rectangle 2">
          <a:hlinkClick r:id="rId1"/>
        </xdr:cNvPr>
        <xdr:cNvSpPr>
          <a:spLocks/>
        </xdr:cNvSpPr>
      </xdr:nvSpPr>
      <xdr:spPr>
        <a:xfrm>
          <a:off x="3019425" y="133350"/>
          <a:ext cx="485775" cy="257175"/>
        </a:xfrm>
        <a:prstGeom prst="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500" b="1" i="0" u="none" baseline="0">
              <a:solidFill>
                <a:srgbClr val="000000"/>
              </a:solidFill>
              <a:latin typeface="Calibri"/>
              <a:ea typeface="Calibri"/>
              <a:cs typeface="Calibri"/>
            </a:rPr>
            <a:t>8.iv</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1514475</xdr:colOff>
      <xdr:row>0</xdr:row>
      <xdr:rowOff>123825</xdr:rowOff>
    </xdr:from>
    <xdr:to>
      <xdr:col>4</xdr:col>
      <xdr:colOff>295275</xdr:colOff>
      <xdr:row>1</xdr:row>
      <xdr:rowOff>171450</xdr:rowOff>
    </xdr:to>
    <xdr:sp>
      <xdr:nvSpPr>
        <xdr:cNvPr id="1" name="Rectangle 1"/>
        <xdr:cNvSpPr>
          <a:spLocks/>
        </xdr:cNvSpPr>
      </xdr:nvSpPr>
      <xdr:spPr>
        <a:xfrm>
          <a:off x="6572250" y="123825"/>
          <a:ext cx="371475" cy="333375"/>
        </a:xfrm>
        <a:prstGeom prst="rect">
          <a:avLst/>
        </a:prstGeom>
        <a:solidFill>
          <a:srgbClr val="FFFF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1562100</xdr:colOff>
      <xdr:row>0</xdr:row>
      <xdr:rowOff>161925</xdr:rowOff>
    </xdr:from>
    <xdr:to>
      <xdr:col>4</xdr:col>
      <xdr:colOff>285750</xdr:colOff>
      <xdr:row>1</xdr:row>
      <xdr:rowOff>152400</xdr:rowOff>
    </xdr:to>
    <xdr:sp>
      <xdr:nvSpPr>
        <xdr:cNvPr id="2" name="TextBox 2">
          <a:hlinkClick r:id="rId1"/>
        </xdr:cNvPr>
        <xdr:cNvSpPr txBox="1">
          <a:spLocks noChangeArrowheads="1"/>
        </xdr:cNvSpPr>
      </xdr:nvSpPr>
      <xdr:spPr>
        <a:xfrm>
          <a:off x="6619875" y="161925"/>
          <a:ext cx="314325" cy="276225"/>
        </a:xfrm>
        <a:prstGeom prst="rect">
          <a:avLst/>
        </a:prstGeom>
        <a:solidFill>
          <a:srgbClr val="FFFF00"/>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9</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1981200</xdr:colOff>
      <xdr:row>0</xdr:row>
      <xdr:rowOff>28575</xdr:rowOff>
    </xdr:from>
    <xdr:to>
      <xdr:col>4</xdr:col>
      <xdr:colOff>9525</xdr:colOff>
      <xdr:row>1</xdr:row>
      <xdr:rowOff>190500</xdr:rowOff>
    </xdr:to>
    <xdr:sp>
      <xdr:nvSpPr>
        <xdr:cNvPr id="1" name="Rectangle 1"/>
        <xdr:cNvSpPr>
          <a:spLocks/>
        </xdr:cNvSpPr>
      </xdr:nvSpPr>
      <xdr:spPr>
        <a:xfrm>
          <a:off x="7010400" y="28575"/>
          <a:ext cx="495300" cy="342900"/>
        </a:xfrm>
        <a:prstGeom prst="rect">
          <a:avLst/>
        </a:prstGeom>
        <a:solidFill>
          <a:srgbClr val="FFFF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2057400</xdr:colOff>
      <xdr:row>0</xdr:row>
      <xdr:rowOff>85725</xdr:rowOff>
    </xdr:from>
    <xdr:to>
      <xdr:col>3</xdr:col>
      <xdr:colOff>2457450</xdr:colOff>
      <xdr:row>1</xdr:row>
      <xdr:rowOff>152400</xdr:rowOff>
    </xdr:to>
    <xdr:sp>
      <xdr:nvSpPr>
        <xdr:cNvPr id="2" name="TextBox 2">
          <a:hlinkClick r:id="rId1"/>
        </xdr:cNvPr>
        <xdr:cNvSpPr txBox="1">
          <a:spLocks noChangeArrowheads="1"/>
        </xdr:cNvSpPr>
      </xdr:nvSpPr>
      <xdr:spPr>
        <a:xfrm>
          <a:off x="7086600" y="85725"/>
          <a:ext cx="400050" cy="247650"/>
        </a:xfrm>
        <a:prstGeom prst="rect">
          <a:avLst/>
        </a:prstGeom>
        <a:solidFill>
          <a:srgbClr val="FFFF00"/>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10</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457200</xdr:colOff>
      <xdr:row>0</xdr:row>
      <xdr:rowOff>66675</xdr:rowOff>
    </xdr:from>
    <xdr:to>
      <xdr:col>9</xdr:col>
      <xdr:colOff>304800</xdr:colOff>
      <xdr:row>1</xdr:row>
      <xdr:rowOff>238125</xdr:rowOff>
    </xdr:to>
    <xdr:sp>
      <xdr:nvSpPr>
        <xdr:cNvPr id="1" name="Rectangle 1"/>
        <xdr:cNvSpPr>
          <a:spLocks/>
        </xdr:cNvSpPr>
      </xdr:nvSpPr>
      <xdr:spPr>
        <a:xfrm>
          <a:off x="6581775" y="66675"/>
          <a:ext cx="561975" cy="352425"/>
        </a:xfrm>
        <a:prstGeom prst="rect">
          <a:avLst/>
        </a:prstGeom>
        <a:solidFill>
          <a:srgbClr val="FFFF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552450</xdr:colOff>
      <xdr:row>0</xdr:row>
      <xdr:rowOff>114300</xdr:rowOff>
    </xdr:from>
    <xdr:to>
      <xdr:col>9</xdr:col>
      <xdr:colOff>219075</xdr:colOff>
      <xdr:row>1</xdr:row>
      <xdr:rowOff>219075</xdr:rowOff>
    </xdr:to>
    <xdr:sp>
      <xdr:nvSpPr>
        <xdr:cNvPr id="2" name="TextBox 2">
          <a:hlinkClick r:id="rId1"/>
        </xdr:cNvPr>
        <xdr:cNvSpPr txBox="1">
          <a:spLocks noChangeArrowheads="1"/>
        </xdr:cNvSpPr>
      </xdr:nvSpPr>
      <xdr:spPr>
        <a:xfrm>
          <a:off x="6677025" y="114300"/>
          <a:ext cx="381000" cy="285750"/>
        </a:xfrm>
        <a:prstGeom prst="rect">
          <a:avLst/>
        </a:prstGeom>
        <a:solidFill>
          <a:srgbClr val="FFFF00"/>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11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0</xdr:row>
      <xdr:rowOff>66675</xdr:rowOff>
    </xdr:from>
    <xdr:to>
      <xdr:col>4</xdr:col>
      <xdr:colOff>676275</xdr:colOff>
      <xdr:row>1</xdr:row>
      <xdr:rowOff>323850</xdr:rowOff>
    </xdr:to>
    <xdr:sp>
      <xdr:nvSpPr>
        <xdr:cNvPr id="1" name="Rectangle 1"/>
        <xdr:cNvSpPr>
          <a:spLocks/>
        </xdr:cNvSpPr>
      </xdr:nvSpPr>
      <xdr:spPr>
        <a:xfrm>
          <a:off x="6677025" y="66675"/>
          <a:ext cx="571500" cy="438150"/>
        </a:xfrm>
        <a:prstGeom prst="rect">
          <a:avLst/>
        </a:prstGeom>
        <a:solidFill>
          <a:srgbClr val="FFFF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152400</xdr:colOff>
      <xdr:row>0</xdr:row>
      <xdr:rowOff>152400</xdr:rowOff>
    </xdr:from>
    <xdr:to>
      <xdr:col>4</xdr:col>
      <xdr:colOff>609600</xdr:colOff>
      <xdr:row>1</xdr:row>
      <xdr:rowOff>285750</xdr:rowOff>
    </xdr:to>
    <xdr:sp>
      <xdr:nvSpPr>
        <xdr:cNvPr id="2" name="TextBox 2">
          <a:hlinkClick r:id="rId1"/>
        </xdr:cNvPr>
        <xdr:cNvSpPr txBox="1">
          <a:spLocks noChangeArrowheads="1"/>
        </xdr:cNvSpPr>
      </xdr:nvSpPr>
      <xdr:spPr>
        <a:xfrm>
          <a:off x="6724650" y="152400"/>
          <a:ext cx="457200" cy="314325"/>
        </a:xfrm>
        <a:prstGeom prst="rect">
          <a:avLst/>
        </a:prstGeom>
        <a:solidFill>
          <a:srgbClr val="FFFF00"/>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12</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95250</xdr:rowOff>
    </xdr:from>
    <xdr:to>
      <xdr:col>4</xdr:col>
      <xdr:colOff>542925</xdr:colOff>
      <xdr:row>1</xdr:row>
      <xdr:rowOff>361950</xdr:rowOff>
    </xdr:to>
    <xdr:sp>
      <xdr:nvSpPr>
        <xdr:cNvPr id="1" name="Rectangle 1"/>
        <xdr:cNvSpPr>
          <a:spLocks/>
        </xdr:cNvSpPr>
      </xdr:nvSpPr>
      <xdr:spPr>
        <a:xfrm>
          <a:off x="6581775" y="95250"/>
          <a:ext cx="533400" cy="447675"/>
        </a:xfrm>
        <a:prstGeom prst="rect">
          <a:avLst/>
        </a:prstGeom>
        <a:solidFill>
          <a:srgbClr val="FFFF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104775</xdr:colOff>
      <xdr:row>0</xdr:row>
      <xdr:rowOff>152400</xdr:rowOff>
    </xdr:from>
    <xdr:to>
      <xdr:col>4</xdr:col>
      <xdr:colOff>485775</xdr:colOff>
      <xdr:row>1</xdr:row>
      <xdr:rowOff>314325</xdr:rowOff>
    </xdr:to>
    <xdr:sp>
      <xdr:nvSpPr>
        <xdr:cNvPr id="2" name="TextBox 2">
          <a:hlinkClick r:id="rId1"/>
        </xdr:cNvPr>
        <xdr:cNvSpPr txBox="1">
          <a:spLocks noChangeArrowheads="1"/>
        </xdr:cNvSpPr>
      </xdr:nvSpPr>
      <xdr:spPr>
        <a:xfrm>
          <a:off x="6677025" y="152400"/>
          <a:ext cx="381000" cy="342900"/>
        </a:xfrm>
        <a:prstGeom prst="rect">
          <a:avLst/>
        </a:prstGeom>
        <a:solidFill>
          <a:srgbClr val="FFFF00"/>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13</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0</xdr:row>
      <xdr:rowOff>85725</xdr:rowOff>
    </xdr:from>
    <xdr:to>
      <xdr:col>4</xdr:col>
      <xdr:colOff>942975</xdr:colOff>
      <xdr:row>1</xdr:row>
      <xdr:rowOff>352425</xdr:rowOff>
    </xdr:to>
    <xdr:sp>
      <xdr:nvSpPr>
        <xdr:cNvPr id="1" name="Rectangle 1"/>
        <xdr:cNvSpPr>
          <a:spLocks/>
        </xdr:cNvSpPr>
      </xdr:nvSpPr>
      <xdr:spPr>
        <a:xfrm>
          <a:off x="6943725" y="85725"/>
          <a:ext cx="571500" cy="447675"/>
        </a:xfrm>
        <a:prstGeom prst="rect">
          <a:avLst/>
        </a:prstGeom>
        <a:solidFill>
          <a:srgbClr val="FFFF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428625</xdr:colOff>
      <xdr:row>0</xdr:row>
      <xdr:rowOff>142875</xdr:rowOff>
    </xdr:from>
    <xdr:to>
      <xdr:col>4</xdr:col>
      <xdr:colOff>838200</xdr:colOff>
      <xdr:row>1</xdr:row>
      <xdr:rowOff>276225</xdr:rowOff>
    </xdr:to>
    <xdr:sp>
      <xdr:nvSpPr>
        <xdr:cNvPr id="2" name="TextBox 2">
          <a:hlinkClick r:id="rId1"/>
        </xdr:cNvPr>
        <xdr:cNvSpPr txBox="1">
          <a:spLocks noChangeArrowheads="1"/>
        </xdr:cNvSpPr>
      </xdr:nvSpPr>
      <xdr:spPr>
        <a:xfrm>
          <a:off x="7000875" y="142875"/>
          <a:ext cx="409575" cy="314325"/>
        </a:xfrm>
        <a:prstGeom prst="rect">
          <a:avLst/>
        </a:prstGeom>
        <a:solidFill>
          <a:srgbClr val="FFFF00"/>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14</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5438775</xdr:colOff>
      <xdr:row>0</xdr:row>
      <xdr:rowOff>76200</xdr:rowOff>
    </xdr:from>
    <xdr:to>
      <xdr:col>3</xdr:col>
      <xdr:colOff>247650</xdr:colOff>
      <xdr:row>1</xdr:row>
      <xdr:rowOff>247650</xdr:rowOff>
    </xdr:to>
    <xdr:sp>
      <xdr:nvSpPr>
        <xdr:cNvPr id="1" name="Rectangle 1"/>
        <xdr:cNvSpPr>
          <a:spLocks/>
        </xdr:cNvSpPr>
      </xdr:nvSpPr>
      <xdr:spPr>
        <a:xfrm>
          <a:off x="7477125" y="76200"/>
          <a:ext cx="247650" cy="352425"/>
        </a:xfrm>
        <a:prstGeom prst="rect">
          <a:avLst/>
        </a:prstGeom>
        <a:solidFill>
          <a:srgbClr val="FFFF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0</xdr:row>
      <xdr:rowOff>133350</xdr:rowOff>
    </xdr:from>
    <xdr:to>
      <xdr:col>3</xdr:col>
      <xdr:colOff>190500</xdr:colOff>
      <xdr:row>1</xdr:row>
      <xdr:rowOff>200025</xdr:rowOff>
    </xdr:to>
    <xdr:sp>
      <xdr:nvSpPr>
        <xdr:cNvPr id="2" name="TextBox 2">
          <a:hlinkClick r:id="rId1"/>
        </xdr:cNvPr>
        <xdr:cNvSpPr txBox="1">
          <a:spLocks noChangeArrowheads="1"/>
        </xdr:cNvSpPr>
      </xdr:nvSpPr>
      <xdr:spPr>
        <a:xfrm>
          <a:off x="7477125" y="133350"/>
          <a:ext cx="190500" cy="247650"/>
        </a:xfrm>
        <a:prstGeom prst="rect">
          <a:avLst/>
        </a:prstGeom>
        <a:solidFill>
          <a:srgbClr val="FFFF00"/>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15</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4752975</xdr:colOff>
      <xdr:row>0</xdr:row>
      <xdr:rowOff>38100</xdr:rowOff>
    </xdr:from>
    <xdr:to>
      <xdr:col>2</xdr:col>
      <xdr:colOff>5353050</xdr:colOff>
      <xdr:row>1</xdr:row>
      <xdr:rowOff>180975</xdr:rowOff>
    </xdr:to>
    <xdr:sp>
      <xdr:nvSpPr>
        <xdr:cNvPr id="1" name="Rectangle 1"/>
        <xdr:cNvSpPr>
          <a:spLocks/>
        </xdr:cNvSpPr>
      </xdr:nvSpPr>
      <xdr:spPr>
        <a:xfrm>
          <a:off x="6791325" y="38100"/>
          <a:ext cx="600075" cy="323850"/>
        </a:xfrm>
        <a:prstGeom prst="rect">
          <a:avLst/>
        </a:prstGeom>
        <a:solidFill>
          <a:srgbClr val="FFFF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4810125</xdr:colOff>
      <xdr:row>0</xdr:row>
      <xdr:rowOff>95250</xdr:rowOff>
    </xdr:from>
    <xdr:to>
      <xdr:col>2</xdr:col>
      <xdr:colOff>5191125</xdr:colOff>
      <xdr:row>1</xdr:row>
      <xdr:rowOff>142875</xdr:rowOff>
    </xdr:to>
    <xdr:sp>
      <xdr:nvSpPr>
        <xdr:cNvPr id="2" name="TextBox 2">
          <a:hlinkClick r:id="rId1"/>
        </xdr:cNvPr>
        <xdr:cNvSpPr txBox="1">
          <a:spLocks noChangeArrowheads="1"/>
        </xdr:cNvSpPr>
      </xdr:nvSpPr>
      <xdr:spPr>
        <a:xfrm>
          <a:off x="6848475" y="95250"/>
          <a:ext cx="390525" cy="228600"/>
        </a:xfrm>
        <a:prstGeom prst="rect">
          <a:avLst/>
        </a:prstGeom>
        <a:solidFill>
          <a:srgbClr val="FFFF00"/>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16</a:t>
          </a:r>
          <a:r>
            <a:rPr lang="en-US" cap="none" sz="1100" b="0" i="0" u="none" baseline="0">
              <a:solidFill>
                <a:srgbClr val="000000"/>
              </a:solidFill>
              <a:latin typeface="Calibri"/>
              <a:ea typeface="Calibri"/>
              <a:cs typeface="Calibri"/>
            </a:rPr>
            <a:t>6</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457200</xdr:colOff>
      <xdr:row>0</xdr:row>
      <xdr:rowOff>257175</xdr:rowOff>
    </xdr:from>
    <xdr:to>
      <xdr:col>0</xdr:col>
      <xdr:colOff>847725</xdr:colOff>
      <xdr:row>0</xdr:row>
      <xdr:rowOff>571500</xdr:rowOff>
    </xdr:to>
    <xdr:sp>
      <xdr:nvSpPr>
        <xdr:cNvPr id="1" name="Rectangle 1">
          <a:hlinkClick r:id="rId1"/>
        </xdr:cNvPr>
        <xdr:cNvSpPr>
          <a:spLocks/>
        </xdr:cNvSpPr>
      </xdr:nvSpPr>
      <xdr:spPr>
        <a:xfrm>
          <a:off x="457200" y="257175"/>
          <a:ext cx="390525" cy="314325"/>
        </a:xfrm>
        <a:prstGeom prst="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500" b="1" i="0" u="none" baseline="0">
              <a:solidFill>
                <a:srgbClr val="000000"/>
              </a:solidFill>
              <a:latin typeface="Calibri"/>
              <a:ea typeface="Calibri"/>
              <a:cs typeface="Calibri"/>
            </a:rPr>
            <a:t>17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1057275</xdr:colOff>
      <xdr:row>0</xdr:row>
      <xdr:rowOff>57150</xdr:rowOff>
    </xdr:from>
    <xdr:to>
      <xdr:col>5</xdr:col>
      <xdr:colOff>1457325</xdr:colOff>
      <xdr:row>0</xdr:row>
      <xdr:rowOff>381000</xdr:rowOff>
    </xdr:to>
    <xdr:sp>
      <xdr:nvSpPr>
        <xdr:cNvPr id="1" name="TextBox 1">
          <a:hlinkClick r:id="rId1"/>
        </xdr:cNvPr>
        <xdr:cNvSpPr txBox="1">
          <a:spLocks noChangeArrowheads="1"/>
        </xdr:cNvSpPr>
      </xdr:nvSpPr>
      <xdr:spPr>
        <a:xfrm>
          <a:off x="7343775" y="57150"/>
          <a:ext cx="400050" cy="323850"/>
        </a:xfrm>
        <a:prstGeom prst="rect">
          <a:avLst/>
        </a:prstGeom>
        <a:solidFill>
          <a:srgbClr val="FFFF00"/>
        </a:solidFill>
        <a:ln w="28575" cmpd="sng">
          <a:solidFill>
            <a:srgbClr val="4F81BD"/>
          </a:solidFill>
          <a:headEnd type="none"/>
          <a:tailEnd type="none"/>
        </a:ln>
      </xdr:spPr>
      <xdr:txBody>
        <a:bodyPr vertOverflow="clip" wrap="square"/>
        <a:p>
          <a:pPr algn="ctr">
            <a:defRPr/>
          </a:pPr>
          <a:r>
            <a:rPr lang="en-US" cap="none" sz="1800" b="1" i="0" u="none" baseline="0">
              <a:solidFill>
                <a:srgbClr val="000000"/>
              </a:solidFill>
              <a:latin typeface="Calibri"/>
              <a:ea typeface="Calibri"/>
              <a:cs typeface="Calibri"/>
            </a:rPr>
            <a:t>3</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723900</xdr:colOff>
      <xdr:row>0</xdr:row>
      <xdr:rowOff>104775</xdr:rowOff>
    </xdr:from>
    <xdr:to>
      <xdr:col>7</xdr:col>
      <xdr:colOff>228600</xdr:colOff>
      <xdr:row>0</xdr:row>
      <xdr:rowOff>523875</xdr:rowOff>
    </xdr:to>
    <xdr:sp>
      <xdr:nvSpPr>
        <xdr:cNvPr id="1" name="Rectangle 1"/>
        <xdr:cNvSpPr>
          <a:spLocks/>
        </xdr:cNvSpPr>
      </xdr:nvSpPr>
      <xdr:spPr>
        <a:xfrm>
          <a:off x="5238750" y="104775"/>
          <a:ext cx="523875" cy="428625"/>
        </a:xfrm>
        <a:prstGeom prst="rect">
          <a:avLst/>
        </a:prstGeom>
        <a:solidFill>
          <a:srgbClr val="FFFF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790575</xdr:colOff>
      <xdr:row>0</xdr:row>
      <xdr:rowOff>142875</xdr:rowOff>
    </xdr:from>
    <xdr:to>
      <xdr:col>7</xdr:col>
      <xdr:colOff>142875</xdr:colOff>
      <xdr:row>0</xdr:row>
      <xdr:rowOff>476250</xdr:rowOff>
    </xdr:to>
    <xdr:sp>
      <xdr:nvSpPr>
        <xdr:cNvPr id="2" name="TextBox 2">
          <a:hlinkClick r:id="rId1"/>
        </xdr:cNvPr>
        <xdr:cNvSpPr txBox="1">
          <a:spLocks noChangeArrowheads="1"/>
        </xdr:cNvSpPr>
      </xdr:nvSpPr>
      <xdr:spPr>
        <a:xfrm>
          <a:off x="5305425" y="142875"/>
          <a:ext cx="371475" cy="333375"/>
        </a:xfrm>
        <a:prstGeom prst="rect">
          <a:avLst/>
        </a:prstGeom>
        <a:solidFill>
          <a:srgbClr val="FFFF00"/>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18</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476250</xdr:rowOff>
    </xdr:from>
    <xdr:to>
      <xdr:col>0</xdr:col>
      <xdr:colOff>466725</xdr:colOff>
      <xdr:row>1</xdr:row>
      <xdr:rowOff>200025</xdr:rowOff>
    </xdr:to>
    <xdr:sp>
      <xdr:nvSpPr>
        <xdr:cNvPr id="1" name="Rectangle 1">
          <a:hlinkClick r:id="rId1"/>
        </xdr:cNvPr>
        <xdr:cNvSpPr>
          <a:spLocks/>
        </xdr:cNvSpPr>
      </xdr:nvSpPr>
      <xdr:spPr>
        <a:xfrm>
          <a:off x="85725" y="476250"/>
          <a:ext cx="381000" cy="304800"/>
        </a:xfrm>
        <a:prstGeom prst="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500" b="1" i="0" u="none" baseline="0">
              <a:solidFill>
                <a:srgbClr val="000000"/>
              </a:solidFill>
              <a:latin typeface="Calibri"/>
              <a:ea typeface="Calibri"/>
              <a:cs typeface="Calibri"/>
            </a:rPr>
            <a:t>19</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800100</xdr:colOff>
      <xdr:row>0</xdr:row>
      <xdr:rowOff>85725</xdr:rowOff>
    </xdr:from>
    <xdr:to>
      <xdr:col>4</xdr:col>
      <xdr:colOff>1076325</xdr:colOff>
      <xdr:row>0</xdr:row>
      <xdr:rowOff>371475</xdr:rowOff>
    </xdr:to>
    <xdr:sp>
      <xdr:nvSpPr>
        <xdr:cNvPr id="1" name="Rectangle 1">
          <a:hlinkClick r:id="rId1"/>
        </xdr:cNvPr>
        <xdr:cNvSpPr>
          <a:spLocks noChangeAspect="1"/>
        </xdr:cNvSpPr>
      </xdr:nvSpPr>
      <xdr:spPr>
        <a:xfrm>
          <a:off x="8115300" y="85725"/>
          <a:ext cx="276225" cy="285750"/>
        </a:xfrm>
        <a:prstGeom prst="rect">
          <a:avLst/>
        </a:prstGeom>
        <a:solidFill>
          <a:srgbClr val="FFFF00"/>
        </a:solidFill>
        <a:ln w="25400" cmpd="sng">
          <a:solidFill>
            <a:srgbClr val="385D8A"/>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1152525</xdr:colOff>
      <xdr:row>0</xdr:row>
      <xdr:rowOff>190500</xdr:rowOff>
    </xdr:from>
    <xdr:to>
      <xdr:col>2</xdr:col>
      <xdr:colOff>1428750</xdr:colOff>
      <xdr:row>1</xdr:row>
      <xdr:rowOff>276225</xdr:rowOff>
    </xdr:to>
    <xdr:sp>
      <xdr:nvSpPr>
        <xdr:cNvPr id="1" name="TextBox 1">
          <a:hlinkClick r:id="rId1"/>
        </xdr:cNvPr>
        <xdr:cNvSpPr txBox="1">
          <a:spLocks noChangeArrowheads="1"/>
        </xdr:cNvSpPr>
      </xdr:nvSpPr>
      <xdr:spPr>
        <a:xfrm>
          <a:off x="4486275" y="190500"/>
          <a:ext cx="276225" cy="361950"/>
        </a:xfrm>
        <a:prstGeom prst="rect">
          <a:avLst/>
        </a:prstGeom>
        <a:solidFill>
          <a:srgbClr val="FFFF00"/>
        </a:solidFill>
        <a:ln w="28575" cmpd="sng">
          <a:solidFill>
            <a:srgbClr val="4F81BD"/>
          </a:solidFill>
          <a:headEnd type="none"/>
          <a:tailEnd type="none"/>
        </a:ln>
      </xdr:spPr>
      <xdr:txBody>
        <a:bodyPr vertOverflow="clip" wrap="square"/>
        <a:p>
          <a:pPr algn="ctr">
            <a:defRPr/>
          </a:pPr>
          <a:r>
            <a:rPr lang="en-US" cap="none" sz="2000" b="1" i="0" u="none" baseline="0">
              <a:solidFill>
                <a:srgbClr val="000000"/>
              </a:solidFill>
              <a:latin typeface="Calibri"/>
              <a:ea typeface="Calibri"/>
              <a:cs typeface="Calibri"/>
            </a:rPr>
            <a:t>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628650</xdr:colOff>
      <xdr:row>0</xdr:row>
      <xdr:rowOff>57150</xdr:rowOff>
    </xdr:from>
    <xdr:to>
      <xdr:col>3</xdr:col>
      <xdr:colOff>1038225</xdr:colOff>
      <xdr:row>0</xdr:row>
      <xdr:rowOff>419100</xdr:rowOff>
    </xdr:to>
    <xdr:sp>
      <xdr:nvSpPr>
        <xdr:cNvPr id="1" name="TextBox 1">
          <a:hlinkClick r:id="rId1"/>
        </xdr:cNvPr>
        <xdr:cNvSpPr txBox="1">
          <a:spLocks noChangeArrowheads="1"/>
        </xdr:cNvSpPr>
      </xdr:nvSpPr>
      <xdr:spPr>
        <a:xfrm>
          <a:off x="3924300" y="57150"/>
          <a:ext cx="409575" cy="361950"/>
        </a:xfrm>
        <a:prstGeom prst="rect">
          <a:avLst/>
        </a:prstGeom>
        <a:solidFill>
          <a:srgbClr val="FFFF00"/>
        </a:solidFill>
        <a:ln w="28575" cmpd="sng">
          <a:solidFill>
            <a:srgbClr val="4F81BD"/>
          </a:solidFill>
          <a:headEnd type="none"/>
          <a:tailEnd type="none"/>
        </a:ln>
      </xdr:spPr>
      <xdr:txBody>
        <a:bodyPr vertOverflow="clip" wrap="square"/>
        <a:p>
          <a:pPr algn="ctr">
            <a:defRPr/>
          </a:pPr>
          <a:r>
            <a:rPr lang="en-US" cap="none" sz="2000" b="1" i="0" u="none" baseline="0">
              <a:solidFill>
                <a:srgbClr val="000000"/>
              </a:solidFill>
              <a:latin typeface="Calibri"/>
              <a:ea typeface="Calibri"/>
              <a:cs typeface="Calibri"/>
            </a:rPr>
            <a:t>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1000125</xdr:colOff>
      <xdr:row>0</xdr:row>
      <xdr:rowOff>104775</xdr:rowOff>
    </xdr:from>
    <xdr:to>
      <xdr:col>2</xdr:col>
      <xdr:colOff>1266825</xdr:colOff>
      <xdr:row>0</xdr:row>
      <xdr:rowOff>371475</xdr:rowOff>
    </xdr:to>
    <xdr:sp>
      <xdr:nvSpPr>
        <xdr:cNvPr id="1" name="Rectangle 1">
          <a:hlinkClick r:id="rId1"/>
        </xdr:cNvPr>
        <xdr:cNvSpPr>
          <a:spLocks/>
        </xdr:cNvSpPr>
      </xdr:nvSpPr>
      <xdr:spPr>
        <a:xfrm>
          <a:off x="3619500" y="104775"/>
          <a:ext cx="266700" cy="266700"/>
        </a:xfrm>
        <a:prstGeom prst="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500" b="1" i="0" u="none" baseline="0">
              <a:solidFill>
                <a:srgbClr val="000000"/>
              </a:solidFill>
              <a:latin typeface="Calibri"/>
              <a:ea typeface="Calibri"/>
              <a:cs typeface="Calibri"/>
            </a:rPr>
            <a:t>7</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0</xdr:row>
      <xdr:rowOff>171450</xdr:rowOff>
    </xdr:from>
    <xdr:to>
      <xdr:col>2</xdr:col>
      <xdr:colOff>1057275</xdr:colOff>
      <xdr:row>0</xdr:row>
      <xdr:rowOff>400050</xdr:rowOff>
    </xdr:to>
    <xdr:sp>
      <xdr:nvSpPr>
        <xdr:cNvPr id="1" name="Rectangle 1">
          <a:hlinkClick r:id="rId1"/>
        </xdr:cNvPr>
        <xdr:cNvSpPr>
          <a:spLocks/>
        </xdr:cNvSpPr>
      </xdr:nvSpPr>
      <xdr:spPr>
        <a:xfrm>
          <a:off x="3200400" y="171450"/>
          <a:ext cx="381000" cy="228600"/>
        </a:xfrm>
        <a:prstGeom prst="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500" b="1" i="0" u="none" baseline="0">
              <a:solidFill>
                <a:srgbClr val="000000"/>
              </a:solidFill>
              <a:latin typeface="Calibri"/>
              <a:ea typeface="Calibri"/>
              <a:cs typeface="Calibri"/>
            </a:rPr>
            <a:t>8.i</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609600</xdr:colOff>
      <xdr:row>0</xdr:row>
      <xdr:rowOff>123825</xdr:rowOff>
    </xdr:from>
    <xdr:to>
      <xdr:col>2</xdr:col>
      <xdr:colOff>1095375</xdr:colOff>
      <xdr:row>0</xdr:row>
      <xdr:rowOff>381000</xdr:rowOff>
    </xdr:to>
    <xdr:sp>
      <xdr:nvSpPr>
        <xdr:cNvPr id="1" name="Rectangle 1">
          <a:hlinkClick r:id="rId1"/>
        </xdr:cNvPr>
        <xdr:cNvSpPr>
          <a:spLocks/>
        </xdr:cNvSpPr>
      </xdr:nvSpPr>
      <xdr:spPr>
        <a:xfrm>
          <a:off x="3133725" y="123825"/>
          <a:ext cx="485775" cy="257175"/>
        </a:xfrm>
        <a:prstGeom prst="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500" b="1" i="0" u="none" baseline="0">
              <a:solidFill>
                <a:srgbClr val="000000"/>
              </a:solidFill>
              <a:latin typeface="Calibri"/>
              <a:ea typeface="Calibri"/>
              <a:cs typeface="Calibri"/>
            </a:rPr>
            <a:t>8.ii</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609600</xdr:colOff>
      <xdr:row>0</xdr:row>
      <xdr:rowOff>133350</xdr:rowOff>
    </xdr:from>
    <xdr:to>
      <xdr:col>2</xdr:col>
      <xdr:colOff>1095375</xdr:colOff>
      <xdr:row>0</xdr:row>
      <xdr:rowOff>390525</xdr:rowOff>
    </xdr:to>
    <xdr:sp>
      <xdr:nvSpPr>
        <xdr:cNvPr id="1" name="Rectangle 2">
          <a:hlinkClick r:id="rId1"/>
        </xdr:cNvPr>
        <xdr:cNvSpPr>
          <a:spLocks/>
        </xdr:cNvSpPr>
      </xdr:nvSpPr>
      <xdr:spPr>
        <a:xfrm>
          <a:off x="3048000" y="133350"/>
          <a:ext cx="485775" cy="257175"/>
        </a:xfrm>
        <a:prstGeom prst="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500" b="1" i="0" u="none" baseline="0">
              <a:solidFill>
                <a:srgbClr val="000000"/>
              </a:solidFill>
              <a:latin typeface="Calibri"/>
              <a:ea typeface="Calibri"/>
              <a:cs typeface="Calibri"/>
            </a:rPr>
            <a:t>8.iii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sinclai\Documents\RACs%20-%20Office%20of%20School%20Improvement\Accountability\School%20Improvement%20Plan\2014%20SIP%20online%20template\2014%20mock%20SIP%20template%20v0.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ool%20Improvement%20Plan%20v20120717.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Title"/>
      <sheetName val="SIP Team"/>
      <sheetName val="SIP Team Meetings"/>
      <sheetName val="QSR module"/>
      <sheetName val="QSR Summary"/>
      <sheetName val="QSR Checklist"/>
      <sheetName val="Data Analysis Module"/>
      <sheetName val="Overview of Process"/>
      <sheetName val="Protocol For Data Analysis "/>
      <sheetName val=" Data Collection Worksheet"/>
      <sheetName val="Root Cause Analysis "/>
      <sheetName val="SIP Module"/>
      <sheetName val="SMART 1"/>
      <sheetName val="END"/>
      <sheetName val="Goals - Priority Schools"/>
      <sheetName val="Goals - Focus Schools"/>
      <sheetName val="Strategy Summary"/>
      <sheetName val="Budget Summary"/>
      <sheetName val="List Variables"/>
      <sheetName val="Intervention Strategy Summary"/>
      <sheetName val="AtTask Step 1"/>
      <sheetName val="Past Proficiency-Future Targets"/>
      <sheetName val="SQL Results-1011"/>
      <sheetName val="List of Schools &amp; CDS"/>
    </sheetNames>
    <sheetDataSet>
      <sheetData sheetId="1">
        <row r="29">
          <cell r="I29" t="str">
            <v>233530060</v>
          </cell>
        </row>
      </sheetData>
      <sheetData sheetId="19">
        <row r="2">
          <cell r="G2" t="str">
            <v>Y</v>
          </cell>
          <cell r="K2" t="str">
            <v>QSR</v>
          </cell>
          <cell r="R2" t="str">
            <v>Underdeveloped</v>
          </cell>
        </row>
        <row r="3">
          <cell r="G3" t="str">
            <v>N</v>
          </cell>
          <cell r="K3" t="str">
            <v>Plan Development</v>
          </cell>
          <cell r="R3" t="str">
            <v>Developing</v>
          </cell>
        </row>
        <row r="4">
          <cell r="K4" t="str">
            <v>Program Evaluation</v>
          </cell>
          <cell r="R4" t="str">
            <v>Proficient</v>
          </cell>
        </row>
        <row r="5">
          <cell r="K5" t="str">
            <v>Other</v>
          </cell>
          <cell r="R5" t="str">
            <v>Well Developed</v>
          </cell>
        </row>
      </sheetData>
      <sheetData sheetId="20">
        <row r="3">
          <cell r="M3" t="e">
            <v>#REF!</v>
          </cell>
          <cell r="N3" t="e">
            <v>#REF!</v>
          </cell>
          <cell r="O3" t="e">
            <v>#REF!</v>
          </cell>
        </row>
        <row r="4">
          <cell r="M4" t="e">
            <v>#REF!</v>
          </cell>
          <cell r="N4" t="e">
            <v>#REF!</v>
          </cell>
          <cell r="O4" t="e">
            <v>#REF!</v>
          </cell>
        </row>
        <row r="5">
          <cell r="M5" t="e">
            <v>#REF!</v>
          </cell>
          <cell r="N5" t="e">
            <v>#REF!</v>
          </cell>
          <cell r="O5" t="e">
            <v>#REF!</v>
          </cell>
        </row>
        <row r="6">
          <cell r="M6" t="e">
            <v>#REF!</v>
          </cell>
          <cell r="N6" t="e">
            <v>#REF!</v>
          </cell>
          <cell r="O6" t="e">
            <v>#REF!</v>
          </cell>
        </row>
        <row r="7">
          <cell r="M7" t="e">
            <v>#REF!</v>
          </cell>
          <cell r="N7" t="e">
            <v>#REF!</v>
          </cell>
          <cell r="O7" t="e">
            <v>#REF!</v>
          </cell>
        </row>
        <row r="8">
          <cell r="M8" t="e">
            <v>#REF!</v>
          </cell>
          <cell r="N8" t="e">
            <v>#REF!</v>
          </cell>
          <cell r="O8" t="e">
            <v>#REF!</v>
          </cell>
        </row>
        <row r="9">
          <cell r="M9" t="e">
            <v>#REF!</v>
          </cell>
          <cell r="N9" t="e">
            <v>#REF!</v>
          </cell>
          <cell r="O9" t="e">
            <v>#REF!</v>
          </cell>
        </row>
        <row r="10">
          <cell r="M10" t="e">
            <v>#REF!</v>
          </cell>
          <cell r="N10" t="e">
            <v>#REF!</v>
          </cell>
          <cell r="O10" t="e">
            <v>#REF!</v>
          </cell>
        </row>
        <row r="11">
          <cell r="M11" t="e">
            <v>#REF!</v>
          </cell>
          <cell r="N11" t="e">
            <v>#REF!</v>
          </cell>
          <cell r="O11" t="e">
            <v>#REF!</v>
          </cell>
        </row>
        <row r="12">
          <cell r="M12" t="e">
            <v>#REF!</v>
          </cell>
          <cell r="N12" t="e">
            <v>#REF!</v>
          </cell>
          <cell r="O12" t="e">
            <v>#REF!</v>
          </cell>
        </row>
        <row r="13">
          <cell r="M13" t="e">
            <v>#REF!</v>
          </cell>
          <cell r="N13" t="e">
            <v>#REF!</v>
          </cell>
          <cell r="O13" t="e">
            <v>#REF!</v>
          </cell>
        </row>
        <row r="14">
          <cell r="M14" t="e">
            <v>#REF!</v>
          </cell>
          <cell r="N14" t="e">
            <v>#REF!</v>
          </cell>
          <cell r="O14" t="e">
            <v>#REF!</v>
          </cell>
        </row>
        <row r="15">
          <cell r="M15" t="e">
            <v>#REF!</v>
          </cell>
          <cell r="N15" t="e">
            <v>#REF!</v>
          </cell>
          <cell r="O15" t="e">
            <v>#REF!</v>
          </cell>
        </row>
        <row r="16">
          <cell r="M16" t="e">
            <v>#REF!</v>
          </cell>
          <cell r="N16" t="e">
            <v>#REF!</v>
          </cell>
          <cell r="O16" t="e">
            <v>#REF!</v>
          </cell>
        </row>
        <row r="17">
          <cell r="M17" t="e">
            <v>#REF!</v>
          </cell>
          <cell r="N17" t="e">
            <v>#REF!</v>
          </cell>
          <cell r="O17" t="e">
            <v>#REF!</v>
          </cell>
        </row>
        <row r="18">
          <cell r="M18" t="e">
            <v>#REF!</v>
          </cell>
          <cell r="N18" t="e">
            <v>#REF!</v>
          </cell>
          <cell r="O18" t="e">
            <v>#REF!</v>
          </cell>
        </row>
        <row r="19">
          <cell r="M19" t="e">
            <v>#REF!</v>
          </cell>
          <cell r="N19" t="e">
            <v>#REF!</v>
          </cell>
          <cell r="O19" t="e">
            <v>#REF!</v>
          </cell>
        </row>
        <row r="20">
          <cell r="M20" t="e">
            <v>#REF!</v>
          </cell>
          <cell r="N20" t="e">
            <v>#REF!</v>
          </cell>
          <cell r="O20" t="e">
            <v>#REF!</v>
          </cell>
        </row>
        <row r="21">
          <cell r="M21" t="e">
            <v>#REF!</v>
          </cell>
          <cell r="N21" t="e">
            <v>#REF!</v>
          </cell>
          <cell r="O21" t="e">
            <v>#REF!</v>
          </cell>
        </row>
        <row r="22">
          <cell r="M22" t="e">
            <v>#REF!</v>
          </cell>
          <cell r="N22" t="e">
            <v>#REF!</v>
          </cell>
          <cell r="O22" t="e">
            <v>#REF!</v>
          </cell>
        </row>
        <row r="23">
          <cell r="M23" t="e">
            <v>#REF!</v>
          </cell>
          <cell r="N23" t="e">
            <v>#REF!</v>
          </cell>
          <cell r="O23" t="e">
            <v>#REF!</v>
          </cell>
        </row>
        <row r="24">
          <cell r="M24" t="e">
            <v>#REF!</v>
          </cell>
          <cell r="N24" t="e">
            <v>#REF!</v>
          </cell>
          <cell r="O24" t="e">
            <v>#REF!</v>
          </cell>
        </row>
        <row r="25">
          <cell r="M25" t="e">
            <v>#REF!</v>
          </cell>
          <cell r="N25" t="e">
            <v>#REF!</v>
          </cell>
          <cell r="O25" t="e">
            <v>#REF!</v>
          </cell>
        </row>
        <row r="26">
          <cell r="M26" t="e">
            <v>#REF!</v>
          </cell>
          <cell r="N26" t="e">
            <v>#REF!</v>
          </cell>
          <cell r="O26" t="e">
            <v>#REF!</v>
          </cell>
        </row>
        <row r="27">
          <cell r="M27" t="e">
            <v>#REF!</v>
          </cell>
          <cell r="N27" t="e">
            <v>#REF!</v>
          </cell>
          <cell r="O27" t="e">
            <v>#REF!</v>
          </cell>
        </row>
        <row r="28">
          <cell r="M28" t="e">
            <v>#REF!</v>
          </cell>
          <cell r="N28" t="e">
            <v>#REF!</v>
          </cell>
          <cell r="O28" t="e">
            <v>#REF!</v>
          </cell>
        </row>
        <row r="29">
          <cell r="M29" t="e">
            <v>#REF!</v>
          </cell>
          <cell r="N29" t="e">
            <v>#REF!</v>
          </cell>
          <cell r="O29" t="e">
            <v>#REF!</v>
          </cell>
        </row>
        <row r="30">
          <cell r="M30" t="e">
            <v>#REF!</v>
          </cell>
          <cell r="N30" t="e">
            <v>#REF!</v>
          </cell>
          <cell r="O30" t="e">
            <v>#REF!</v>
          </cell>
        </row>
        <row r="31">
          <cell r="M31" t="e">
            <v>#REF!</v>
          </cell>
          <cell r="N31" t="e">
            <v>#REF!</v>
          </cell>
          <cell r="O31" t="e">
            <v>#REF!</v>
          </cell>
        </row>
        <row r="32">
          <cell r="M32" t="e">
            <v>#REF!</v>
          </cell>
          <cell r="N32" t="e">
            <v>#REF!</v>
          </cell>
          <cell r="O32" t="e">
            <v>#REF!</v>
          </cell>
        </row>
        <row r="33">
          <cell r="M33" t="e">
            <v>#REF!</v>
          </cell>
          <cell r="N33" t="e">
            <v>#REF!</v>
          </cell>
          <cell r="O33" t="e">
            <v>#REF!</v>
          </cell>
        </row>
        <row r="34">
          <cell r="M34" t="e">
            <v>#REF!</v>
          </cell>
          <cell r="N34" t="e">
            <v>#REF!</v>
          </cell>
          <cell r="O34" t="e">
            <v>#REF!</v>
          </cell>
        </row>
        <row r="35">
          <cell r="M35" t="e">
            <v>#REF!</v>
          </cell>
          <cell r="N35" t="e">
            <v>#REF!</v>
          </cell>
          <cell r="O35" t="e">
            <v>#REF!</v>
          </cell>
        </row>
        <row r="36">
          <cell r="M36" t="e">
            <v>#REF!</v>
          </cell>
          <cell r="N36" t="e">
            <v>#REF!</v>
          </cell>
          <cell r="O36" t="e">
            <v>#REF!</v>
          </cell>
        </row>
        <row r="37">
          <cell r="M37" t="e">
            <v>#REF!</v>
          </cell>
          <cell r="N37" t="e">
            <v>#REF!</v>
          </cell>
          <cell r="O37" t="e">
            <v>#REF!</v>
          </cell>
        </row>
        <row r="38">
          <cell r="M38" t="e">
            <v>#REF!</v>
          </cell>
          <cell r="N38" t="e">
            <v>#REF!</v>
          </cell>
          <cell r="O38" t="e">
            <v>#REF!</v>
          </cell>
        </row>
        <row r="39">
          <cell r="M39" t="e">
            <v>#REF!</v>
          </cell>
          <cell r="N39" t="e">
            <v>#REF!</v>
          </cell>
          <cell r="O39" t="e">
            <v>#REF!</v>
          </cell>
        </row>
        <row r="40">
          <cell r="M40" t="e">
            <v>#REF!</v>
          </cell>
          <cell r="N40" t="e">
            <v>#REF!</v>
          </cell>
          <cell r="O40" t="e">
            <v>#REF!</v>
          </cell>
        </row>
        <row r="41">
          <cell r="M41" t="e">
            <v>#REF!</v>
          </cell>
          <cell r="N41" t="e">
            <v>#REF!</v>
          </cell>
          <cell r="O41" t="e">
            <v>#REF!</v>
          </cell>
        </row>
        <row r="42">
          <cell r="M42" t="e">
            <v>#REF!</v>
          </cell>
          <cell r="N42" t="e">
            <v>#REF!</v>
          </cell>
          <cell r="O42" t="e">
            <v>#REF!</v>
          </cell>
        </row>
        <row r="43">
          <cell r="M43" t="e">
            <v>#REF!</v>
          </cell>
          <cell r="N43" t="e">
            <v>#REF!</v>
          </cell>
          <cell r="O43" t="e">
            <v>#REF!</v>
          </cell>
        </row>
        <row r="44">
          <cell r="M44" t="e">
            <v>#REF!</v>
          </cell>
          <cell r="N44" t="e">
            <v>#REF!</v>
          </cell>
          <cell r="O44" t="e">
            <v>#REF!</v>
          </cell>
        </row>
        <row r="45">
          <cell r="M45" t="e">
            <v>#REF!</v>
          </cell>
          <cell r="N45" t="e">
            <v>#REF!</v>
          </cell>
          <cell r="O45" t="e">
            <v>#REF!</v>
          </cell>
        </row>
        <row r="46">
          <cell r="M46" t="e">
            <v>#REF!</v>
          </cell>
          <cell r="N46" t="e">
            <v>#REF!</v>
          </cell>
          <cell r="O46" t="e">
            <v>#REF!</v>
          </cell>
        </row>
        <row r="47">
          <cell r="M47" t="e">
            <v>#REF!</v>
          </cell>
          <cell r="N47" t="e">
            <v>#REF!</v>
          </cell>
          <cell r="O47" t="e">
            <v>#REF!</v>
          </cell>
        </row>
        <row r="48">
          <cell r="M48" t="e">
            <v>#REF!</v>
          </cell>
          <cell r="N48" t="e">
            <v>#REF!</v>
          </cell>
          <cell r="O48" t="e">
            <v>#REF!</v>
          </cell>
        </row>
        <row r="49">
          <cell r="M49" t="e">
            <v>#REF!</v>
          </cell>
          <cell r="N49" t="e">
            <v>#REF!</v>
          </cell>
          <cell r="O49" t="e">
            <v>#REF!</v>
          </cell>
        </row>
        <row r="50">
          <cell r="M50" t="e">
            <v>#REF!</v>
          </cell>
          <cell r="N50" t="e">
            <v>#REF!</v>
          </cell>
          <cell r="O50" t="e">
            <v>#REF!</v>
          </cell>
        </row>
        <row r="51">
          <cell r="M51" t="e">
            <v>#REF!</v>
          </cell>
          <cell r="N51" t="e">
            <v>#REF!</v>
          </cell>
          <cell r="O51" t="e">
            <v>#REF!</v>
          </cell>
        </row>
        <row r="52">
          <cell r="M52" t="e">
            <v>#REF!</v>
          </cell>
          <cell r="N52" t="e">
            <v>#REF!</v>
          </cell>
          <cell r="O52" t="e">
            <v>#REF!</v>
          </cell>
        </row>
        <row r="53">
          <cell r="M53" t="e">
            <v>#REF!</v>
          </cell>
          <cell r="N53" t="e">
            <v>#REF!</v>
          </cell>
          <cell r="O53" t="e">
            <v>#REF!</v>
          </cell>
        </row>
        <row r="54">
          <cell r="M54" t="e">
            <v>#REF!</v>
          </cell>
          <cell r="N54" t="e">
            <v>#REF!</v>
          </cell>
          <cell r="O54" t="e">
            <v>#REF!</v>
          </cell>
        </row>
        <row r="55">
          <cell r="M55" t="e">
            <v>#REF!</v>
          </cell>
          <cell r="N55" t="e">
            <v>#REF!</v>
          </cell>
          <cell r="O55" t="e">
            <v>#REF!</v>
          </cell>
        </row>
        <row r="56">
          <cell r="M56" t="e">
            <v>#REF!</v>
          </cell>
          <cell r="N56" t="e">
            <v>#REF!</v>
          </cell>
          <cell r="O56" t="e">
            <v>#REF!</v>
          </cell>
        </row>
        <row r="57">
          <cell r="M57" t="e">
            <v>#REF!</v>
          </cell>
          <cell r="N57" t="e">
            <v>#REF!</v>
          </cell>
          <cell r="O57" t="e">
            <v>#REF!</v>
          </cell>
        </row>
        <row r="58">
          <cell r="M58" t="e">
            <v>#REF!</v>
          </cell>
          <cell r="N58" t="e">
            <v>#REF!</v>
          </cell>
          <cell r="O58" t="e">
            <v>#REF!</v>
          </cell>
        </row>
        <row r="59">
          <cell r="M59" t="e">
            <v>#REF!</v>
          </cell>
          <cell r="N59" t="e">
            <v>#REF!</v>
          </cell>
          <cell r="O59" t="e">
            <v>#REF!</v>
          </cell>
        </row>
        <row r="60">
          <cell r="M60" t="e">
            <v>#REF!</v>
          </cell>
          <cell r="N60" t="e">
            <v>#REF!</v>
          </cell>
          <cell r="O60" t="e">
            <v>#REF!</v>
          </cell>
        </row>
        <row r="61">
          <cell r="M61" t="e">
            <v>#REF!</v>
          </cell>
          <cell r="N61" t="e">
            <v>#REF!</v>
          </cell>
          <cell r="O61" t="e">
            <v>#REF!</v>
          </cell>
        </row>
        <row r="62">
          <cell r="M62" t="e">
            <v>#REF!</v>
          </cell>
          <cell r="N62" t="e">
            <v>#REF!</v>
          </cell>
          <cell r="O62" t="e">
            <v>#REF!</v>
          </cell>
        </row>
        <row r="63">
          <cell r="M63" t="e">
            <v>#REF!</v>
          </cell>
          <cell r="N63" t="e">
            <v>#REF!</v>
          </cell>
          <cell r="O63" t="e">
            <v>#REF!</v>
          </cell>
        </row>
        <row r="64">
          <cell r="M64" t="e">
            <v>#REF!</v>
          </cell>
          <cell r="N64" t="e">
            <v>#REF!</v>
          </cell>
          <cell r="O64" t="e">
            <v>#REF!</v>
          </cell>
        </row>
        <row r="65">
          <cell r="M65" t="e">
            <v>#REF!</v>
          </cell>
          <cell r="N65" t="e">
            <v>#REF!</v>
          </cell>
          <cell r="O65" t="e">
            <v>#REF!</v>
          </cell>
        </row>
        <row r="66">
          <cell r="M66" t="e">
            <v>#REF!</v>
          </cell>
          <cell r="N66" t="e">
            <v>#REF!</v>
          </cell>
          <cell r="O66" t="e">
            <v>#REF!</v>
          </cell>
        </row>
        <row r="67">
          <cell r="M67" t="e">
            <v>#REF!</v>
          </cell>
          <cell r="N67" t="e">
            <v>#REF!</v>
          </cell>
          <cell r="O67" t="e">
            <v>#REF!</v>
          </cell>
        </row>
        <row r="68">
          <cell r="M68" t="e">
            <v>#REF!</v>
          </cell>
          <cell r="N68" t="e">
            <v>#REF!</v>
          </cell>
          <cell r="O68" t="e">
            <v>#REF!</v>
          </cell>
        </row>
        <row r="69">
          <cell r="M69" t="e">
            <v>#REF!</v>
          </cell>
          <cell r="N69" t="e">
            <v>#REF!</v>
          </cell>
          <cell r="O69" t="e">
            <v>#REF!</v>
          </cell>
        </row>
        <row r="70">
          <cell r="M70" t="e">
            <v>#REF!</v>
          </cell>
          <cell r="N70" t="e">
            <v>#REF!</v>
          </cell>
          <cell r="O70" t="e">
            <v>#REF!</v>
          </cell>
        </row>
        <row r="71">
          <cell r="M71" t="e">
            <v>#REF!</v>
          </cell>
          <cell r="N71" t="e">
            <v>#REF!</v>
          </cell>
          <cell r="O71" t="e">
            <v>#REF!</v>
          </cell>
        </row>
        <row r="72">
          <cell r="M72" t="e">
            <v>#REF!</v>
          </cell>
          <cell r="N72" t="e">
            <v>#REF!</v>
          </cell>
          <cell r="O72" t="e">
            <v>#REF!</v>
          </cell>
        </row>
        <row r="73">
          <cell r="M73" t="e">
            <v>#REF!</v>
          </cell>
          <cell r="N73" t="e">
            <v>#REF!</v>
          </cell>
          <cell r="O73" t="e">
            <v>#REF!</v>
          </cell>
        </row>
        <row r="74">
          <cell r="M74" t="e">
            <v>#REF!</v>
          </cell>
          <cell r="N74" t="e">
            <v>#REF!</v>
          </cell>
          <cell r="O74" t="e">
            <v>#REF!</v>
          </cell>
        </row>
        <row r="75">
          <cell r="M75" t="e">
            <v>#REF!</v>
          </cell>
          <cell r="N75" t="e">
            <v>#REF!</v>
          </cell>
          <cell r="O75" t="e">
            <v>#REF!</v>
          </cell>
        </row>
        <row r="76">
          <cell r="M76" t="e">
            <v>#REF!</v>
          </cell>
          <cell r="N76" t="e">
            <v>#REF!</v>
          </cell>
          <cell r="O76" t="e">
            <v>#REF!</v>
          </cell>
        </row>
        <row r="77">
          <cell r="M77" t="e">
            <v>#REF!</v>
          </cell>
          <cell r="N77" t="e">
            <v>#REF!</v>
          </cell>
          <cell r="O77" t="e">
            <v>#REF!</v>
          </cell>
        </row>
        <row r="78">
          <cell r="M78" t="e">
            <v>#REF!</v>
          </cell>
          <cell r="N78" t="e">
            <v>#REF!</v>
          </cell>
          <cell r="O78" t="e">
            <v>#REF!</v>
          </cell>
        </row>
        <row r="79">
          <cell r="M79" t="e">
            <v>#REF!</v>
          </cell>
          <cell r="N79" t="e">
            <v>#REF!</v>
          </cell>
          <cell r="O79" t="e">
            <v>#REF!</v>
          </cell>
        </row>
        <row r="80">
          <cell r="M80" t="e">
            <v>#REF!</v>
          </cell>
          <cell r="N80" t="e">
            <v>#REF!</v>
          </cell>
          <cell r="O80" t="e">
            <v>#REF!</v>
          </cell>
        </row>
        <row r="81">
          <cell r="M81" t="e">
            <v>#REF!</v>
          </cell>
          <cell r="N81" t="e">
            <v>#REF!</v>
          </cell>
          <cell r="O81" t="e">
            <v>#REF!</v>
          </cell>
        </row>
        <row r="82">
          <cell r="M82" t="e">
            <v>#REF!</v>
          </cell>
          <cell r="N82" t="e">
            <v>#REF!</v>
          </cell>
          <cell r="O82" t="e">
            <v>#REF!</v>
          </cell>
        </row>
        <row r="83">
          <cell r="M83" t="e">
            <v>#REF!</v>
          </cell>
          <cell r="N83" t="e">
            <v>#REF!</v>
          </cell>
          <cell r="O83" t="e">
            <v>#REF!</v>
          </cell>
        </row>
        <row r="84">
          <cell r="M84" t="e">
            <v>#REF!</v>
          </cell>
          <cell r="N84" t="e">
            <v>#REF!</v>
          </cell>
          <cell r="O84" t="e">
            <v>#REF!</v>
          </cell>
        </row>
        <row r="85">
          <cell r="M85" t="e">
            <v>#REF!</v>
          </cell>
          <cell r="N85" t="e">
            <v>#REF!</v>
          </cell>
          <cell r="O85" t="e">
            <v>#REF!</v>
          </cell>
        </row>
        <row r="86">
          <cell r="M86" t="e">
            <v>#REF!</v>
          </cell>
          <cell r="N86" t="e">
            <v>#REF!</v>
          </cell>
          <cell r="O86" t="e">
            <v>#REF!</v>
          </cell>
        </row>
        <row r="87">
          <cell r="M87" t="e">
            <v>#REF!</v>
          </cell>
          <cell r="N87" t="e">
            <v>#REF!</v>
          </cell>
          <cell r="O87" t="e">
            <v>#REF!</v>
          </cell>
        </row>
        <row r="88">
          <cell r="M88" t="e">
            <v>#REF!</v>
          </cell>
          <cell r="N88" t="e">
            <v>#REF!</v>
          </cell>
          <cell r="O88" t="e">
            <v>#REF!</v>
          </cell>
        </row>
        <row r="89">
          <cell r="M89" t="e">
            <v>#REF!</v>
          </cell>
          <cell r="N89" t="e">
            <v>#REF!</v>
          </cell>
          <cell r="O89" t="e">
            <v>#REF!</v>
          </cell>
        </row>
        <row r="90">
          <cell r="M90" t="e">
            <v>#REF!</v>
          </cell>
          <cell r="N90" t="e">
            <v>#REF!</v>
          </cell>
          <cell r="O90" t="e">
            <v>#REF!</v>
          </cell>
        </row>
        <row r="91">
          <cell r="M91" t="e">
            <v>#REF!</v>
          </cell>
          <cell r="N91" t="e">
            <v>#REF!</v>
          </cell>
          <cell r="O91" t="e">
            <v>#REF!</v>
          </cell>
        </row>
        <row r="92">
          <cell r="M92" t="e">
            <v>#REF!</v>
          </cell>
          <cell r="N92" t="e">
            <v>#REF!</v>
          </cell>
          <cell r="O92" t="e">
            <v>#REF!</v>
          </cell>
        </row>
        <row r="93">
          <cell r="M93" t="e">
            <v>#REF!</v>
          </cell>
          <cell r="N93" t="e">
            <v>#REF!</v>
          </cell>
          <cell r="O93" t="e">
            <v>#REF!</v>
          </cell>
        </row>
        <row r="94">
          <cell r="M94" t="e">
            <v>#REF!</v>
          </cell>
          <cell r="N94" t="e">
            <v>#REF!</v>
          </cell>
          <cell r="O94" t="e">
            <v>#REF!</v>
          </cell>
        </row>
        <row r="95">
          <cell r="M95" t="e">
            <v>#REF!</v>
          </cell>
          <cell r="N95" t="e">
            <v>#REF!</v>
          </cell>
          <cell r="O95" t="e">
            <v>#REF!</v>
          </cell>
        </row>
        <row r="96">
          <cell r="M96" t="e">
            <v>#REF!</v>
          </cell>
          <cell r="N96" t="e">
            <v>#REF!</v>
          </cell>
          <cell r="O96" t="e">
            <v>#REF!</v>
          </cell>
        </row>
        <row r="97">
          <cell r="M97" t="e">
            <v>#REF!</v>
          </cell>
          <cell r="N97" t="e">
            <v>#REF!</v>
          </cell>
          <cell r="O97" t="e">
            <v>#REF!</v>
          </cell>
        </row>
        <row r="98">
          <cell r="M98" t="e">
            <v>#REF!</v>
          </cell>
          <cell r="N98" t="e">
            <v>#REF!</v>
          </cell>
          <cell r="O98" t="e">
            <v>#REF!</v>
          </cell>
        </row>
        <row r="99">
          <cell r="M99" t="e">
            <v>#REF!</v>
          </cell>
          <cell r="N99" t="e">
            <v>#REF!</v>
          </cell>
          <cell r="O99" t="e">
            <v>#REF!</v>
          </cell>
        </row>
        <row r="100">
          <cell r="M100" t="e">
            <v>#REF!</v>
          </cell>
          <cell r="N100" t="e">
            <v>#REF!</v>
          </cell>
          <cell r="O100" t="e">
            <v>#REF!</v>
          </cell>
        </row>
        <row r="101">
          <cell r="M101" t="e">
            <v>#REF!</v>
          </cell>
          <cell r="N101" t="e">
            <v>#REF!</v>
          </cell>
          <cell r="O101" t="e">
            <v>#REF!</v>
          </cell>
        </row>
        <row r="102">
          <cell r="M102" t="e">
            <v>#REF!</v>
          </cell>
          <cell r="N102" t="e">
            <v>#REF!</v>
          </cell>
          <cell r="O102" t="e">
            <v>#REF!</v>
          </cell>
        </row>
        <row r="103">
          <cell r="M103" t="e">
            <v>#REF!</v>
          </cell>
          <cell r="N103" t="e">
            <v>#REF!</v>
          </cell>
          <cell r="O103" t="e">
            <v>#REF!</v>
          </cell>
        </row>
        <row r="104">
          <cell r="M104" t="e">
            <v>#REF!</v>
          </cell>
          <cell r="N104" t="e">
            <v>#REF!</v>
          </cell>
          <cell r="O104" t="e">
            <v>#REF!</v>
          </cell>
        </row>
        <row r="105">
          <cell r="M105" t="e">
            <v>#REF!</v>
          </cell>
          <cell r="N105" t="e">
            <v>#REF!</v>
          </cell>
          <cell r="O105" t="e">
            <v>#REF!</v>
          </cell>
        </row>
        <row r="106">
          <cell r="M106" t="e">
            <v>#REF!</v>
          </cell>
          <cell r="N106" t="e">
            <v>#REF!</v>
          </cell>
          <cell r="O106" t="e">
            <v>#REF!</v>
          </cell>
        </row>
        <row r="107">
          <cell r="M107" t="e">
            <v>#REF!</v>
          </cell>
          <cell r="N107" t="e">
            <v>#REF!</v>
          </cell>
          <cell r="O107" t="e">
            <v>#REF!</v>
          </cell>
        </row>
        <row r="108">
          <cell r="M108" t="e">
            <v>#REF!</v>
          </cell>
          <cell r="N108" t="e">
            <v>#REF!</v>
          </cell>
          <cell r="O108" t="e">
            <v>#REF!</v>
          </cell>
        </row>
        <row r="109">
          <cell r="M109" t="e">
            <v>#REF!</v>
          </cell>
          <cell r="N109" t="e">
            <v>#REF!</v>
          </cell>
          <cell r="O109" t="e">
            <v>#REF!</v>
          </cell>
        </row>
        <row r="110">
          <cell r="M110" t="e">
            <v>#REF!</v>
          </cell>
          <cell r="N110" t="e">
            <v>#REF!</v>
          </cell>
          <cell r="O110" t="e">
            <v>#REF!</v>
          </cell>
        </row>
        <row r="111">
          <cell r="M111" t="e">
            <v>#REF!</v>
          </cell>
          <cell r="N111" t="e">
            <v>#REF!</v>
          </cell>
          <cell r="O111" t="e">
            <v>#REF!</v>
          </cell>
        </row>
        <row r="112">
          <cell r="M112" t="e">
            <v>#REF!</v>
          </cell>
          <cell r="N112" t="e">
            <v>#REF!</v>
          </cell>
          <cell r="O112" t="e">
            <v>#REF!</v>
          </cell>
        </row>
        <row r="113">
          <cell r="M113" t="e">
            <v>#REF!</v>
          </cell>
          <cell r="N113" t="e">
            <v>#REF!</v>
          </cell>
          <cell r="O113" t="e">
            <v>#REF!</v>
          </cell>
        </row>
        <row r="114">
          <cell r="M114" t="e">
            <v>#REF!</v>
          </cell>
          <cell r="N114" t="e">
            <v>#REF!</v>
          </cell>
          <cell r="O114" t="e">
            <v>#REF!</v>
          </cell>
        </row>
        <row r="115">
          <cell r="M115" t="e">
            <v>#REF!</v>
          </cell>
          <cell r="N115" t="e">
            <v>#REF!</v>
          </cell>
          <cell r="O115" t="e">
            <v>#REF!</v>
          </cell>
        </row>
        <row r="116">
          <cell r="M116" t="e">
            <v>#REF!</v>
          </cell>
          <cell r="N116" t="e">
            <v>#REF!</v>
          </cell>
          <cell r="O116" t="e">
            <v>#REF!</v>
          </cell>
        </row>
        <row r="117">
          <cell r="M117" t="e">
            <v>#REF!</v>
          </cell>
          <cell r="N117" t="e">
            <v>#REF!</v>
          </cell>
          <cell r="O117" t="e">
            <v>#REF!</v>
          </cell>
        </row>
        <row r="118">
          <cell r="M118" t="e">
            <v>#REF!</v>
          </cell>
          <cell r="N118" t="e">
            <v>#REF!</v>
          </cell>
          <cell r="O118" t="e">
            <v>#REF!</v>
          </cell>
        </row>
        <row r="119">
          <cell r="M119" t="e">
            <v>#REF!</v>
          </cell>
          <cell r="N119" t="e">
            <v>#REF!</v>
          </cell>
          <cell r="O119" t="e">
            <v>#REF!</v>
          </cell>
        </row>
        <row r="120">
          <cell r="M120" t="e">
            <v>#REF!</v>
          </cell>
          <cell r="N120" t="e">
            <v>#REF!</v>
          </cell>
          <cell r="O120" t="e">
            <v>#REF!</v>
          </cell>
        </row>
        <row r="121">
          <cell r="M121" t="e">
            <v>#REF!</v>
          </cell>
          <cell r="N121" t="e">
            <v>#REF!</v>
          </cell>
          <cell r="O121" t="e">
            <v>#REF!</v>
          </cell>
        </row>
        <row r="122">
          <cell r="M122" t="e">
            <v>#REF!</v>
          </cell>
          <cell r="N122" t="e">
            <v>#REF!</v>
          </cell>
          <cell r="O122" t="e">
            <v>#REF!</v>
          </cell>
        </row>
        <row r="123">
          <cell r="M123" t="e">
            <v>#REF!</v>
          </cell>
          <cell r="N123" t="e">
            <v>#REF!</v>
          </cell>
          <cell r="O123" t="e">
            <v>#REF!</v>
          </cell>
        </row>
        <row r="124">
          <cell r="M124" t="e">
            <v>#REF!</v>
          </cell>
          <cell r="N124" t="e">
            <v>#REF!</v>
          </cell>
          <cell r="O124" t="e">
            <v>#REF!</v>
          </cell>
        </row>
        <row r="125">
          <cell r="M125" t="e">
            <v>#REF!</v>
          </cell>
          <cell r="N125" t="e">
            <v>#REF!</v>
          </cell>
          <cell r="O125" t="e">
            <v>#REF!</v>
          </cell>
        </row>
        <row r="126">
          <cell r="M126" t="e">
            <v>#REF!</v>
          </cell>
          <cell r="N126" t="e">
            <v>#REF!</v>
          </cell>
          <cell r="O126" t="e">
            <v>#REF!</v>
          </cell>
        </row>
        <row r="127">
          <cell r="M127" t="e">
            <v>#REF!</v>
          </cell>
          <cell r="N127" t="e">
            <v>#REF!</v>
          </cell>
          <cell r="O127" t="e">
            <v>#REF!</v>
          </cell>
        </row>
        <row r="128">
          <cell r="M128" t="e">
            <v>#REF!</v>
          </cell>
          <cell r="N128" t="e">
            <v>#REF!</v>
          </cell>
          <cell r="O128" t="e">
            <v>#REF!</v>
          </cell>
        </row>
        <row r="129">
          <cell r="M129" t="e">
            <v>#REF!</v>
          </cell>
          <cell r="N129" t="e">
            <v>#REF!</v>
          </cell>
          <cell r="O129" t="e">
            <v>#REF!</v>
          </cell>
        </row>
        <row r="130">
          <cell r="M130" t="e">
            <v>#REF!</v>
          </cell>
          <cell r="N130" t="e">
            <v>#REF!</v>
          </cell>
          <cell r="O130" t="e">
            <v>#REF!</v>
          </cell>
        </row>
        <row r="131">
          <cell r="M131" t="e">
            <v>#REF!</v>
          </cell>
          <cell r="N131" t="e">
            <v>#REF!</v>
          </cell>
          <cell r="O131" t="e">
            <v>#REF!</v>
          </cell>
        </row>
        <row r="132">
          <cell r="M132" t="e">
            <v>#REF!</v>
          </cell>
          <cell r="N132" t="e">
            <v>#REF!</v>
          </cell>
          <cell r="O132" t="e">
            <v>#REF!</v>
          </cell>
        </row>
        <row r="133">
          <cell r="M133" t="e">
            <v>#REF!</v>
          </cell>
          <cell r="N133" t="e">
            <v>#REF!</v>
          </cell>
          <cell r="O133" t="e">
            <v>#REF!</v>
          </cell>
        </row>
        <row r="134">
          <cell r="M134" t="e">
            <v>#REF!</v>
          </cell>
          <cell r="N134" t="e">
            <v>#REF!</v>
          </cell>
          <cell r="O134" t="e">
            <v>#REF!</v>
          </cell>
        </row>
        <row r="135">
          <cell r="M135" t="e">
            <v>#REF!</v>
          </cell>
          <cell r="N135" t="e">
            <v>#REF!</v>
          </cell>
          <cell r="O135" t="e">
            <v>#REF!</v>
          </cell>
        </row>
        <row r="136">
          <cell r="M136" t="e">
            <v>#REF!</v>
          </cell>
          <cell r="N136" t="e">
            <v>#REF!</v>
          </cell>
          <cell r="O136" t="e">
            <v>#REF!</v>
          </cell>
        </row>
        <row r="137">
          <cell r="M137" t="e">
            <v>#REF!</v>
          </cell>
          <cell r="N137" t="e">
            <v>#REF!</v>
          </cell>
          <cell r="O137" t="e">
            <v>#REF!</v>
          </cell>
        </row>
        <row r="138">
          <cell r="M138" t="e">
            <v>#REF!</v>
          </cell>
          <cell r="N138" t="e">
            <v>#REF!</v>
          </cell>
          <cell r="O138" t="e">
            <v>#REF!</v>
          </cell>
        </row>
        <row r="139">
          <cell r="M139" t="e">
            <v>#REF!</v>
          </cell>
          <cell r="N139" t="e">
            <v>#REF!</v>
          </cell>
          <cell r="O139" t="e">
            <v>#REF!</v>
          </cell>
        </row>
        <row r="140">
          <cell r="M140" t="e">
            <v>#REF!</v>
          </cell>
          <cell r="N140" t="e">
            <v>#REF!</v>
          </cell>
          <cell r="O140" t="e">
            <v>#REF!</v>
          </cell>
        </row>
        <row r="141">
          <cell r="M141" t="e">
            <v>#REF!</v>
          </cell>
          <cell r="N141" t="e">
            <v>#REF!</v>
          </cell>
          <cell r="O141" t="e">
            <v>#REF!</v>
          </cell>
        </row>
        <row r="142">
          <cell r="M142" t="e">
            <v>#REF!</v>
          </cell>
          <cell r="N142" t="e">
            <v>#REF!</v>
          </cell>
          <cell r="O142" t="e">
            <v>#REF!</v>
          </cell>
        </row>
        <row r="143">
          <cell r="M143" t="e">
            <v>#REF!</v>
          </cell>
          <cell r="N143" t="e">
            <v>#REF!</v>
          </cell>
          <cell r="O143" t="e">
            <v>#REF!</v>
          </cell>
        </row>
        <row r="144">
          <cell r="M144" t="e">
            <v>#REF!</v>
          </cell>
          <cell r="N144" t="e">
            <v>#REF!</v>
          </cell>
          <cell r="O144" t="e">
            <v>#REF!</v>
          </cell>
        </row>
        <row r="145">
          <cell r="M145" t="e">
            <v>#REF!</v>
          </cell>
          <cell r="N145" t="e">
            <v>#REF!</v>
          </cell>
          <cell r="O145" t="e">
            <v>#REF!</v>
          </cell>
        </row>
        <row r="146">
          <cell r="M146" t="e">
            <v>#REF!</v>
          </cell>
          <cell r="N146" t="e">
            <v>#REF!</v>
          </cell>
          <cell r="O146" t="e">
            <v>#REF!</v>
          </cell>
        </row>
        <row r="147">
          <cell r="M147" t="e">
            <v>#REF!</v>
          </cell>
          <cell r="N147" t="e">
            <v>#REF!</v>
          </cell>
          <cell r="O147" t="e">
            <v>#REF!</v>
          </cell>
        </row>
        <row r="148">
          <cell r="M148" t="e">
            <v>#REF!</v>
          </cell>
          <cell r="N148" t="e">
            <v>#REF!</v>
          </cell>
          <cell r="O148" t="e">
            <v>#REF!</v>
          </cell>
        </row>
        <row r="149">
          <cell r="M149" t="e">
            <v>#REF!</v>
          </cell>
          <cell r="N149" t="e">
            <v>#REF!</v>
          </cell>
          <cell r="O149" t="e">
            <v>#REF!</v>
          </cell>
        </row>
        <row r="150">
          <cell r="M150" t="e">
            <v>#REF!</v>
          </cell>
          <cell r="N150" t="e">
            <v>#REF!</v>
          </cell>
          <cell r="O150" t="e">
            <v>#REF!</v>
          </cell>
        </row>
        <row r="151">
          <cell r="M151" t="e">
            <v>#REF!</v>
          </cell>
          <cell r="N151" t="e">
            <v>#REF!</v>
          </cell>
          <cell r="O151" t="e">
            <v>#REF!</v>
          </cell>
        </row>
        <row r="152">
          <cell r="M152" t="e">
            <v>#REF!</v>
          </cell>
          <cell r="N152" t="e">
            <v>#REF!</v>
          </cell>
          <cell r="O152" t="e">
            <v>#REF!</v>
          </cell>
        </row>
      </sheetData>
      <sheetData sheetId="24">
        <row r="2">
          <cell r="C2" t="str">
            <v>A Chester Redshaw</v>
          </cell>
        </row>
        <row r="3">
          <cell r="C3" t="str">
            <v>Abraham Clark High</v>
          </cell>
        </row>
        <row r="4">
          <cell r="C4" t="str">
            <v>Academy High Sch</v>
          </cell>
        </row>
        <row r="5">
          <cell r="C5" t="str">
            <v>Adm. W. F. Halsey Ldrshp</v>
          </cell>
        </row>
        <row r="6">
          <cell r="C6" t="str">
            <v>Alexander D Sullivan 30</v>
          </cell>
        </row>
        <row r="7">
          <cell r="C7" t="str">
            <v>Anna L Klein</v>
          </cell>
        </row>
        <row r="8">
          <cell r="C8" t="str">
            <v>Asbury Park High</v>
          </cell>
        </row>
        <row r="9">
          <cell r="C9" t="str">
            <v>Asbury Park Middle</v>
          </cell>
        </row>
        <row r="10">
          <cell r="C10" t="str">
            <v>Atlantic City High</v>
          </cell>
        </row>
        <row r="11">
          <cell r="C11" t="str">
            <v>Avon Ave</v>
          </cell>
        </row>
        <row r="12">
          <cell r="C12" t="str">
            <v>Bacon Elem</v>
          </cell>
        </row>
        <row r="13">
          <cell r="C13" t="str">
            <v>Barringer</v>
          </cell>
        </row>
        <row r="14">
          <cell r="C14" t="str">
            <v>Belleville Middle</v>
          </cell>
        </row>
        <row r="15">
          <cell r="C15" t="str">
            <v>Belmont Runyon</v>
          </cell>
        </row>
        <row r="16">
          <cell r="C16" t="str">
            <v>Beverly School</v>
          </cell>
        </row>
        <row r="17">
          <cell r="C17" t="str">
            <v>Boaacd</v>
          </cell>
        </row>
        <row r="18">
          <cell r="C18" t="str">
            <v>Bonsall</v>
          </cell>
        </row>
        <row r="19">
          <cell r="C19" t="str">
            <v>Bridgeton High</v>
          </cell>
        </row>
        <row r="20">
          <cell r="C20" t="str">
            <v>Broad Street Elem Sch</v>
          </cell>
        </row>
        <row r="21">
          <cell r="C21" t="str">
            <v>Bunker Hill Middle Sch</v>
          </cell>
        </row>
        <row r="22">
          <cell r="C22" t="str">
            <v>Cadwalader</v>
          </cell>
        </row>
        <row r="23">
          <cell r="C23" t="str">
            <v>Camden High</v>
          </cell>
        </row>
        <row r="24">
          <cell r="C24" t="str">
            <v>Camden St</v>
          </cell>
        </row>
        <row r="25">
          <cell r="C25" t="str">
            <v>Catto Community School</v>
          </cell>
        </row>
        <row r="26">
          <cell r="C26" t="str">
            <v>Center For The Arts</v>
          </cell>
        </row>
        <row r="27">
          <cell r="C27" t="str">
            <v>Central</v>
          </cell>
        </row>
        <row r="28">
          <cell r="C28" t="str">
            <v>Chancellor Ave</v>
          </cell>
        </row>
        <row r="29">
          <cell r="C29" t="str">
            <v>Charles H Bullock Sch</v>
          </cell>
        </row>
        <row r="30">
          <cell r="C30" t="str">
            <v>Charles H. Stillman</v>
          </cell>
        </row>
        <row r="31">
          <cell r="C31" t="str">
            <v>Cherry Street</v>
          </cell>
        </row>
        <row r="32">
          <cell r="C32" t="str">
            <v>Chestnut Ridge Middle</v>
          </cell>
        </row>
        <row r="33">
          <cell r="C33" t="str">
            <v>Christopher Columbus Mid</v>
          </cell>
        </row>
        <row r="34">
          <cell r="C34" t="str">
            <v>Churchill Jr</v>
          </cell>
        </row>
        <row r="35">
          <cell r="C35" t="str">
            <v>Cicely Tyson Com Ms/Hs</v>
          </cell>
        </row>
        <row r="36">
          <cell r="C36" t="str">
            <v>Clifton Ave Grade Sch</v>
          </cell>
        </row>
        <row r="37">
          <cell r="C37" t="str">
            <v>Clinton</v>
          </cell>
        </row>
        <row r="38">
          <cell r="C38" t="str">
            <v>Columbus</v>
          </cell>
        </row>
        <row r="39">
          <cell r="C39" t="str">
            <v>Constable</v>
          </cell>
        </row>
        <row r="40">
          <cell r="C40" t="str">
            <v>Coopers Poynt</v>
          </cell>
        </row>
        <row r="41">
          <cell r="C41" t="str">
            <v>Cramer</v>
          </cell>
        </row>
        <row r="42">
          <cell r="C42" t="str">
            <v>Crossroads North</v>
          </cell>
        </row>
        <row r="43">
          <cell r="C43" t="str">
            <v>Crossroads South</v>
          </cell>
        </row>
        <row r="44">
          <cell r="C44" t="str">
            <v>David E. Owens M.S.</v>
          </cell>
        </row>
        <row r="45">
          <cell r="C45" t="str">
            <v>Davis Elem</v>
          </cell>
        </row>
        <row r="46">
          <cell r="C46" t="str">
            <v>Daylight/Twilight H S</v>
          </cell>
        </row>
        <row r="47">
          <cell r="C47" t="str">
            <v>Dayton St</v>
          </cell>
        </row>
        <row r="48">
          <cell r="C48" t="str">
            <v>Deerfield</v>
          </cell>
        </row>
        <row r="49">
          <cell r="C49" t="str">
            <v>Dr E Alma Flagg</v>
          </cell>
        </row>
        <row r="50">
          <cell r="C50" t="str">
            <v>Dr M L King Jr Sch Comp</v>
          </cell>
        </row>
        <row r="51">
          <cell r="C51" t="str">
            <v>Dr William H Horton</v>
          </cell>
        </row>
        <row r="52">
          <cell r="C52" t="str">
            <v>Dudley Elem School</v>
          </cell>
        </row>
        <row r="53">
          <cell r="C53" t="str">
            <v>Dwight Morrow High</v>
          </cell>
        </row>
        <row r="54">
          <cell r="C54" t="str">
            <v>East Brook Middle</v>
          </cell>
        </row>
        <row r="55">
          <cell r="C55" t="str">
            <v>East Camden Middle</v>
          </cell>
        </row>
        <row r="56">
          <cell r="C56" t="str">
            <v>East Orange Campus Hs</v>
          </cell>
        </row>
        <row r="57">
          <cell r="C57" t="str">
            <v>East Side</v>
          </cell>
        </row>
        <row r="58">
          <cell r="C58" t="str">
            <v>Edgar</v>
          </cell>
        </row>
        <row r="59">
          <cell r="C59" t="str">
            <v>Edison Middle</v>
          </cell>
        </row>
        <row r="60">
          <cell r="C60" t="str">
            <v>Egg Harbor Twp H S</v>
          </cell>
        </row>
        <row r="61">
          <cell r="C61" t="str">
            <v>Ella G Clarke Elem School</v>
          </cell>
        </row>
        <row r="62">
          <cell r="C62" t="str">
            <v>Elliott St</v>
          </cell>
        </row>
        <row r="63">
          <cell r="C63" t="str">
            <v>Elmwood Park Middle Sch</v>
          </cell>
        </row>
        <row r="64">
          <cell r="C64" t="str">
            <v>Essex Cty Voc-West Caldw</v>
          </cell>
        </row>
        <row r="65">
          <cell r="C65" t="str">
            <v>Ethel Mcknight</v>
          </cell>
        </row>
        <row r="66">
          <cell r="C66" t="str">
            <v>Etta Gero No 9</v>
          </cell>
        </row>
        <row r="67">
          <cell r="C67" t="str">
            <v>Ezra L Nolan 40</v>
          </cell>
        </row>
        <row r="68">
          <cell r="C68" t="str">
            <v>Fairfield Township School</v>
          </cell>
        </row>
        <row r="69">
          <cell r="C69" t="str">
            <v>Fast Track Success Academy</v>
          </cell>
        </row>
        <row r="70">
          <cell r="C70" t="str">
            <v>Fernwood Middle Sch</v>
          </cell>
        </row>
        <row r="71">
          <cell r="C71" t="str">
            <v>Forest Hill</v>
          </cell>
        </row>
        <row r="72">
          <cell r="C72" t="str">
            <v>Frankin L Williams Ms#7</v>
          </cell>
        </row>
        <row r="73">
          <cell r="C73" t="str">
            <v>Franklin</v>
          </cell>
        </row>
        <row r="74">
          <cell r="C74" t="str">
            <v>Franklin Middle School</v>
          </cell>
        </row>
        <row r="75">
          <cell r="C75" t="str">
            <v>Freedom Academy Cs</v>
          </cell>
        </row>
        <row r="76">
          <cell r="C76" t="str">
            <v>George G White</v>
          </cell>
        </row>
        <row r="77">
          <cell r="C77" t="str">
            <v>George Washington Carver</v>
          </cell>
        </row>
        <row r="78">
          <cell r="C78" t="str">
            <v>Glassboro Intermediate</v>
          </cell>
        </row>
        <row r="79">
          <cell r="C79" t="str">
            <v>Glenfield Middle</v>
          </cell>
        </row>
        <row r="80">
          <cell r="C80" t="str">
            <v>Glenwood Ave Elementary</v>
          </cell>
        </row>
        <row r="81">
          <cell r="C81" t="str">
            <v>Grace A Dunn Middle Sch</v>
          </cell>
        </row>
        <row r="82">
          <cell r="C82" t="str">
            <v>Grant</v>
          </cell>
        </row>
        <row r="83">
          <cell r="C83" t="str">
            <v>Gregory</v>
          </cell>
        </row>
        <row r="84">
          <cell r="C84" t="str">
            <v>Hackensack High</v>
          </cell>
        </row>
        <row r="85">
          <cell r="C85" t="str">
            <v>Hammarskjold Middle</v>
          </cell>
        </row>
        <row r="86">
          <cell r="C86" t="str">
            <v>Hatch Middle</v>
          </cell>
        </row>
        <row r="87">
          <cell r="C87" t="str">
            <v>Hawkins St</v>
          </cell>
        </row>
        <row r="88">
          <cell r="C88" t="str">
            <v>Hawthorne Ave</v>
          </cell>
        </row>
        <row r="89">
          <cell r="C89" t="str">
            <v>Hedgepeth-Williams Sch</v>
          </cell>
        </row>
        <row r="90">
          <cell r="C90" t="str">
            <v>Henry Snyder</v>
          </cell>
        </row>
        <row r="91">
          <cell r="C91" t="str">
            <v>High School Of Government And Public Administration</v>
          </cell>
        </row>
        <row r="92">
          <cell r="C92" t="str">
            <v>High School Of Hospitality Tourism And Culinary Arts</v>
          </cell>
        </row>
        <row r="93">
          <cell r="C93" t="str">
            <v>High School Of Information Technology</v>
          </cell>
        </row>
        <row r="94">
          <cell r="C94" t="str">
            <v>Highland Park Middle Sch</v>
          </cell>
        </row>
        <row r="95">
          <cell r="C95" t="str">
            <v>Hillside High</v>
          </cell>
        </row>
        <row r="96">
          <cell r="C96" t="str">
            <v>Holly Heights</v>
          </cell>
        </row>
        <row r="97">
          <cell r="C97" t="str">
            <v>Howell Twp Memorial Ms</v>
          </cell>
        </row>
        <row r="98">
          <cell r="C98" t="str">
            <v>Hubbard</v>
          </cell>
        </row>
        <row r="99">
          <cell r="C99" t="str">
            <v>Indian Ave</v>
          </cell>
        </row>
        <row r="100">
          <cell r="C100" t="str">
            <v>Intermediate</v>
          </cell>
        </row>
        <row r="101">
          <cell r="C101" t="str">
            <v>Irvington High School</v>
          </cell>
        </row>
        <row r="102">
          <cell r="C102" t="str">
            <v>Ivy Hill</v>
          </cell>
        </row>
        <row r="103">
          <cell r="C103" t="str">
            <v>James F Murray 38</v>
          </cell>
        </row>
        <row r="104">
          <cell r="C104" t="str">
            <v>James J Ferris</v>
          </cell>
        </row>
        <row r="105">
          <cell r="C105" t="str">
            <v>Jefferson</v>
          </cell>
        </row>
        <row r="106">
          <cell r="C106" t="str">
            <v>John Adams</v>
          </cell>
        </row>
        <row r="107">
          <cell r="C107" t="str">
            <v>John Adams Middle</v>
          </cell>
        </row>
        <row r="108">
          <cell r="C108" t="str">
            <v>John E. Dwyer Tech Acad</v>
          </cell>
        </row>
        <row r="109">
          <cell r="C109" t="str">
            <v>John L. Costley Middle</v>
          </cell>
        </row>
        <row r="110">
          <cell r="C110" t="str">
            <v>Jonas Salk Middle</v>
          </cell>
        </row>
        <row r="111">
          <cell r="C111" t="str">
            <v>Joseph R. Bolger Mid Sch</v>
          </cell>
        </row>
        <row r="112">
          <cell r="C112" t="str">
            <v>Jotham W Wakeman 6</v>
          </cell>
        </row>
        <row r="113">
          <cell r="C113" t="str">
            <v>Joyce Kilmer</v>
          </cell>
        </row>
        <row r="114">
          <cell r="C114" t="str">
            <v>Julia A. Barnes #12</v>
          </cell>
        </row>
        <row r="115">
          <cell r="C115" t="str">
            <v>Kingsway Reg Middle</v>
          </cell>
        </row>
        <row r="116">
          <cell r="C116" t="str">
            <v>Lakeside Middle School</v>
          </cell>
        </row>
        <row r="117">
          <cell r="C117" t="str">
            <v>Lakewood High</v>
          </cell>
        </row>
        <row r="118">
          <cell r="C118" t="str">
            <v>Lakewood Middle</v>
          </cell>
        </row>
        <row r="119">
          <cell r="C119" t="str">
            <v>Landis Middle School</v>
          </cell>
        </row>
        <row r="120">
          <cell r="C120" t="str">
            <v>Leonard V. Moore</v>
          </cell>
        </row>
        <row r="121">
          <cell r="C121" t="str">
            <v>Leonia Middle</v>
          </cell>
        </row>
        <row r="122">
          <cell r="C122" t="str">
            <v>Liberty Academy Cs</v>
          </cell>
        </row>
        <row r="123">
          <cell r="C123" t="str">
            <v>Liberty High School</v>
          </cell>
        </row>
        <row r="124">
          <cell r="C124" t="str">
            <v>Lincoln</v>
          </cell>
        </row>
        <row r="125">
          <cell r="C125" t="str">
            <v>Linwood Middle</v>
          </cell>
        </row>
        <row r="126">
          <cell r="C126" t="str">
            <v>Livingston</v>
          </cell>
        </row>
        <row r="127">
          <cell r="C127" t="str">
            <v>Lord Stirling</v>
          </cell>
        </row>
        <row r="128">
          <cell r="C128" t="str">
            <v>Louise A. Spencer</v>
          </cell>
        </row>
        <row r="129">
          <cell r="C129" t="str">
            <v>Malcolm X Shabazz High</v>
          </cell>
        </row>
        <row r="130">
          <cell r="C130" t="str">
            <v>Manchester Reg H</v>
          </cell>
        </row>
        <row r="131">
          <cell r="C131" t="str">
            <v>Maplewood Middle</v>
          </cell>
        </row>
        <row r="132">
          <cell r="C132" t="str">
            <v>Martin Luther King</v>
          </cell>
        </row>
        <row r="133">
          <cell r="C133" t="str">
            <v>Maxson</v>
          </cell>
        </row>
        <row r="134">
          <cell r="C134" t="str">
            <v>Mc Ginnis Middle School</v>
          </cell>
        </row>
        <row r="135">
          <cell r="C135" t="str">
            <v>Mcgraw</v>
          </cell>
        </row>
        <row r="136">
          <cell r="C136" t="str">
            <v>Mckinley</v>
          </cell>
        </row>
        <row r="137">
          <cell r="C137" t="str">
            <v>Mckinley Comm</v>
          </cell>
        </row>
        <row r="138">
          <cell r="C138" t="str">
            <v>Mdsx Co Voc Piscataway</v>
          </cell>
        </row>
        <row r="139">
          <cell r="C139" t="str">
            <v>Memorial High</v>
          </cell>
        </row>
        <row r="140">
          <cell r="C140" t="str">
            <v>Midland No 1</v>
          </cell>
        </row>
        <row r="141">
          <cell r="C141" t="str">
            <v>Miller St</v>
          </cell>
        </row>
        <row r="142">
          <cell r="C142" t="str">
            <v>Monument</v>
          </cell>
        </row>
        <row r="143">
          <cell r="C143" t="str">
            <v>Morgan Village Middle</v>
          </cell>
        </row>
        <row r="144">
          <cell r="C144" t="str">
            <v>Mott</v>
          </cell>
        </row>
        <row r="145">
          <cell r="C145" t="str">
            <v>Mt Vernon</v>
          </cell>
        </row>
        <row r="146">
          <cell r="C146" t="str">
            <v>Napier School Of Tech</v>
          </cell>
        </row>
        <row r="147">
          <cell r="C147" t="str">
            <v>New Brunswick High</v>
          </cell>
        </row>
        <row r="148">
          <cell r="C148" t="str">
            <v>New Brunswick Middle</v>
          </cell>
        </row>
        <row r="149">
          <cell r="C149" t="str">
            <v>New Roberto Clemente</v>
          </cell>
        </row>
        <row r="150">
          <cell r="C150" t="str">
            <v>Newark Innovation Academy</v>
          </cell>
        </row>
        <row r="151">
          <cell r="C151" t="str">
            <v>Newark Vocational H S</v>
          </cell>
        </row>
        <row r="152">
          <cell r="C152" t="str">
            <v>No 1 G Washington</v>
          </cell>
        </row>
        <row r="153">
          <cell r="C153" t="str">
            <v>No 14 A Lincoln</v>
          </cell>
        </row>
        <row r="154">
          <cell r="C154" t="str">
            <v>No 28 Duarte-Marti</v>
          </cell>
        </row>
        <row r="155">
          <cell r="C155" t="str">
            <v>Normandy Park School</v>
          </cell>
        </row>
        <row r="156">
          <cell r="C156" t="str">
            <v>Number 1 Thomas Jefferson</v>
          </cell>
        </row>
        <row r="157">
          <cell r="C157" t="str">
            <v>Number 10</v>
          </cell>
        </row>
        <row r="158">
          <cell r="C158" t="str">
            <v>Number 11</v>
          </cell>
        </row>
        <row r="159">
          <cell r="C159" t="str">
            <v>Number 11 Cruise Memorial</v>
          </cell>
        </row>
        <row r="160">
          <cell r="C160" t="str">
            <v>Clifton City - Number 12</v>
          </cell>
        </row>
        <row r="161">
          <cell r="C161" t="str">
            <v>Paterson City - Number 12</v>
          </cell>
        </row>
        <row r="162">
          <cell r="C162" t="str">
            <v>Number 13</v>
          </cell>
        </row>
        <row r="163">
          <cell r="C163" t="str">
            <v>Number 15</v>
          </cell>
        </row>
        <row r="164">
          <cell r="C164" t="str">
            <v>Number 18</v>
          </cell>
        </row>
        <row r="165">
          <cell r="C165" t="str">
            <v>Number 2</v>
          </cell>
        </row>
        <row r="166">
          <cell r="C166" t="str">
            <v>Number 20</v>
          </cell>
        </row>
        <row r="167">
          <cell r="C167" t="str">
            <v>Number 21</v>
          </cell>
        </row>
        <row r="168">
          <cell r="C168" t="str">
            <v>Number 23</v>
          </cell>
        </row>
        <row r="169">
          <cell r="C169" t="str">
            <v>Jersey City - Number 24</v>
          </cell>
        </row>
        <row r="170">
          <cell r="C170" t="str">
            <v>Paterson City - Number 24</v>
          </cell>
        </row>
        <row r="171">
          <cell r="C171" t="str">
            <v>Number 25</v>
          </cell>
        </row>
        <row r="172">
          <cell r="C172" t="str">
            <v>Number 26</v>
          </cell>
        </row>
        <row r="173">
          <cell r="C173" t="str">
            <v>Number 28</v>
          </cell>
        </row>
        <row r="174">
          <cell r="C174" t="str">
            <v>Number 3</v>
          </cell>
        </row>
        <row r="175">
          <cell r="C175" t="str">
            <v>Number 3 Mario J Drago</v>
          </cell>
        </row>
        <row r="176">
          <cell r="C176" t="str">
            <v>Number 4 Lincoln</v>
          </cell>
        </row>
        <row r="177">
          <cell r="C177" t="str">
            <v>Number 4 Middle Sch</v>
          </cell>
        </row>
        <row r="178">
          <cell r="C178" t="str">
            <v>Passaic City - Number 5</v>
          </cell>
        </row>
        <row r="179">
          <cell r="C179" t="str">
            <v>Paterson City - Number 5</v>
          </cell>
        </row>
        <row r="180">
          <cell r="C180" t="str">
            <v>Number 6</v>
          </cell>
        </row>
        <row r="181">
          <cell r="C181" t="str">
            <v>Number 6 Martin L King</v>
          </cell>
        </row>
        <row r="182">
          <cell r="C182" t="str">
            <v>Number 6, Acad Perf Arts</v>
          </cell>
        </row>
        <row r="183">
          <cell r="C183" t="str">
            <v>Number 8</v>
          </cell>
        </row>
        <row r="184">
          <cell r="C184" t="str">
            <v>Orange High</v>
          </cell>
        </row>
        <row r="185">
          <cell r="C185" t="str">
            <v>Orange Prep Academy</v>
          </cell>
        </row>
        <row r="186">
          <cell r="C186" t="str">
            <v>P.J. Hill</v>
          </cell>
        </row>
        <row r="187">
          <cell r="C187" t="str">
            <v>Passaic High</v>
          </cell>
        </row>
        <row r="188">
          <cell r="C188" t="str">
            <v>Patrick F. Healy Middle</v>
          </cell>
        </row>
        <row r="189">
          <cell r="C189" t="str">
            <v>Paul Robeson Humanities</v>
          </cell>
        </row>
        <row r="190">
          <cell r="C190" t="str">
            <v>Paulsboro High</v>
          </cell>
        </row>
        <row r="191">
          <cell r="C191" t="str">
            <v>Penns Grove High</v>
          </cell>
        </row>
        <row r="192">
          <cell r="C192" t="str">
            <v>Phillipsburg Middle</v>
          </cell>
        </row>
        <row r="193">
          <cell r="C193" t="str">
            <v>Pine Brook</v>
          </cell>
        </row>
        <row r="194">
          <cell r="C194" t="str">
            <v>Plainfield High</v>
          </cell>
        </row>
        <row r="195">
          <cell r="C195" t="str">
            <v>Pleasantville H S</v>
          </cell>
        </row>
        <row r="196">
          <cell r="C196" t="str">
            <v>Pleasantville Middle Sch</v>
          </cell>
        </row>
        <row r="197">
          <cell r="C197" t="str">
            <v>Pyne Poynt Family School</v>
          </cell>
        </row>
        <row r="198">
          <cell r="C198" t="str">
            <v>Quitman Community School</v>
          </cell>
        </row>
        <row r="199">
          <cell r="C199" t="str">
            <v>R C Molina Elem School</v>
          </cell>
        </row>
        <row r="200">
          <cell r="C200" t="str">
            <v>R D Wood</v>
          </cell>
        </row>
        <row r="201">
          <cell r="C201" t="str">
            <v>Rafael Hernandez School</v>
          </cell>
        </row>
        <row r="202">
          <cell r="C202" t="str">
            <v>Red Bank Middle</v>
          </cell>
        </row>
        <row r="203">
          <cell r="C203" t="str">
            <v>Riletta Cream Elem School</v>
          </cell>
        </row>
        <row r="204">
          <cell r="C204" t="str">
            <v>Robbins</v>
          </cell>
        </row>
        <row r="205">
          <cell r="C205" t="str">
            <v>Roosevelt Elem</v>
          </cell>
        </row>
        <row r="206">
          <cell r="C206" t="str">
            <v>Rosa Parks Elem School</v>
          </cell>
        </row>
        <row r="207">
          <cell r="C207" t="str">
            <v>Saddle Brook Mid/High Sch</v>
          </cell>
        </row>
        <row r="208">
          <cell r="C208" t="str">
            <v>Salem High</v>
          </cell>
        </row>
        <row r="209">
          <cell r="C209" t="str">
            <v>Salem Middle</v>
          </cell>
        </row>
        <row r="210">
          <cell r="C210" t="str">
            <v>Sampson G. Smith School</v>
          </cell>
        </row>
        <row r="211">
          <cell r="C211" t="str">
            <v>Samuel E Shull Middle</v>
          </cell>
        </row>
        <row r="212">
          <cell r="C212" t="str">
            <v>Silver Run School</v>
          </cell>
        </row>
        <row r="213">
          <cell r="C213" t="str">
            <v>Smithville Elem School</v>
          </cell>
        </row>
        <row r="214">
          <cell r="C214" t="str">
            <v>South Orange Middle</v>
          </cell>
        </row>
        <row r="215">
          <cell r="C215" t="str">
            <v>South River Elem Sch</v>
          </cell>
        </row>
        <row r="216">
          <cell r="C216" t="str">
            <v>South Seventeenth St</v>
          </cell>
        </row>
        <row r="217">
          <cell r="C217" t="str">
            <v>Sovereign Ave School</v>
          </cell>
        </row>
        <row r="218">
          <cell r="C218" t="str">
            <v>Stokes</v>
          </cell>
        </row>
        <row r="219">
          <cell r="C219" t="str">
            <v>Sumner</v>
          </cell>
        </row>
        <row r="220">
          <cell r="C220" t="str">
            <v>Sussex Ave</v>
          </cell>
        </row>
        <row r="221">
          <cell r="C221" t="str">
            <v>Sussex Avenue</v>
          </cell>
        </row>
        <row r="222">
          <cell r="C222" t="str">
            <v>T. Jefferson Arts Acad</v>
          </cell>
        </row>
        <row r="223">
          <cell r="C223" t="str">
            <v>T.A. Edison Career/Tech</v>
          </cell>
        </row>
        <row r="224">
          <cell r="C224" t="str">
            <v>Texas Avenue</v>
          </cell>
        </row>
        <row r="225">
          <cell r="C225" t="str">
            <v>Thirteenth Ave</v>
          </cell>
        </row>
        <row r="226">
          <cell r="C226" t="str">
            <v>Thomas Edison Inter.</v>
          </cell>
        </row>
        <row r="227">
          <cell r="C227" t="str">
            <v>Thomas G Connors</v>
          </cell>
        </row>
        <row r="228">
          <cell r="C228" t="str">
            <v>Thomas Jefferson Middle</v>
          </cell>
        </row>
        <row r="229">
          <cell r="C229" t="str">
            <v>Trenton Central High</v>
          </cell>
        </row>
        <row r="230">
          <cell r="C230" t="str">
            <v>Trenton Central High West</v>
          </cell>
        </row>
        <row r="231">
          <cell r="C231" t="str">
            <v>U S Wiggins</v>
          </cell>
        </row>
        <row r="232">
          <cell r="C232" t="str">
            <v>Union Ave</v>
          </cell>
        </row>
        <row r="233">
          <cell r="C233" t="str">
            <v>University Middle School</v>
          </cell>
        </row>
        <row r="234">
          <cell r="C234" t="str">
            <v>Veterans Memorial Middle</v>
          </cell>
        </row>
        <row r="235">
          <cell r="C235" t="str">
            <v>Walter C Black</v>
          </cell>
        </row>
        <row r="236">
          <cell r="C236" t="str">
            <v>Washington</v>
          </cell>
        </row>
        <row r="237">
          <cell r="C237" t="str">
            <v>West New York Ms</v>
          </cell>
        </row>
        <row r="238">
          <cell r="C238" t="str">
            <v>West Side High</v>
          </cell>
        </row>
        <row r="239">
          <cell r="C239" t="str">
            <v>Whitney M Young</v>
          </cell>
        </row>
        <row r="240">
          <cell r="C240" t="str">
            <v>Whittier</v>
          </cell>
        </row>
        <row r="241">
          <cell r="C241" t="str">
            <v>Wildwood Middle School</v>
          </cell>
        </row>
        <row r="242">
          <cell r="C242" t="str">
            <v>William L Dickinson</v>
          </cell>
        </row>
        <row r="243">
          <cell r="C243" t="str">
            <v>Willingboro High</v>
          </cell>
        </row>
        <row r="244">
          <cell r="C244" t="str">
            <v>Wilson</v>
          </cell>
        </row>
        <row r="245">
          <cell r="C245" t="str">
            <v>Winslow Twp Middle School</v>
          </cell>
        </row>
        <row r="246">
          <cell r="C246" t="str">
            <v>Woodrow Wilson High</v>
          </cell>
        </row>
        <row r="247">
          <cell r="C247" t="str">
            <v>Woodruff School</v>
          </cell>
        </row>
        <row r="248">
          <cell r="C248" t="str">
            <v>Woodstown Middle School</v>
          </cell>
        </row>
        <row r="249">
          <cell r="C249" t="str">
            <v>YES Academy</v>
          </cell>
        </row>
        <row r="250">
          <cell r="C250" t="str">
            <v>Yorkship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INPUT SHEET"/>
      <sheetName val="List of Schools &amp; CDS"/>
      <sheetName val="List Variables"/>
      <sheetName val="QSR OUTPUT - Highest Priority"/>
      <sheetName val="STRATEGIES OUTPUT - Highest Pri"/>
      <sheetName val="QSR OUTPUT - Full List"/>
      <sheetName val="STRATEGIES OUTPUT - Full List"/>
      <sheetName val="COMPREHENSIVE STRATEGIES"/>
      <sheetName val="1.6.1"/>
      <sheetName val="Example Strategy detail"/>
      <sheetName val="Budget Summary"/>
      <sheetName val="School Improvement Plan v201207"/>
    </sheetNames>
    <sheetDataSet>
      <sheetData sheetId="1">
        <row r="14">
          <cell r="E14">
            <v>2</v>
          </cell>
        </row>
      </sheetData>
    </sheetDataSet>
  </externalBook>
</externalLink>
</file>

<file path=xl/tables/table1.xml><?xml version="1.0" encoding="utf-8"?>
<table xmlns="http://schemas.openxmlformats.org/spreadsheetml/2006/main" id="3" name="Table104" displayName="Table104" ref="A15:H30" totalsRowShown="0">
  <tableColumns count="8">
    <tableColumn id="1" name="Position"/>
    <tableColumn id="2" name="Name"/>
    <tableColumn id="4" name="Email"/>
    <tableColumn id="5" name="Phone Number"/>
    <tableColumn id="6" name="Quality School Review (QSR) / Needs Assessment "/>
    <tableColumn id="7" name="Development of SMART Goals &amp; Intervention Strategies"/>
    <tableColumn id="8" name="Signature"/>
    <tableColumn id="3" name="Date"/>
  </tableColumns>
  <tableStyleInfo name="" showFirstColumn="0" showLastColumn="0" showRowStripes="1" showColumnStripes="0"/>
</table>
</file>

<file path=xl/tables/table10.xml><?xml version="1.0" encoding="utf-8"?>
<table xmlns="http://schemas.openxmlformats.org/spreadsheetml/2006/main" id="10" name="Table161637911" displayName="Table161637911" ref="D44:F51" totalsRowShown="0">
  <tableColumns count="3">
    <tableColumn id="8" name="Funding Category"/>
    <tableColumn id="6" name="Funding Requested"/>
    <tableColumn id="7" name="Funding Source"/>
  </tableColumns>
  <tableStyleInfo name="TableStyleMedium9" showFirstColumn="0" showLastColumn="0" showRowStripes="1" showColumnStripes="0"/>
</table>
</file>

<file path=xl/tables/table11.xml><?xml version="1.0" encoding="utf-8"?>
<table xmlns="http://schemas.openxmlformats.org/spreadsheetml/2006/main" id="4" name="Table2" displayName="Table2" ref="A9:E30" totalsRowShown="0">
  <tableColumns count="5">
    <tableColumn id="1" name="SMART GOAL/ STRATEGY TO ADDRESS CHALLENGE / STEP"/>
    <tableColumn id="2" name="FUNCTION &amp; OBJECT CODE"/>
    <tableColumn id="3" name="POSITION/NAME"/>
    <tableColumn id="4" name="COST CALCULATION_x000A_For full-time positions: total annual salary  x  percent of time to the_x000A_ grant project = total_x000A_For part-time positions: rate (4) per hour x number of hours per week x number of weeks per year = total"/>
    <tableColumn id="5" name="GRANT REQUEST AMOUNT"/>
  </tableColumns>
  <tableStyleInfo name="TableStyleLight2" showFirstColumn="0" showLastColumn="0" showRowStripes="1" showColumnStripes="0"/>
</table>
</file>

<file path=xl/tables/table12.xml><?xml version="1.0" encoding="utf-8"?>
<table xmlns="http://schemas.openxmlformats.org/spreadsheetml/2006/main" id="11" name="Table5" displayName="Table5" ref="A9:L30" totalsRowShown="0">
  <tableColumns count="12">
    <tableColumn id="1" name="POSITION/NAME"/>
    <tableColumn id="2" name="GRANT _x000A_REQUESTED _x000A_SALARY _x000A_AMOUNT"/>
    <tableColumn id="3" name="FICA _x000A__x000A__x000A__x000A__x000A_7.65%"/>
    <tableColumn id="4" name="TPAF_x000A__x000A__x000A__x000A__x000A_----------%"/>
    <tableColumn id="5" name="PERS_x000A__x000A__x000A__x000A__x000A_----------%"/>
    <tableColumn id="6" name="WRKR'S COMP_x000A__x000A__x000A__x000A_----------%"/>
    <tableColumn id="7" name="UNEMPLY._x000A__x000A__x000A__x000A__x000A_----------%"/>
    <tableColumn id="8" name="DISABIL._x000A__x000A__x000A__x000A__x000A_----------%"/>
    <tableColumn id="9" name="HEALTH_x000A__x000A__x000A__x000A__x000A_----------%"/>
    <tableColumn id="10" name="OTHER SPECIFY:_x000A__x000A_________x000A__x000A_----------%"/>
    <tableColumn id="11" name="TOTAL % _x000A_OF _x000A_BENEFITS"/>
    <tableColumn id="12" name="GRANT REQUEST AMOUNT (BENEFITS ONLY)"/>
  </tableColumns>
  <tableStyleInfo name="TableStyleMedium2" showFirstColumn="0" showLastColumn="0" showRowStripes="1" showColumnStripes="0"/>
</table>
</file>

<file path=xl/tables/table13.xml><?xml version="1.0" encoding="utf-8"?>
<table xmlns="http://schemas.openxmlformats.org/spreadsheetml/2006/main" id="12" name="Table1" displayName="Table1" ref="A8:F32" totalsRowShown="0">
  <tableColumns count="6">
    <tableColumn id="1" name="SMART GOAL/ STRATEGY TO ADDRESS CHALLENGE / STEP"/>
    <tableColumn id="2" name="FUNCTION &amp; _x000A_OBJECT CODE"/>
    <tableColumn id="3" name="DESCRIPTION / PURPOSE"/>
    <tableColumn id="7" name="RATE:_x000A_HOURLY,_x000A_DAILY,_x000A_FLAT FEE"/>
    <tableColumn id="9" name="TIME_x000A_REQUIRED"/>
    <tableColumn id="11" name="GRANT_x000A_REQUEST _x000A_AMOUNT"/>
  </tableColumns>
  <tableStyleInfo name="TableStyleMedium2" showFirstColumn="0" showLastColumn="0" showRowStripes="1" showColumnStripes="0"/>
</table>
</file>

<file path=xl/tables/table14.xml><?xml version="1.0" encoding="utf-8"?>
<table xmlns="http://schemas.openxmlformats.org/spreadsheetml/2006/main" id="13" name="Table14" displayName="Table14" ref="A8:F32" totalsRowShown="0">
  <tableColumns count="6">
    <tableColumn id="1" name="SMART GOAL/ STRATEGY TO ADDRESS CHALLENGE / STEP"/>
    <tableColumn id="2" name="FUNCTION &amp; _x000A_OBJECT CODE"/>
    <tableColumn id="3" name="ITEM DESCRIPTION "/>
    <tableColumn id="7" name="UNIT COST_x000A_(UC)"/>
    <tableColumn id="9" name="QUANTITY_x000A_ (Q)"/>
    <tableColumn id="11" name="GRANT_x000A_REQUEST _x000A_AMOUNT_x000A_(GR)"/>
  </tableColumns>
  <tableStyleInfo name="TableStyleMedium2" showFirstColumn="0" showLastColumn="0" showRowStripes="1" showColumnStripes="0"/>
</table>
</file>

<file path=xl/tables/table15.xml><?xml version="1.0" encoding="utf-8"?>
<table xmlns="http://schemas.openxmlformats.org/spreadsheetml/2006/main" id="15" name="Table15" displayName="Table15" ref="A8:F32" totalsRowShown="0">
  <tableColumns count="6">
    <tableColumn id="1" name="SMART GOAL/ STRATEGY TO ADDRESS CHALLENGE / STEP"/>
    <tableColumn id="2" name="FUNCTION &amp; _x000A_OBJECT CODE"/>
    <tableColumn id="3" name="ITEM DESCRIPTION "/>
    <tableColumn id="7" name="UNIT COST_x000A_(UC)"/>
    <tableColumn id="9" name="QUANTITY_x000A_ (Q)"/>
    <tableColumn id="11" name="GRANT_x000A_REQUEST _x000A_AMOUNT_x000A_(GR)"/>
  </tableColumns>
  <tableStyleInfo name="TableStyleMedium2" showFirstColumn="0" showLastColumn="0" showRowStripes="1" showColumnStripes="0"/>
</table>
</file>

<file path=xl/tables/table16.xml><?xml version="1.0" encoding="utf-8"?>
<table xmlns="http://schemas.openxmlformats.org/spreadsheetml/2006/main" id="16" name="Table17" displayName="Table17" ref="A8:D32" totalsRowShown="0">
  <tableColumns count="4">
    <tableColumn id="1" name="SMART GOAL/ STRATEGY TO ADDRESS CHALLENGE / STEP"/>
    <tableColumn id="2" name="FUNCTION &amp; _x000A_OBJECT CODE"/>
    <tableColumn id="3" name="DESCRIPTION / PURPOSE"/>
    <tableColumn id="11" name="GRANT_x000A_REQUEST _x000A_AMOUNT"/>
  </tableColumns>
  <tableStyleInfo name="TableStyleMedium2" showFirstColumn="0" showLastColumn="0" showRowStripes="1" showColumnStripes="0"/>
</table>
</file>

<file path=xl/tables/table17.xml><?xml version="1.0" encoding="utf-8"?>
<table xmlns="http://schemas.openxmlformats.org/spreadsheetml/2006/main" id="17" name="Table178" displayName="Table178" ref="A8:D32" totalsRowShown="0">
  <tableColumns count="4">
    <tableColumn id="1" name="SMART GOAL/ STRATEGY TO ADDRESS CHALLENGE / STEP"/>
    <tableColumn id="2" name="FUNCTION &amp; _x000A_OBJECT CODE"/>
    <tableColumn id="3" name="DESCRIPTION / COST CALCULATION"/>
    <tableColumn id="11" name="GRANT_x000A_REQUEST _x000A_AMOUNT"/>
  </tableColumns>
  <tableStyleInfo name="TableStyleMedium2" showFirstColumn="0" showLastColumn="0" showRowStripes="1" showColumnStripes="0"/>
</table>
</file>

<file path=xl/tables/table2.xml><?xml version="1.0" encoding="utf-8"?>
<table xmlns="http://schemas.openxmlformats.org/spreadsheetml/2006/main" id="14" name="Table121215" displayName="Table121215" ref="A12:E27" totalsRowShown="0">
  <tableColumns count="5">
    <tableColumn id="1" name="Date"/>
    <tableColumn id="3" name="Topic"/>
    <tableColumn id="6" name="Attendees"/>
    <tableColumn id="4" name="Agenda on File _x000A_"/>
    <tableColumn id="5" name="Minutes on File _x000A_"/>
  </tableColumns>
  <tableStyleInfo name="" showFirstColumn="0" showLastColumn="0" showRowStripes="1" showColumnStripes="0"/>
</table>
</file>

<file path=xl/tables/table3.xml><?xml version="1.0" encoding="utf-8"?>
<table xmlns="http://schemas.openxmlformats.org/spreadsheetml/2006/main" id="1" name="Table162" displayName="Table162" ref="A21:G41" totalsRowShown="0">
  <tableColumns count="7">
    <tableColumn id="1" name="Step No."/>
    <tableColumn id="2" name="Strategy"/>
    <tableColumn id="14" name="Action Step"/>
    <tableColumn id="5" name="Primary Turnaround               Principle Addressed"/>
    <tableColumn id="9" name="Start Date"/>
    <tableColumn id="3" name="Deadline"/>
    <tableColumn id="4" name="Assigned To"/>
  </tableColumns>
  <tableStyleInfo name="" showFirstColumn="0" showLastColumn="0" showRowStripes="1" showColumnStripes="0"/>
</table>
</file>

<file path=xl/tables/table4.xml><?xml version="1.0" encoding="utf-8"?>
<table xmlns="http://schemas.openxmlformats.org/spreadsheetml/2006/main" id="2" name="Table16163" displayName="Table16163" ref="D44:F64" totalsRowShown="0">
  <tableColumns count="3">
    <tableColumn id="8" name="Funding Category"/>
    <tableColumn id="6" name="Funding Requested"/>
    <tableColumn id="7" name="Funding Source"/>
  </tableColumns>
  <tableStyleInfo name="TableStyleMedium9" showFirstColumn="0" showLastColumn="0" showRowStripes="1" showColumnStripes="0"/>
</table>
</file>

<file path=xl/tables/table5.xml><?xml version="1.0" encoding="utf-8"?>
<table xmlns="http://schemas.openxmlformats.org/spreadsheetml/2006/main" id="5" name="Table1626" displayName="Table1626" ref="A21:G41" totalsRowShown="0">
  <tableColumns count="7">
    <tableColumn id="1" name="Step No."/>
    <tableColumn id="2" name="Strategy"/>
    <tableColumn id="14" name="Action Step"/>
    <tableColumn id="5" name="Primary Turnaround          Principle Addressed"/>
    <tableColumn id="9" name="Start Date"/>
    <tableColumn id="3" name="Deadline"/>
    <tableColumn id="4" name="Assigned To"/>
  </tableColumns>
  <tableStyleInfo name="" showFirstColumn="0" showLastColumn="0" showRowStripes="1" showColumnStripes="0"/>
</table>
</file>

<file path=xl/tables/table6.xml><?xml version="1.0" encoding="utf-8"?>
<table xmlns="http://schemas.openxmlformats.org/spreadsheetml/2006/main" id="6" name="Table161637" displayName="Table161637" ref="D44:F51" totalsRowShown="0">
  <tableColumns count="3">
    <tableColumn id="8" name="Funding Category"/>
    <tableColumn id="6" name="Funding Requested"/>
    <tableColumn id="7" name="Funding Source"/>
  </tableColumns>
  <tableStyleInfo name="TableStyleMedium9" showFirstColumn="0" showLastColumn="0" showRowStripes="1" showColumnStripes="0"/>
</table>
</file>

<file path=xl/tables/table7.xml><?xml version="1.0" encoding="utf-8"?>
<table xmlns="http://schemas.openxmlformats.org/spreadsheetml/2006/main" id="7" name="Table16268" displayName="Table16268" ref="A21:G41" totalsRowShown="0">
  <tableColumns count="7">
    <tableColumn id="1" name="Step No."/>
    <tableColumn id="2" name="Strategy"/>
    <tableColumn id="14" name="Action Step"/>
    <tableColumn id="5" name="Primary Turnaround          Principle Addressed"/>
    <tableColumn id="9" name="Start Date"/>
    <tableColumn id="3" name="Deadline"/>
    <tableColumn id="4" name="Assigned To"/>
  </tableColumns>
  <tableStyleInfo name="" showFirstColumn="0" showLastColumn="0" showRowStripes="1" showColumnStripes="0"/>
</table>
</file>

<file path=xl/tables/table8.xml><?xml version="1.0" encoding="utf-8"?>
<table xmlns="http://schemas.openxmlformats.org/spreadsheetml/2006/main" id="8" name="Table1616379" displayName="Table1616379" ref="D44:F51" totalsRowShown="0">
  <tableColumns count="3">
    <tableColumn id="8" name="Funding Category"/>
    <tableColumn id="6" name="Funding Requested"/>
    <tableColumn id="7" name="Funding Source"/>
  </tableColumns>
  <tableStyleInfo name="TableStyleMedium9" showFirstColumn="0" showLastColumn="0" showRowStripes="1" showColumnStripes="0"/>
</table>
</file>

<file path=xl/tables/table9.xml><?xml version="1.0" encoding="utf-8"?>
<table xmlns="http://schemas.openxmlformats.org/spreadsheetml/2006/main" id="9" name="Table1626810" displayName="Table1626810" ref="A21:G41" totalsRowShown="0">
  <tableColumns count="7">
    <tableColumn id="1" name="Step No."/>
    <tableColumn id="2" name="Strategy"/>
    <tableColumn id="14" name="Action Step"/>
    <tableColumn id="5" name="Primary Turnaround             Principle Addressed"/>
    <tableColumn id="9" name="Start Date"/>
    <tableColumn id="3" name="Deadline"/>
    <tableColumn id="4" name="Assigned To"/>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table" Target="../tables/table4.xml" /><Relationship Id="rId3" Type="http://schemas.openxmlformats.org/officeDocument/2006/relationships/drawing" Target="../drawings/drawing7.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table" Target="../tables/table6.xml" /><Relationship Id="rId3" Type="http://schemas.openxmlformats.org/officeDocument/2006/relationships/drawing" Target="../drawings/drawing8.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table" Target="../tables/table8.xml" /><Relationship Id="rId3" Type="http://schemas.openxmlformats.org/officeDocument/2006/relationships/drawing" Target="../drawings/drawing9.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10.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drawing" Target="../drawings/drawing12.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drawing" Target="../drawings/drawing13.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13.xml" /><Relationship Id="rId2" Type="http://schemas.openxmlformats.org/officeDocument/2006/relationships/drawing" Target="../drawings/drawing14.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drawing" Target="../drawings/drawing15.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drawing" Target="../drawings/drawing16.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drawing" Target="../drawings/drawing17.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drawing" Target="../drawings/drawing18.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tate.nj.us/education/rac/pres/QSRRubric.pdf" TargetMode="Externa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tate.nj.us/education/title1/accountability/progress/14/" TargetMode="External" /><Relationship Id="rId2" Type="http://schemas.openxmlformats.org/officeDocument/2006/relationships/hyperlink" Target="http://www.state.nj.us/education/title1/accountability/progress/14/" TargetMode="External" /><Relationship Id="rId3" Type="http://schemas.openxmlformats.org/officeDocument/2006/relationships/hyperlink" Target="http://education.state.nj.us/pr/" TargetMode="External" /><Relationship Id="rId4" Type="http://schemas.openxmlformats.org/officeDocument/2006/relationships/vmlDrawing" Target="../drawings/vmlDrawing1.vml" /><Relationship Id="rId5" Type="http://schemas.openxmlformats.org/officeDocument/2006/relationships/drawing" Target="../drawings/drawing5.x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61"/>
  <sheetViews>
    <sheetView showGridLines="0" showRowColHeaders="0" tabSelected="1" view="pageLayout" showRuler="0" zoomScaleNormal="90" zoomScaleSheetLayoutView="100" workbookViewId="0" topLeftCell="A1">
      <selection activeCell="A18" sqref="A18"/>
    </sheetView>
  </sheetViews>
  <sheetFormatPr defaultColWidth="9.140625" defaultRowHeight="15"/>
  <cols>
    <col min="1" max="1" width="4.7109375" style="34" customWidth="1"/>
    <col min="2" max="2" width="10.7109375" style="34" bestFit="1" customWidth="1"/>
    <col min="3" max="16384" width="8.7109375" style="34" customWidth="1"/>
  </cols>
  <sheetData>
    <row r="1" spans="1:19" ht="23.25">
      <c r="A1" s="32" t="s">
        <v>879</v>
      </c>
      <c r="B1" s="33"/>
      <c r="C1" s="33"/>
      <c r="D1" s="33"/>
      <c r="E1" s="33"/>
      <c r="F1" s="33"/>
      <c r="G1" s="33"/>
      <c r="H1" s="33"/>
      <c r="I1" s="33"/>
      <c r="J1" s="33"/>
      <c r="K1" s="33"/>
      <c r="L1" s="33"/>
      <c r="M1" s="33"/>
      <c r="N1" s="33"/>
      <c r="O1" s="33"/>
      <c r="P1" s="33"/>
      <c r="Q1" s="33"/>
      <c r="R1" s="33"/>
      <c r="S1" s="33"/>
    </row>
    <row r="2" spans="1:19" ht="15" thickBot="1">
      <c r="A2" s="567" t="s">
        <v>1171</v>
      </c>
      <c r="B2" s="567"/>
      <c r="C2" s="567"/>
      <c r="D2" s="33"/>
      <c r="E2" s="33"/>
      <c r="F2" s="33"/>
      <c r="G2" s="33"/>
      <c r="H2" s="33"/>
      <c r="I2" s="33"/>
      <c r="J2" s="33"/>
      <c r="K2" s="33"/>
      <c r="L2" s="33"/>
      <c r="M2" s="33"/>
      <c r="N2" s="33"/>
      <c r="O2" s="33"/>
      <c r="P2" s="151"/>
      <c r="Q2" s="151"/>
      <c r="R2" s="33"/>
      <c r="S2" s="33"/>
    </row>
    <row r="3" spans="1:19" ht="14.25" customHeight="1">
      <c r="A3" s="47" t="s">
        <v>1170</v>
      </c>
      <c r="B3" s="47"/>
      <c r="C3" s="33"/>
      <c r="D3" s="33"/>
      <c r="E3" s="33"/>
      <c r="F3" s="33"/>
      <c r="G3" s="33"/>
      <c r="H3" s="33"/>
      <c r="I3" s="569" t="s">
        <v>994</v>
      </c>
      <c r="J3" s="570"/>
      <c r="K3" s="570"/>
      <c r="L3" s="570"/>
      <c r="M3" s="570"/>
      <c r="N3" s="570"/>
      <c r="O3" s="570"/>
      <c r="P3" s="570"/>
      <c r="Q3" s="570"/>
      <c r="R3" s="571"/>
      <c r="S3" s="33"/>
    </row>
    <row r="4" spans="1:19" ht="14.25">
      <c r="A4" s="33"/>
      <c r="B4" s="33"/>
      <c r="C4" s="33"/>
      <c r="D4" s="33"/>
      <c r="E4" s="33"/>
      <c r="F4" s="33"/>
      <c r="G4" s="33"/>
      <c r="H4" s="33"/>
      <c r="I4" s="572"/>
      <c r="J4" s="573"/>
      <c r="K4" s="573"/>
      <c r="L4" s="573"/>
      <c r="M4" s="573"/>
      <c r="N4" s="573"/>
      <c r="O4" s="573"/>
      <c r="P4" s="573"/>
      <c r="Q4" s="573"/>
      <c r="R4" s="574"/>
      <c r="S4" s="33"/>
    </row>
    <row r="5" spans="1:19" ht="15" thickBot="1">
      <c r="A5" s="36" t="s">
        <v>995</v>
      </c>
      <c r="B5" s="37"/>
      <c r="C5" s="46"/>
      <c r="D5" s="37"/>
      <c r="E5" s="37"/>
      <c r="F5" s="37"/>
      <c r="G5" s="37"/>
      <c r="H5" s="37"/>
      <c r="I5" s="575"/>
      <c r="J5" s="576"/>
      <c r="K5" s="576"/>
      <c r="L5" s="576"/>
      <c r="M5" s="576"/>
      <c r="N5" s="576"/>
      <c r="O5" s="576"/>
      <c r="P5" s="576"/>
      <c r="Q5" s="576"/>
      <c r="R5" s="577"/>
      <c r="S5" s="33"/>
    </row>
    <row r="6" spans="1:19" ht="14.25">
      <c r="A6" s="38" t="s">
        <v>672</v>
      </c>
      <c r="B6" s="37"/>
      <c r="C6" s="37"/>
      <c r="D6" s="37"/>
      <c r="E6" s="37"/>
      <c r="F6" s="37"/>
      <c r="G6" s="37"/>
      <c r="H6" s="37"/>
      <c r="I6" s="37"/>
      <c r="J6" s="37"/>
      <c r="K6" s="37"/>
      <c r="L6" s="37"/>
      <c r="M6" s="37"/>
      <c r="N6" s="37"/>
      <c r="O6" s="37"/>
      <c r="P6" s="37"/>
      <c r="Q6" s="37"/>
      <c r="R6" s="37"/>
      <c r="S6" s="33"/>
    </row>
    <row r="7" spans="1:19" ht="14.25">
      <c r="A7" s="36"/>
      <c r="B7" s="37" t="s">
        <v>1153</v>
      </c>
      <c r="C7" s="37"/>
      <c r="D7" s="37"/>
      <c r="E7" s="37"/>
      <c r="F7" s="37"/>
      <c r="G7" s="37"/>
      <c r="H7" s="37"/>
      <c r="I7" s="37"/>
      <c r="J7" s="37"/>
      <c r="K7" s="37"/>
      <c r="L7" s="37"/>
      <c r="M7" s="37"/>
      <c r="N7" s="37"/>
      <c r="O7" s="37"/>
      <c r="P7" s="37"/>
      <c r="Q7" s="37"/>
      <c r="R7" s="37"/>
      <c r="S7" s="33"/>
    </row>
    <row r="8" spans="1:19" ht="14.25">
      <c r="A8" s="36"/>
      <c r="B8" s="39" t="s">
        <v>677</v>
      </c>
      <c r="C8" s="37"/>
      <c r="D8" s="37"/>
      <c r="E8" s="37"/>
      <c r="F8" s="37"/>
      <c r="G8" s="37"/>
      <c r="H8" s="37"/>
      <c r="I8" s="37"/>
      <c r="J8" s="37"/>
      <c r="K8" s="37"/>
      <c r="L8" s="37"/>
      <c r="M8" s="37"/>
      <c r="N8" s="37"/>
      <c r="O8" s="37"/>
      <c r="P8" s="37"/>
      <c r="Q8" s="37"/>
      <c r="R8" s="37"/>
      <c r="S8" s="33"/>
    </row>
    <row r="9" spans="1:19" ht="14.25">
      <c r="A9" s="36"/>
      <c r="B9" s="37" t="s">
        <v>1172</v>
      </c>
      <c r="C9" s="37"/>
      <c r="D9" s="37"/>
      <c r="E9" s="37"/>
      <c r="F9" s="37"/>
      <c r="G9" s="37"/>
      <c r="H9" s="37"/>
      <c r="I9" s="37"/>
      <c r="J9" s="37"/>
      <c r="K9" s="37"/>
      <c r="L9" s="37"/>
      <c r="M9" s="37"/>
      <c r="N9" s="37"/>
      <c r="O9" s="37"/>
      <c r="P9" s="37"/>
      <c r="Q9" s="37"/>
      <c r="R9" s="37"/>
      <c r="S9" s="33"/>
    </row>
    <row r="10" spans="1:19" ht="14.25">
      <c r="A10" s="36"/>
      <c r="B10" s="37" t="s">
        <v>719</v>
      </c>
      <c r="C10" s="37"/>
      <c r="D10" s="37"/>
      <c r="E10" s="37"/>
      <c r="F10" s="37"/>
      <c r="G10" s="37"/>
      <c r="H10" s="37"/>
      <c r="I10" s="37"/>
      <c r="J10" s="37"/>
      <c r="K10" s="37"/>
      <c r="L10" s="37"/>
      <c r="M10" s="37"/>
      <c r="N10" s="37"/>
      <c r="O10" s="37"/>
      <c r="P10" s="37"/>
      <c r="Q10" s="37"/>
      <c r="R10" s="37"/>
      <c r="S10" s="33"/>
    </row>
    <row r="11" spans="1:19" ht="14.25">
      <c r="A11" s="36"/>
      <c r="B11" s="58" t="s">
        <v>1155</v>
      </c>
      <c r="C11" s="37"/>
      <c r="D11" s="37"/>
      <c r="E11" s="37"/>
      <c r="F11" s="37"/>
      <c r="G11" s="37"/>
      <c r="H11" s="37"/>
      <c r="I11" s="37"/>
      <c r="J11" s="37"/>
      <c r="K11" s="37"/>
      <c r="L11" s="37"/>
      <c r="M11" s="37"/>
      <c r="N11" s="37"/>
      <c r="O11" s="37"/>
      <c r="P11" s="37"/>
      <c r="Q11" s="37"/>
      <c r="R11" s="37"/>
      <c r="S11" s="33"/>
    </row>
    <row r="12" spans="1:19" ht="14.25">
      <c r="A12" s="36"/>
      <c r="B12" s="60" t="s">
        <v>701</v>
      </c>
      <c r="C12" s="37"/>
      <c r="D12" s="37"/>
      <c r="E12" s="37"/>
      <c r="F12" s="37"/>
      <c r="G12" s="37"/>
      <c r="H12" s="37"/>
      <c r="I12" s="37"/>
      <c r="J12" s="37"/>
      <c r="K12" s="37"/>
      <c r="L12" s="37"/>
      <c r="M12" s="37"/>
      <c r="N12" s="37"/>
      <c r="O12" s="37"/>
      <c r="P12" s="37"/>
      <c r="Q12" s="37"/>
      <c r="R12" s="37"/>
      <c r="S12" s="33"/>
    </row>
    <row r="13" spans="1:19" ht="6" customHeight="1">
      <c r="A13" s="36"/>
      <c r="B13" s="59"/>
      <c r="C13" s="37"/>
      <c r="D13" s="37"/>
      <c r="E13" s="37"/>
      <c r="F13" s="37"/>
      <c r="G13" s="37"/>
      <c r="H13" s="37"/>
      <c r="I13" s="37"/>
      <c r="J13" s="37"/>
      <c r="K13" s="37"/>
      <c r="L13" s="37"/>
      <c r="M13" s="37"/>
      <c r="N13" s="37"/>
      <c r="O13" s="37"/>
      <c r="P13" s="37"/>
      <c r="Q13" s="37"/>
      <c r="R13" s="37"/>
      <c r="S13" s="33"/>
    </row>
    <row r="14" spans="1:19" ht="14.25">
      <c r="A14" s="40" t="s">
        <v>673</v>
      </c>
      <c r="B14" s="33"/>
      <c r="C14" s="33"/>
      <c r="D14" s="33"/>
      <c r="E14" s="33"/>
      <c r="F14" s="33"/>
      <c r="G14" s="33"/>
      <c r="H14" s="33"/>
      <c r="I14" s="33"/>
      <c r="J14" s="33"/>
      <c r="K14" s="33"/>
      <c r="L14" s="33"/>
      <c r="M14" s="33"/>
      <c r="N14" s="33"/>
      <c r="O14" s="33"/>
      <c r="P14" s="33"/>
      <c r="Q14" s="33"/>
      <c r="R14" s="33"/>
      <c r="S14" s="33"/>
    </row>
    <row r="15" spans="1:19" ht="14.25">
      <c r="A15" s="41">
        <v>1</v>
      </c>
      <c r="B15" s="33" t="s">
        <v>893</v>
      </c>
      <c r="C15" s="33"/>
      <c r="D15" s="33"/>
      <c r="E15" s="33"/>
      <c r="F15" s="33"/>
      <c r="G15" s="33"/>
      <c r="H15" s="33"/>
      <c r="I15" s="33"/>
      <c r="J15" s="33"/>
      <c r="K15" s="33"/>
      <c r="L15" s="33"/>
      <c r="M15" s="33"/>
      <c r="N15" s="33"/>
      <c r="O15" s="33"/>
      <c r="P15" s="33"/>
      <c r="Q15" s="33"/>
      <c r="R15" s="33"/>
      <c r="S15" s="33"/>
    </row>
    <row r="16" spans="1:19" ht="6" customHeight="1">
      <c r="A16" s="33"/>
      <c r="B16" s="33"/>
      <c r="C16" s="33"/>
      <c r="D16" s="33"/>
      <c r="E16" s="33"/>
      <c r="F16" s="33"/>
      <c r="G16" s="33"/>
      <c r="H16" s="33"/>
      <c r="I16" s="33"/>
      <c r="J16" s="33"/>
      <c r="K16" s="33"/>
      <c r="L16" s="33"/>
      <c r="M16" s="33"/>
      <c r="N16" s="33"/>
      <c r="O16" s="33"/>
      <c r="P16" s="33"/>
      <c r="Q16" s="33"/>
      <c r="R16" s="33"/>
      <c r="S16" s="33"/>
    </row>
    <row r="17" spans="1:19" ht="14.25">
      <c r="A17" s="40" t="s">
        <v>674</v>
      </c>
      <c r="B17" s="33"/>
      <c r="C17" s="33"/>
      <c r="D17" s="33"/>
      <c r="E17" s="33"/>
      <c r="F17" s="33"/>
      <c r="G17" s="33"/>
      <c r="H17" s="33"/>
      <c r="I17" s="33"/>
      <c r="J17" s="33"/>
      <c r="K17" s="33"/>
      <c r="L17" s="33"/>
      <c r="M17" s="33"/>
      <c r="N17" s="33"/>
      <c r="O17" s="33"/>
      <c r="P17" s="33"/>
      <c r="Q17" s="33"/>
      <c r="R17" s="33"/>
      <c r="S17" s="33"/>
    </row>
    <row r="18" spans="1:19" ht="14.25">
      <c r="A18" s="261">
        <v>2</v>
      </c>
      <c r="B18" s="33" t="s">
        <v>1156</v>
      </c>
      <c r="C18" s="33"/>
      <c r="D18" s="33"/>
      <c r="E18" s="33"/>
      <c r="F18" s="33"/>
      <c r="G18" s="33"/>
      <c r="H18" s="33"/>
      <c r="I18" s="33"/>
      <c r="J18" s="33"/>
      <c r="K18" s="33"/>
      <c r="L18" s="33"/>
      <c r="M18" s="33"/>
      <c r="N18" s="33"/>
      <c r="O18" s="33"/>
      <c r="P18" s="33"/>
      <c r="Q18" s="33"/>
      <c r="R18" s="33"/>
      <c r="S18" s="33"/>
    </row>
    <row r="19" spans="1:19" ht="14.25">
      <c r="A19" s="261">
        <v>3</v>
      </c>
      <c r="B19" s="33" t="s">
        <v>849</v>
      </c>
      <c r="C19" s="33"/>
      <c r="D19" s="33"/>
      <c r="E19" s="33"/>
      <c r="F19" s="33"/>
      <c r="G19" s="33"/>
      <c r="H19" s="33"/>
      <c r="I19" s="33"/>
      <c r="J19" s="33"/>
      <c r="K19" s="33"/>
      <c r="L19" s="33"/>
      <c r="M19" s="33"/>
      <c r="N19" s="33"/>
      <c r="O19" s="33"/>
      <c r="P19" s="33"/>
      <c r="Q19" s="33"/>
      <c r="R19" s="33"/>
      <c r="S19" s="33"/>
    </row>
    <row r="20" spans="1:19" ht="14.25">
      <c r="A20" s="261">
        <v>4</v>
      </c>
      <c r="B20" s="33" t="s">
        <v>881</v>
      </c>
      <c r="C20" s="33"/>
      <c r="D20" s="33"/>
      <c r="E20" s="33"/>
      <c r="F20" s="33"/>
      <c r="G20" s="33"/>
      <c r="H20" s="33"/>
      <c r="I20" s="33"/>
      <c r="J20" s="33"/>
      <c r="K20" s="33"/>
      <c r="L20" s="33"/>
      <c r="M20" s="33"/>
      <c r="N20" s="33"/>
      <c r="O20" s="33"/>
      <c r="P20" s="33"/>
      <c r="Q20" s="33"/>
      <c r="R20" s="33"/>
      <c r="S20" s="33"/>
    </row>
    <row r="21" spans="1:19" ht="14.25">
      <c r="A21" s="261">
        <v>5</v>
      </c>
      <c r="B21" s="33" t="s">
        <v>880</v>
      </c>
      <c r="C21" s="33"/>
      <c r="D21" s="33"/>
      <c r="E21" s="33"/>
      <c r="F21" s="33"/>
      <c r="G21" s="33"/>
      <c r="H21" s="33"/>
      <c r="I21" s="33"/>
      <c r="J21" s="33"/>
      <c r="K21" s="33"/>
      <c r="L21" s="33"/>
      <c r="M21" s="33"/>
      <c r="N21" s="33"/>
      <c r="O21" s="33"/>
      <c r="P21" s="33"/>
      <c r="Q21" s="33"/>
      <c r="R21" s="33"/>
      <c r="S21" s="33"/>
    </row>
    <row r="22" spans="1:19" ht="14.25">
      <c r="A22" s="261">
        <v>6</v>
      </c>
      <c r="B22" s="33" t="s">
        <v>882</v>
      </c>
      <c r="C22" s="33"/>
      <c r="D22" s="33"/>
      <c r="E22" s="33"/>
      <c r="F22" s="33"/>
      <c r="G22" s="33"/>
      <c r="H22" s="33"/>
      <c r="I22" s="33"/>
      <c r="J22" s="33"/>
      <c r="K22" s="33"/>
      <c r="L22" s="33"/>
      <c r="M22" s="33"/>
      <c r="N22" s="33"/>
      <c r="O22" s="33"/>
      <c r="P22" s="33"/>
      <c r="Q22" s="33"/>
      <c r="R22" s="33"/>
      <c r="S22" s="33"/>
    </row>
    <row r="23" spans="1:19" ht="14.25">
      <c r="A23" s="29"/>
      <c r="B23" s="33"/>
      <c r="C23" s="35" t="s">
        <v>851</v>
      </c>
      <c r="D23" s="35"/>
      <c r="E23" s="35"/>
      <c r="F23" s="35"/>
      <c r="G23" s="35"/>
      <c r="H23" s="163"/>
      <c r="I23" s="35" t="s">
        <v>852</v>
      </c>
      <c r="J23" s="35"/>
      <c r="K23" s="35"/>
      <c r="L23" s="35"/>
      <c r="M23" s="35"/>
      <c r="N23" s="33"/>
      <c r="O23" s="33"/>
      <c r="P23" s="33"/>
      <c r="Q23" s="33"/>
      <c r="R23" s="33"/>
      <c r="S23" s="33"/>
    </row>
    <row r="24" spans="1:19" ht="14.25">
      <c r="A24" s="29"/>
      <c r="B24" s="33"/>
      <c r="C24" s="35" t="s">
        <v>853</v>
      </c>
      <c r="D24" s="35"/>
      <c r="E24" s="35"/>
      <c r="F24" s="35"/>
      <c r="G24" s="35"/>
      <c r="H24" s="35"/>
      <c r="I24" s="35" t="s">
        <v>854</v>
      </c>
      <c r="J24" s="35"/>
      <c r="K24" s="35"/>
      <c r="L24" s="35"/>
      <c r="M24" s="35"/>
      <c r="N24" s="33"/>
      <c r="O24" s="33"/>
      <c r="P24" s="33"/>
      <c r="Q24" s="33"/>
      <c r="R24" s="33"/>
      <c r="S24" s="33"/>
    </row>
    <row r="25" spans="1:19" ht="14.25">
      <c r="A25" s="29"/>
      <c r="B25" s="33"/>
      <c r="C25" s="35" t="s">
        <v>855</v>
      </c>
      <c r="D25" s="35"/>
      <c r="E25" s="35"/>
      <c r="F25" s="35"/>
      <c r="G25" s="35"/>
      <c r="H25" s="35"/>
      <c r="I25" s="35"/>
      <c r="J25" s="35"/>
      <c r="K25" s="35"/>
      <c r="L25" s="35"/>
      <c r="M25" s="35"/>
      <c r="N25" s="33"/>
      <c r="O25" s="33"/>
      <c r="P25" s="33"/>
      <c r="Q25" s="33"/>
      <c r="R25" s="33"/>
      <c r="S25" s="33"/>
    </row>
    <row r="26" spans="1:19" ht="14.25">
      <c r="A26" s="261">
        <v>7</v>
      </c>
      <c r="B26" s="33" t="s">
        <v>850</v>
      </c>
      <c r="C26" s="33"/>
      <c r="D26" s="33"/>
      <c r="E26" s="33"/>
      <c r="F26" s="33"/>
      <c r="G26" s="33"/>
      <c r="H26" s="33"/>
      <c r="I26" s="33"/>
      <c r="J26" s="33"/>
      <c r="K26" s="33"/>
      <c r="L26" s="33"/>
      <c r="M26" s="33"/>
      <c r="N26" s="33"/>
      <c r="O26" s="33"/>
      <c r="P26" s="33"/>
      <c r="Q26" s="33"/>
      <c r="R26" s="33"/>
      <c r="S26" s="33"/>
    </row>
    <row r="27" spans="1:19" ht="14.25">
      <c r="A27" s="262" t="s">
        <v>885</v>
      </c>
      <c r="B27" s="33" t="s">
        <v>889</v>
      </c>
      <c r="C27" s="33"/>
      <c r="D27" s="33"/>
      <c r="E27" s="33"/>
      <c r="F27" s="33"/>
      <c r="G27" s="33"/>
      <c r="H27" s="33"/>
      <c r="I27" s="33"/>
      <c r="J27" s="33"/>
      <c r="K27" s="33"/>
      <c r="L27" s="33"/>
      <c r="M27" s="33"/>
      <c r="N27" s="33"/>
      <c r="O27" s="33"/>
      <c r="P27" s="33"/>
      <c r="Q27" s="33"/>
      <c r="R27" s="33"/>
      <c r="S27" s="33"/>
    </row>
    <row r="28" spans="1:19" ht="14.25">
      <c r="A28" s="262" t="s">
        <v>886</v>
      </c>
      <c r="B28" s="33" t="s">
        <v>890</v>
      </c>
      <c r="C28" s="33"/>
      <c r="D28" s="33"/>
      <c r="E28" s="33"/>
      <c r="F28" s="33"/>
      <c r="G28" s="33"/>
      <c r="H28" s="33"/>
      <c r="I28" s="33"/>
      <c r="J28" s="33"/>
      <c r="K28" s="33"/>
      <c r="L28" s="33"/>
      <c r="M28" s="33"/>
      <c r="N28" s="33"/>
      <c r="O28" s="33"/>
      <c r="P28" s="33"/>
      <c r="Q28" s="33"/>
      <c r="R28" s="33"/>
      <c r="S28" s="33"/>
    </row>
    <row r="29" spans="1:19" ht="14.25">
      <c r="A29" s="262" t="s">
        <v>887</v>
      </c>
      <c r="B29" s="33" t="s">
        <v>892</v>
      </c>
      <c r="C29" s="33"/>
      <c r="D29" s="33"/>
      <c r="E29" s="33"/>
      <c r="F29" s="33"/>
      <c r="G29" s="33"/>
      <c r="H29" s="33"/>
      <c r="I29" s="33"/>
      <c r="J29" s="33"/>
      <c r="K29" s="33"/>
      <c r="L29" s="33"/>
      <c r="M29" s="33"/>
      <c r="N29" s="33"/>
      <c r="O29" s="33"/>
      <c r="P29" s="33"/>
      <c r="Q29" s="33"/>
      <c r="R29" s="33"/>
      <c r="S29" s="33"/>
    </row>
    <row r="30" spans="1:19" ht="14.25">
      <c r="A30" s="262" t="s">
        <v>888</v>
      </c>
      <c r="B30" s="33" t="s">
        <v>891</v>
      </c>
      <c r="C30" s="33"/>
      <c r="D30" s="33"/>
      <c r="E30" s="33"/>
      <c r="F30" s="33"/>
      <c r="G30" s="33"/>
      <c r="H30" s="33"/>
      <c r="I30" s="33"/>
      <c r="J30" s="33"/>
      <c r="K30" s="33"/>
      <c r="L30" s="33"/>
      <c r="M30" s="33"/>
      <c r="N30" s="33"/>
      <c r="O30" s="33"/>
      <c r="P30" s="33"/>
      <c r="Q30" s="33"/>
      <c r="R30" s="33"/>
      <c r="S30" s="33"/>
    </row>
    <row r="31" spans="1:19" ht="6" customHeight="1">
      <c r="A31" s="262"/>
      <c r="B31" s="33"/>
      <c r="C31" s="33"/>
      <c r="D31" s="33"/>
      <c r="E31" s="33"/>
      <c r="F31" s="33"/>
      <c r="G31" s="33"/>
      <c r="H31" s="33"/>
      <c r="I31" s="33"/>
      <c r="J31" s="33"/>
      <c r="K31" s="33"/>
      <c r="L31" s="33"/>
      <c r="M31" s="33"/>
      <c r="N31" s="33"/>
      <c r="O31" s="33"/>
      <c r="P31" s="33"/>
      <c r="Q31" s="33"/>
      <c r="R31" s="33"/>
      <c r="S31" s="33"/>
    </row>
    <row r="32" spans="1:19" ht="14.25">
      <c r="A32" s="568" t="s">
        <v>1154</v>
      </c>
      <c r="B32" s="568"/>
      <c r="C32" s="568"/>
      <c r="D32" s="568"/>
      <c r="E32" s="568"/>
      <c r="F32" s="568"/>
      <c r="G32" s="568"/>
      <c r="H32" s="568"/>
      <c r="I32" s="33"/>
      <c r="J32" s="33"/>
      <c r="K32" s="33"/>
      <c r="L32" s="33"/>
      <c r="M32" s="33"/>
      <c r="N32" s="33"/>
      <c r="O32" s="33"/>
      <c r="P32" s="33"/>
      <c r="Q32" s="33"/>
      <c r="R32" s="33"/>
      <c r="S32" s="33"/>
    </row>
    <row r="33" spans="1:19" ht="14.25">
      <c r="A33" s="304">
        <v>9</v>
      </c>
      <c r="B33" s="33" t="s">
        <v>1157</v>
      </c>
      <c r="C33" s="33"/>
      <c r="D33" s="33"/>
      <c r="E33" s="33"/>
      <c r="F33" s="33"/>
      <c r="G33" s="33"/>
      <c r="H33" s="33"/>
      <c r="I33" s="33"/>
      <c r="J33" s="33"/>
      <c r="K33" s="33"/>
      <c r="L33" s="33"/>
      <c r="M33" s="33"/>
      <c r="N33" s="33"/>
      <c r="O33" s="33"/>
      <c r="P33" s="33"/>
      <c r="Q33" s="33"/>
      <c r="R33" s="33"/>
      <c r="S33" s="33"/>
    </row>
    <row r="34" spans="1:19" ht="14.25">
      <c r="A34" s="262">
        <v>10</v>
      </c>
      <c r="B34" s="33" t="s">
        <v>1158</v>
      </c>
      <c r="C34" s="33"/>
      <c r="D34" s="33"/>
      <c r="E34" s="33"/>
      <c r="F34" s="33"/>
      <c r="G34" s="33"/>
      <c r="H34" s="33"/>
      <c r="I34" s="33"/>
      <c r="J34" s="33"/>
      <c r="K34" s="33"/>
      <c r="L34" s="33"/>
      <c r="M34" s="33"/>
      <c r="N34" s="33"/>
      <c r="O34" s="33"/>
      <c r="P34" s="33"/>
      <c r="Q34" s="33"/>
      <c r="R34" s="33"/>
      <c r="S34" s="33"/>
    </row>
    <row r="35" spans="1:19" ht="14.25">
      <c r="A35" s="262">
        <v>11</v>
      </c>
      <c r="B35" s="33" t="s">
        <v>1159</v>
      </c>
      <c r="C35" s="33"/>
      <c r="D35" s="33"/>
      <c r="E35" s="33"/>
      <c r="F35" s="33"/>
      <c r="G35" s="33"/>
      <c r="H35" s="33"/>
      <c r="I35" s="33"/>
      <c r="J35" s="33"/>
      <c r="K35" s="33"/>
      <c r="L35" s="33"/>
      <c r="M35" s="33"/>
      <c r="N35" s="33"/>
      <c r="O35" s="33"/>
      <c r="P35" s="33"/>
      <c r="Q35" s="33"/>
      <c r="R35" s="33"/>
      <c r="S35" s="33"/>
    </row>
    <row r="36" spans="1:19" ht="14.25">
      <c r="A36" s="262">
        <v>12</v>
      </c>
      <c r="B36" s="33" t="s">
        <v>1160</v>
      </c>
      <c r="C36" s="33"/>
      <c r="D36" s="33"/>
      <c r="E36" s="33"/>
      <c r="F36" s="33"/>
      <c r="G36" s="33"/>
      <c r="H36" s="33"/>
      <c r="I36" s="33"/>
      <c r="J36" s="33"/>
      <c r="K36" s="33"/>
      <c r="L36" s="33"/>
      <c r="M36" s="33"/>
      <c r="N36" s="33"/>
      <c r="O36" s="33"/>
      <c r="P36" s="33"/>
      <c r="Q36" s="33"/>
      <c r="R36" s="33"/>
      <c r="S36" s="33"/>
    </row>
    <row r="37" spans="1:19" ht="14.25">
      <c r="A37" s="262">
        <v>13</v>
      </c>
      <c r="B37" s="33" t="s">
        <v>1161</v>
      </c>
      <c r="C37" s="33"/>
      <c r="D37" s="33"/>
      <c r="E37" s="33"/>
      <c r="F37" s="33"/>
      <c r="G37" s="33"/>
      <c r="H37" s="33"/>
      <c r="I37" s="33"/>
      <c r="J37" s="33"/>
      <c r="K37" s="33"/>
      <c r="L37" s="33"/>
      <c r="M37" s="33"/>
      <c r="N37" s="33"/>
      <c r="O37" s="33"/>
      <c r="P37" s="33"/>
      <c r="Q37" s="33"/>
      <c r="R37" s="33"/>
      <c r="S37" s="33"/>
    </row>
    <row r="38" spans="1:19" ht="14.25">
      <c r="A38" s="262">
        <v>14</v>
      </c>
      <c r="B38" s="33" t="s">
        <v>1162</v>
      </c>
      <c r="C38" s="33"/>
      <c r="D38" s="33"/>
      <c r="E38" s="33"/>
      <c r="F38" s="33"/>
      <c r="G38" s="33"/>
      <c r="H38" s="33"/>
      <c r="I38" s="33"/>
      <c r="J38" s="33"/>
      <c r="K38" s="33"/>
      <c r="L38" s="33"/>
      <c r="M38" s="33"/>
      <c r="N38" s="33"/>
      <c r="O38" s="33"/>
      <c r="P38" s="33"/>
      <c r="Q38" s="33"/>
      <c r="R38" s="33"/>
      <c r="S38" s="33"/>
    </row>
    <row r="39" spans="1:19" ht="14.25">
      <c r="A39" s="262">
        <v>15</v>
      </c>
      <c r="B39" s="33" t="s">
        <v>1163</v>
      </c>
      <c r="C39" s="33"/>
      <c r="D39" s="33"/>
      <c r="E39" s="33"/>
      <c r="F39" s="33"/>
      <c r="G39" s="33"/>
      <c r="H39" s="33"/>
      <c r="I39" s="33"/>
      <c r="J39" s="33"/>
      <c r="K39" s="33"/>
      <c r="L39" s="33"/>
      <c r="M39" s="33"/>
      <c r="N39" s="33"/>
      <c r="O39" s="33"/>
      <c r="P39" s="33"/>
      <c r="Q39" s="33"/>
      <c r="R39" s="33"/>
      <c r="S39" s="33"/>
    </row>
    <row r="40" spans="1:19" ht="14.25">
      <c r="A40" s="262"/>
      <c r="B40" s="33" t="s">
        <v>1164</v>
      </c>
      <c r="C40" s="33"/>
      <c r="D40" s="33"/>
      <c r="E40" s="33"/>
      <c r="F40" s="33"/>
      <c r="G40" s="33"/>
      <c r="H40" s="33"/>
      <c r="I40" s="33"/>
      <c r="J40" s="33"/>
      <c r="K40" s="33"/>
      <c r="L40" s="33"/>
      <c r="M40" s="33"/>
      <c r="N40" s="33"/>
      <c r="O40" s="33"/>
      <c r="P40" s="33"/>
      <c r="Q40" s="33"/>
      <c r="R40" s="33"/>
      <c r="S40" s="33"/>
    </row>
    <row r="41" spans="1:19" ht="14.25">
      <c r="A41" s="262">
        <v>16</v>
      </c>
      <c r="B41" s="47" t="s">
        <v>1165</v>
      </c>
      <c r="C41" s="33"/>
      <c r="D41" s="33"/>
      <c r="E41" s="33"/>
      <c r="F41" s="33"/>
      <c r="G41" s="33"/>
      <c r="H41" s="33"/>
      <c r="I41" s="33"/>
      <c r="J41" s="33"/>
      <c r="K41" s="33"/>
      <c r="L41" s="33"/>
      <c r="M41" s="33"/>
      <c r="N41" s="33"/>
      <c r="O41" s="33"/>
      <c r="P41" s="33"/>
      <c r="Q41" s="33"/>
      <c r="R41" s="33"/>
      <c r="S41" s="33"/>
    </row>
    <row r="42" spans="1:19" ht="14.25">
      <c r="A42" s="262"/>
      <c r="B42" s="47" t="s">
        <v>1166</v>
      </c>
      <c r="C42" s="33"/>
      <c r="D42" s="33"/>
      <c r="E42" s="33"/>
      <c r="F42" s="33"/>
      <c r="G42" s="33"/>
      <c r="H42" s="33"/>
      <c r="I42" s="33"/>
      <c r="J42" s="33"/>
      <c r="K42" s="33"/>
      <c r="L42" s="33"/>
      <c r="M42" s="33"/>
      <c r="N42" s="33"/>
      <c r="O42" s="33"/>
      <c r="P42" s="33"/>
      <c r="Q42" s="33"/>
      <c r="R42" s="33"/>
      <c r="S42" s="33"/>
    </row>
    <row r="43" spans="1:19" ht="6" customHeight="1">
      <c r="A43" s="33"/>
      <c r="B43" s="33"/>
      <c r="C43" s="33"/>
      <c r="D43" s="33"/>
      <c r="E43" s="33"/>
      <c r="F43" s="33"/>
      <c r="G43" s="33"/>
      <c r="H43" s="33"/>
      <c r="I43" s="33"/>
      <c r="J43" s="33"/>
      <c r="K43" s="33"/>
      <c r="L43" s="33"/>
      <c r="M43" s="33"/>
      <c r="N43" s="33"/>
      <c r="O43" s="33"/>
      <c r="P43" s="33"/>
      <c r="Q43" s="33"/>
      <c r="R43" s="33"/>
      <c r="S43" s="33"/>
    </row>
    <row r="44" spans="1:19" ht="14.25">
      <c r="A44" s="40" t="s">
        <v>671</v>
      </c>
      <c r="B44" s="33"/>
      <c r="C44" s="33"/>
      <c r="D44" s="33"/>
      <c r="E44" s="33"/>
      <c r="F44" s="33"/>
      <c r="G44" s="33"/>
      <c r="H44" s="33"/>
      <c r="I44" s="33"/>
      <c r="J44" s="33"/>
      <c r="K44" s="33"/>
      <c r="L44" s="33"/>
      <c r="M44" s="33"/>
      <c r="N44" s="33"/>
      <c r="O44" s="33"/>
      <c r="P44" s="33"/>
      <c r="Q44" s="33"/>
      <c r="R44" s="33"/>
      <c r="S44" s="33"/>
    </row>
    <row r="45" spans="1:19" ht="14.25">
      <c r="A45" s="304">
        <v>17</v>
      </c>
      <c r="B45" s="33" t="s">
        <v>720</v>
      </c>
      <c r="C45" s="33"/>
      <c r="D45" s="33"/>
      <c r="E45" s="33"/>
      <c r="F45" s="33"/>
      <c r="G45" s="33"/>
      <c r="H45" s="33"/>
      <c r="I45" s="33"/>
      <c r="J45" s="33"/>
      <c r="K45" s="33"/>
      <c r="L45" s="33"/>
      <c r="M45" s="33"/>
      <c r="N45" s="33"/>
      <c r="O45" s="33"/>
      <c r="P45" s="33"/>
      <c r="Q45" s="33"/>
      <c r="R45" s="33"/>
      <c r="S45" s="33"/>
    </row>
    <row r="46" spans="1:19" ht="14.25">
      <c r="A46" s="304">
        <v>18</v>
      </c>
      <c r="B46" s="33" t="s">
        <v>1167</v>
      </c>
      <c r="C46" s="33"/>
      <c r="D46" s="33"/>
      <c r="E46" s="33"/>
      <c r="F46" s="33"/>
      <c r="G46" s="33"/>
      <c r="H46" s="33"/>
      <c r="I46" s="33"/>
      <c r="J46" s="33"/>
      <c r="K46" s="33"/>
      <c r="L46" s="33"/>
      <c r="M46" s="33"/>
      <c r="N46" s="33"/>
      <c r="O46" s="33"/>
      <c r="P46" s="33"/>
      <c r="Q46" s="33"/>
      <c r="R46" s="33"/>
      <c r="S46" s="33"/>
    </row>
    <row r="47" spans="1:19" ht="14.25">
      <c r="A47" s="304">
        <v>19</v>
      </c>
      <c r="B47" s="33" t="s">
        <v>1168</v>
      </c>
      <c r="C47" s="33"/>
      <c r="D47" s="33"/>
      <c r="E47" s="33"/>
      <c r="F47" s="33"/>
      <c r="G47" s="33"/>
      <c r="H47" s="33"/>
      <c r="I47" s="33"/>
      <c r="J47" s="33"/>
      <c r="K47" s="33"/>
      <c r="L47" s="33"/>
      <c r="M47" s="33"/>
      <c r="N47" s="33"/>
      <c r="O47" s="33"/>
      <c r="P47" s="33"/>
      <c r="Q47" s="33"/>
      <c r="R47" s="33"/>
      <c r="S47" s="33"/>
    </row>
    <row r="48" spans="1:19" ht="14.25">
      <c r="A48" s="41">
        <v>20</v>
      </c>
      <c r="B48" s="33" t="s">
        <v>721</v>
      </c>
      <c r="C48" s="33"/>
      <c r="D48" s="33"/>
      <c r="E48" s="33"/>
      <c r="F48" s="33"/>
      <c r="G48" s="33"/>
      <c r="H48" s="33"/>
      <c r="I48" s="33"/>
      <c r="J48" s="33"/>
      <c r="K48" s="33"/>
      <c r="L48" s="33"/>
      <c r="M48" s="33"/>
      <c r="N48" s="33"/>
      <c r="O48" s="33"/>
      <c r="P48" s="33"/>
      <c r="Q48" s="33"/>
      <c r="R48" s="33"/>
      <c r="S48" s="33"/>
    </row>
    <row r="49" spans="1:19" ht="14.25">
      <c r="A49" s="41">
        <v>21</v>
      </c>
      <c r="B49" s="33" t="s">
        <v>722</v>
      </c>
      <c r="C49" s="33"/>
      <c r="D49" s="33"/>
      <c r="E49" s="33"/>
      <c r="F49" s="33"/>
      <c r="G49" s="33"/>
      <c r="H49" s="33"/>
      <c r="I49" s="33"/>
      <c r="J49" s="33"/>
      <c r="K49" s="33"/>
      <c r="L49" s="33"/>
      <c r="M49" s="33"/>
      <c r="N49" s="33"/>
      <c r="O49" s="33"/>
      <c r="P49" s="33"/>
      <c r="Q49" s="33"/>
      <c r="R49" s="33"/>
      <c r="S49" s="33"/>
    </row>
    <row r="50" spans="1:19" ht="14.25">
      <c r="A50" s="41">
        <v>22</v>
      </c>
      <c r="B50" s="33" t="s">
        <v>723</v>
      </c>
      <c r="C50" s="33"/>
      <c r="D50" s="33"/>
      <c r="E50" s="33"/>
      <c r="F50" s="33"/>
      <c r="G50" s="33"/>
      <c r="H50" s="33"/>
      <c r="I50" s="33"/>
      <c r="J50" s="33"/>
      <c r="K50" s="33"/>
      <c r="L50" s="33"/>
      <c r="M50" s="33"/>
      <c r="N50" s="33"/>
      <c r="O50" s="33"/>
      <c r="P50" s="33"/>
      <c r="Q50" s="33"/>
      <c r="R50" s="33"/>
      <c r="S50" s="33"/>
    </row>
    <row r="51" spans="1:19" ht="14.25">
      <c r="A51" s="33"/>
      <c r="B51" s="33"/>
      <c r="C51" s="33"/>
      <c r="D51" s="33"/>
      <c r="E51" s="33"/>
      <c r="F51" s="33"/>
      <c r="G51" s="33"/>
      <c r="H51" s="33"/>
      <c r="I51" s="33"/>
      <c r="J51" s="33"/>
      <c r="K51" s="33"/>
      <c r="L51" s="33"/>
      <c r="M51" s="33"/>
      <c r="N51" s="33"/>
      <c r="O51" s="33"/>
      <c r="P51" s="33"/>
      <c r="Q51" s="33"/>
      <c r="R51" s="33"/>
      <c r="S51" s="33"/>
    </row>
    <row r="52" spans="1:19" ht="14.25">
      <c r="A52" s="35" t="s">
        <v>725</v>
      </c>
      <c r="B52" s="33"/>
      <c r="C52" s="33"/>
      <c r="D52" s="33"/>
      <c r="E52" s="33"/>
      <c r="F52" s="33"/>
      <c r="G52" s="33"/>
      <c r="H52" s="33"/>
      <c r="I52" s="33"/>
      <c r="J52" s="33"/>
      <c r="K52" s="33"/>
      <c r="L52" s="33"/>
      <c r="M52" s="33"/>
      <c r="N52" s="33"/>
      <c r="O52" s="33"/>
      <c r="P52" s="33"/>
      <c r="Q52" s="33"/>
      <c r="R52" s="33"/>
      <c r="S52" s="33"/>
    </row>
    <row r="53" spans="1:19" ht="14.25">
      <c r="A53" s="33"/>
      <c r="B53" s="33"/>
      <c r="C53" s="33"/>
      <c r="D53" s="33"/>
      <c r="E53" s="33"/>
      <c r="F53" s="33"/>
      <c r="G53" s="33"/>
      <c r="H53" s="33"/>
      <c r="I53" s="33"/>
      <c r="J53" s="33"/>
      <c r="K53" s="33"/>
      <c r="L53" s="33"/>
      <c r="M53" s="33"/>
      <c r="N53" s="33"/>
      <c r="O53" s="33"/>
      <c r="P53" s="33"/>
      <c r="Q53" s="33"/>
      <c r="R53" s="33"/>
      <c r="S53" s="33"/>
    </row>
    <row r="54" spans="1:19" ht="14.25">
      <c r="A54" s="33"/>
      <c r="B54" s="33"/>
      <c r="C54" s="33"/>
      <c r="D54" s="33"/>
      <c r="E54" s="33"/>
      <c r="F54" s="33"/>
      <c r="G54" s="33"/>
      <c r="H54" s="33"/>
      <c r="I54" s="33"/>
      <c r="J54" s="33"/>
      <c r="K54" s="33"/>
      <c r="L54" s="33"/>
      <c r="M54" s="33"/>
      <c r="N54" s="33"/>
      <c r="O54" s="33"/>
      <c r="P54" s="33"/>
      <c r="Q54" s="33"/>
      <c r="R54" s="33"/>
      <c r="S54" s="33"/>
    </row>
    <row r="55" spans="1:19" ht="14.25">
      <c r="A55" s="33"/>
      <c r="B55" s="33"/>
      <c r="C55" s="33"/>
      <c r="D55" s="33"/>
      <c r="E55" s="33"/>
      <c r="F55" s="33"/>
      <c r="G55" s="33"/>
      <c r="H55" s="33"/>
      <c r="I55" s="33"/>
      <c r="J55" s="33"/>
      <c r="K55" s="33"/>
      <c r="L55" s="33"/>
      <c r="M55" s="33"/>
      <c r="N55" s="33"/>
      <c r="O55" s="33"/>
      <c r="P55" s="33"/>
      <c r="Q55" s="33"/>
      <c r="R55" s="33"/>
      <c r="S55" s="33"/>
    </row>
    <row r="56" spans="1:19" ht="14.25">
      <c r="A56" s="33"/>
      <c r="B56" s="33"/>
      <c r="C56" s="33"/>
      <c r="D56" s="33"/>
      <c r="E56" s="33"/>
      <c r="F56" s="33"/>
      <c r="G56" s="33"/>
      <c r="H56" s="33"/>
      <c r="I56" s="33"/>
      <c r="J56" s="33"/>
      <c r="K56" s="33"/>
      <c r="L56" s="33"/>
      <c r="M56" s="33"/>
      <c r="N56" s="33"/>
      <c r="O56" s="33"/>
      <c r="P56" s="33"/>
      <c r="Q56" s="33"/>
      <c r="R56" s="33"/>
      <c r="S56" s="33"/>
    </row>
    <row r="57" spans="1:19" ht="14.25">
      <c r="A57" s="33"/>
      <c r="B57" s="33"/>
      <c r="C57" s="33"/>
      <c r="D57" s="33"/>
      <c r="E57" s="33"/>
      <c r="F57" s="33"/>
      <c r="G57" s="33"/>
      <c r="H57" s="33"/>
      <c r="I57" s="33"/>
      <c r="J57" s="33"/>
      <c r="K57" s="33"/>
      <c r="L57" s="33"/>
      <c r="M57" s="33"/>
      <c r="N57" s="33"/>
      <c r="O57" s="33"/>
      <c r="P57" s="33"/>
      <c r="Q57" s="33"/>
      <c r="R57" s="33"/>
      <c r="S57" s="33"/>
    </row>
    <row r="58" spans="1:19" ht="14.25">
      <c r="A58" s="33"/>
      <c r="B58" s="33"/>
      <c r="C58" s="33"/>
      <c r="D58" s="33"/>
      <c r="E58" s="33"/>
      <c r="F58" s="33"/>
      <c r="G58" s="33"/>
      <c r="H58" s="33"/>
      <c r="I58" s="33"/>
      <c r="J58" s="33"/>
      <c r="K58" s="33"/>
      <c r="L58" s="33"/>
      <c r="M58" s="33"/>
      <c r="N58" s="33"/>
      <c r="O58" s="33"/>
      <c r="P58" s="33"/>
      <c r="Q58" s="33"/>
      <c r="R58" s="33"/>
      <c r="S58" s="33"/>
    </row>
    <row r="59" spans="1:19" ht="14.25">
      <c r="A59" s="33"/>
      <c r="B59" s="33"/>
      <c r="C59" s="33"/>
      <c r="D59" s="33"/>
      <c r="E59" s="33"/>
      <c r="F59" s="33"/>
      <c r="G59" s="33"/>
      <c r="H59" s="33"/>
      <c r="I59" s="33"/>
      <c r="J59" s="33"/>
      <c r="K59" s="33"/>
      <c r="L59" s="33"/>
      <c r="M59" s="33"/>
      <c r="N59" s="33"/>
      <c r="O59" s="33"/>
      <c r="P59" s="33"/>
      <c r="Q59" s="33"/>
      <c r="R59" s="33"/>
      <c r="S59" s="33"/>
    </row>
    <row r="60" spans="1:19" ht="14.25">
      <c r="A60" s="33"/>
      <c r="B60" s="33"/>
      <c r="C60" s="33"/>
      <c r="D60" s="33"/>
      <c r="E60" s="33"/>
      <c r="F60" s="33"/>
      <c r="G60" s="33"/>
      <c r="H60" s="33"/>
      <c r="I60" s="33"/>
      <c r="J60" s="33"/>
      <c r="K60" s="33"/>
      <c r="L60" s="33"/>
      <c r="M60" s="33"/>
      <c r="N60" s="33"/>
      <c r="O60" s="33"/>
      <c r="P60" s="33"/>
      <c r="Q60" s="33"/>
      <c r="R60" s="33"/>
      <c r="S60" s="33"/>
    </row>
    <row r="61" spans="1:19" ht="14.25">
      <c r="A61" s="33"/>
      <c r="B61" s="33"/>
      <c r="C61" s="33"/>
      <c r="D61" s="33"/>
      <c r="E61" s="33"/>
      <c r="F61" s="33"/>
      <c r="G61" s="33"/>
      <c r="H61" s="33"/>
      <c r="I61" s="33"/>
      <c r="J61" s="33"/>
      <c r="K61" s="33"/>
      <c r="L61" s="33"/>
      <c r="M61" s="33"/>
      <c r="N61" s="33"/>
      <c r="O61" s="33"/>
      <c r="P61" s="33"/>
      <c r="Q61" s="33"/>
      <c r="R61" s="33"/>
      <c r="S61" s="33"/>
    </row>
  </sheetData>
  <sheetProtection password="E72B" sheet="1" objects="1" scenarios="1" selectLockedCells="1"/>
  <mergeCells count="3">
    <mergeCell ref="A2:C2"/>
    <mergeCell ref="A32:H32"/>
    <mergeCell ref="I3:R5"/>
  </mergeCells>
  <hyperlinks>
    <hyperlink ref="A18" location="Title!A1" tooltip="Click here to go to sheet named &quot;Title&quot;" display="Title!A1"/>
    <hyperlink ref="A19" location="'SIP Team'!A1" tooltip="Click here to go to sheet named &quot;SIP Team&quot;" display="'SIP Team'!A1"/>
    <hyperlink ref="A21" location="'QSR Summary'!A1" tooltip="Click here to go to sheet named &quot;QSR Summary&quot;" display="'QSR Summary'!A1"/>
    <hyperlink ref="A22" location="'Data Analysis  '!A1" tooltip="Click here to go to sheet named &quot;Data Analysis&quot;" display="'Data Analysis  '!A1"/>
    <hyperlink ref="A26" location="'Root Cause Analysis'!A1" tooltip="Click here to go to sheet named &quot;Root Cause Analysis&quot;" display="'Root Cause Analysis'!A1"/>
    <hyperlink ref="A27" location="'SMART Goal (1)'!A1" tooltip="Click here to go to sheet named &quot;SMART Goal (1)&quot;" display="8.i"/>
    <hyperlink ref="A20" location="'SIP Team Meetings'!A1" tooltip="Click here to go to sheet named &quot;SIP Team Meetings&quot;" display="'SIP Team Meetings'!A1"/>
    <hyperlink ref="A28" location="'SMART Goal (2)'!A1" tooltip="Click here to go to sheet named &quot;SMART Goal (2)&quot;" display="8.ii"/>
    <hyperlink ref="A29" location="'SMART Goal (3)'!A1" tooltip="Click here to go to sheet named &quot;SMART Goal (3)&quot;" display="8.iii"/>
    <hyperlink ref="A30" location="'SMART Goal (4)'!A1" tooltip="Click here to go to sheet named &quot;SMART Goal (4)&quot;" display="8.iv"/>
    <hyperlink ref="A47" location="Confirmation!A1" tooltip="Go to Confirmation" display="Confirmation!A1"/>
    <hyperlink ref="A45" location="'Budget Summary'!A1" tooltip="Go to Budget Summary" display="'Budget Summary'!A1"/>
    <hyperlink ref="A34" location="'Budget Detail Form A'!A1" tooltip="Go to Budget Detail Form A" display="'Budget Detail Form A'!A1"/>
    <hyperlink ref="A35" location="'Budget Detail Form B'!A1" tooltip="Go to Budget Detail Form B" display="'Budget Detail Form B'!A1"/>
    <hyperlink ref="A33" location="'Budget Narrative'!A1" tooltip="Go to Budget Narrative" display="'Budget Narrative'!A1"/>
    <hyperlink ref="A36" location="'Budget Detail Form C'!A1" tooltip="Go to Budget Detail Form C" display="'Budget Detail Form C'!A1"/>
    <hyperlink ref="A37" location="'Budget Detail Form D'!A1" tooltip="Go to Budget Detail Form D" display="'Budget Detail Form D'!A1"/>
    <hyperlink ref="A38" location="'Budget Detail Form E'!A1" tooltip="Go to Budget Detail Form E" display="'Budget Detail Form E'!A1"/>
    <hyperlink ref="A39" location="'Budget Detail Form F'!A1" tooltip="Go to Budget Detail Form F" display="'Budget Detail Form F'!A1"/>
    <hyperlink ref="A41" location="'Budget Detail Form G'!A1" tooltip="Go to Budget Detail Form G" display="'Budget Detail Form G'!A1"/>
    <hyperlink ref="A46" location="'Checklist for SIG schools'!A1" tooltip="Go to Checklist for SIG Schools" display="'Checklist for SIG schools'!A1"/>
  </hyperlinks>
  <printOptions/>
  <pageMargins left="0.25" right="0.25" top="0.21" bottom="0.2" header="0.16" footer="0.16"/>
  <pageSetup fitToHeight="0" fitToWidth="0" horizontalDpi="600" verticalDpi="600" orientation="landscape" scale="80" r:id="rId1"/>
</worksheet>
</file>

<file path=xl/worksheets/sheet10.xml><?xml version="1.0" encoding="utf-8"?>
<worksheet xmlns="http://schemas.openxmlformats.org/spreadsheetml/2006/main" xmlns:r="http://schemas.openxmlformats.org/officeDocument/2006/relationships">
  <sheetPr>
    <tabColor rgb="FF7030A0"/>
  </sheetPr>
  <dimension ref="A1:Z18"/>
  <sheetViews>
    <sheetView zoomScalePageLayoutView="0" workbookViewId="0" topLeftCell="A1">
      <selection activeCell="C20" sqref="C20"/>
    </sheetView>
  </sheetViews>
  <sheetFormatPr defaultColWidth="9.140625" defaultRowHeight="15"/>
  <cols>
    <col min="1" max="1" width="12.421875" style="0" bestFit="1" customWidth="1"/>
    <col min="2" max="2" width="54.140625" style="0" bestFit="1" customWidth="1"/>
    <col min="3" max="3" width="15.140625" style="0" bestFit="1" customWidth="1"/>
    <col min="4" max="5" width="15.140625" style="0" customWidth="1"/>
    <col min="6" max="6" width="16.421875" style="0" bestFit="1" customWidth="1"/>
    <col min="11" max="11" width="19.421875" style="0" customWidth="1"/>
  </cols>
  <sheetData>
    <row r="1" spans="1:20" ht="14.25">
      <c r="A1" s="9" t="s">
        <v>47</v>
      </c>
      <c r="B1" s="10" t="s">
        <v>669</v>
      </c>
      <c r="C1" s="10" t="s">
        <v>670</v>
      </c>
      <c r="D1" s="10" t="s">
        <v>48</v>
      </c>
      <c r="E1" s="10" t="s">
        <v>68</v>
      </c>
      <c r="F1" s="27" t="s">
        <v>678</v>
      </c>
      <c r="G1" s="27" t="s">
        <v>683</v>
      </c>
      <c r="H1" s="27" t="s">
        <v>685</v>
      </c>
      <c r="I1" s="27" t="s">
        <v>686</v>
      </c>
      <c r="J1" s="19"/>
      <c r="K1" s="50" t="s">
        <v>695</v>
      </c>
      <c r="L1" s="49" t="s">
        <v>702</v>
      </c>
      <c r="O1" t="s">
        <v>2</v>
      </c>
      <c r="R1" s="49" t="s">
        <v>716</v>
      </c>
      <c r="T1" s="49" t="s">
        <v>792</v>
      </c>
    </row>
    <row r="2" spans="1:26" ht="18">
      <c r="A2" t="s">
        <v>752</v>
      </c>
      <c r="B2" s="8" t="s">
        <v>645</v>
      </c>
      <c r="C2" s="8" t="s">
        <v>5</v>
      </c>
      <c r="D2" s="8" t="s">
        <v>797</v>
      </c>
      <c r="E2" s="8" t="s">
        <v>665</v>
      </c>
      <c r="F2" s="28" t="s">
        <v>679</v>
      </c>
      <c r="G2" s="48" t="s">
        <v>684</v>
      </c>
      <c r="H2">
        <v>5</v>
      </c>
      <c r="I2">
        <v>3</v>
      </c>
      <c r="K2" s="24" t="s">
        <v>799</v>
      </c>
      <c r="L2" t="s">
        <v>640</v>
      </c>
      <c r="O2">
        <v>1</v>
      </c>
      <c r="R2" s="18" t="s">
        <v>712</v>
      </c>
      <c r="T2" t="s">
        <v>799</v>
      </c>
      <c r="Z2" t="s">
        <v>990</v>
      </c>
    </row>
    <row r="3" spans="1:26" ht="18">
      <c r="A3" t="s">
        <v>753</v>
      </c>
      <c r="B3" s="8" t="s">
        <v>646</v>
      </c>
      <c r="C3" s="8" t="s">
        <v>6</v>
      </c>
      <c r="D3" s="8" t="s">
        <v>49</v>
      </c>
      <c r="E3" s="8" t="s">
        <v>666</v>
      </c>
      <c r="F3" s="28" t="s">
        <v>680</v>
      </c>
      <c r="G3" s="48" t="s">
        <v>170</v>
      </c>
      <c r="H3">
        <v>6</v>
      </c>
      <c r="I3">
        <f>I2+1</f>
        <v>4</v>
      </c>
      <c r="K3" s="24" t="s">
        <v>636</v>
      </c>
      <c r="L3" t="s">
        <v>641</v>
      </c>
      <c r="O3">
        <v>2</v>
      </c>
      <c r="R3" s="18" t="s">
        <v>713</v>
      </c>
      <c r="T3" t="s">
        <v>828</v>
      </c>
      <c r="Z3" t="s">
        <v>993</v>
      </c>
    </row>
    <row r="4" spans="1:26" ht="18">
      <c r="A4" t="s">
        <v>754</v>
      </c>
      <c r="B4" s="8" t="s">
        <v>647</v>
      </c>
      <c r="C4" s="8" t="s">
        <v>7</v>
      </c>
      <c r="D4" s="8" t="s">
        <v>50</v>
      </c>
      <c r="E4" s="8" t="s">
        <v>667</v>
      </c>
      <c r="F4" s="28" t="s">
        <v>681</v>
      </c>
      <c r="H4">
        <v>7</v>
      </c>
      <c r="I4">
        <f>I3+1</f>
        <v>5</v>
      </c>
      <c r="K4" s="24" t="s">
        <v>798</v>
      </c>
      <c r="L4" t="s">
        <v>642</v>
      </c>
      <c r="O4">
        <v>3</v>
      </c>
      <c r="R4" s="18" t="s">
        <v>714</v>
      </c>
      <c r="T4" t="s">
        <v>829</v>
      </c>
      <c r="Y4" t="s">
        <v>920</v>
      </c>
      <c r="Z4" t="s">
        <v>991</v>
      </c>
    </row>
    <row r="5" spans="1:25" ht="18">
      <c r="A5" t="s">
        <v>755</v>
      </c>
      <c r="B5" s="8" t="s">
        <v>648</v>
      </c>
      <c r="C5" s="8" t="s">
        <v>743</v>
      </c>
      <c r="D5" s="8"/>
      <c r="E5" s="8"/>
      <c r="F5" s="28" t="s">
        <v>726</v>
      </c>
      <c r="H5">
        <v>8</v>
      </c>
      <c r="I5">
        <f>I4+1</f>
        <v>6</v>
      </c>
      <c r="K5" s="24" t="s">
        <v>637</v>
      </c>
      <c r="L5" t="s">
        <v>739</v>
      </c>
      <c r="O5">
        <v>4</v>
      </c>
      <c r="R5" s="18" t="s">
        <v>715</v>
      </c>
      <c r="T5" t="s">
        <v>830</v>
      </c>
      <c r="Y5" t="s">
        <v>921</v>
      </c>
    </row>
    <row r="6" spans="2:20" ht="15">
      <c r="B6" s="8" t="s">
        <v>649</v>
      </c>
      <c r="C6" s="8"/>
      <c r="D6" s="8"/>
      <c r="E6" s="8"/>
      <c r="F6" s="28" t="s">
        <v>682</v>
      </c>
      <c r="H6">
        <v>11</v>
      </c>
      <c r="I6">
        <f>I5+1</f>
        <v>7</v>
      </c>
      <c r="K6" s="24" t="s">
        <v>682</v>
      </c>
      <c r="L6" t="s">
        <v>704</v>
      </c>
      <c r="O6">
        <v>5</v>
      </c>
      <c r="T6" t="s">
        <v>831</v>
      </c>
    </row>
    <row r="7" spans="2:20" ht="14.25">
      <c r="B7" s="8" t="s">
        <v>908</v>
      </c>
      <c r="C7" s="8"/>
      <c r="D7" s="8"/>
      <c r="E7" s="8"/>
      <c r="I7">
        <f>I6+1</f>
        <v>8</v>
      </c>
      <c r="L7" t="s">
        <v>705</v>
      </c>
      <c r="O7">
        <v>6</v>
      </c>
      <c r="T7" t="s">
        <v>832</v>
      </c>
    </row>
    <row r="8" spans="2:20" ht="14.25">
      <c r="B8" s="8" t="s">
        <v>909</v>
      </c>
      <c r="C8" s="8"/>
      <c r="D8" s="8"/>
      <c r="E8" s="8"/>
      <c r="I8">
        <v>11</v>
      </c>
      <c r="L8" t="s">
        <v>740</v>
      </c>
      <c r="O8">
        <v>7</v>
      </c>
      <c r="T8" t="s">
        <v>827</v>
      </c>
    </row>
    <row r="9" spans="2:20" ht="14.25">
      <c r="B9" s="8" t="s">
        <v>650</v>
      </c>
      <c r="C9" s="8"/>
      <c r="D9" s="8"/>
      <c r="E9" s="8"/>
      <c r="L9" t="s">
        <v>706</v>
      </c>
      <c r="O9">
        <v>8</v>
      </c>
      <c r="T9" t="s">
        <v>791</v>
      </c>
    </row>
    <row r="10" spans="2:20" ht="14.25">
      <c r="B10" s="8" t="s">
        <v>651</v>
      </c>
      <c r="C10" s="8"/>
      <c r="D10" s="8"/>
      <c r="E10" s="8"/>
      <c r="T10" t="s">
        <v>833</v>
      </c>
    </row>
    <row r="11" spans="2:5" ht="14.25">
      <c r="B11" s="8" t="s">
        <v>652</v>
      </c>
      <c r="C11" s="8"/>
      <c r="D11" s="8"/>
      <c r="E11" s="8"/>
    </row>
    <row r="12" spans="2:5" ht="14.25">
      <c r="B12" s="8" t="s">
        <v>653</v>
      </c>
      <c r="C12" s="8"/>
      <c r="D12" s="8"/>
      <c r="E12" s="8"/>
    </row>
    <row r="13" spans="2:5" ht="14.25">
      <c r="B13" s="8" t="s">
        <v>654</v>
      </c>
      <c r="C13" s="8"/>
      <c r="D13" s="8"/>
      <c r="E13" s="8"/>
    </row>
    <row r="14" spans="2:5" ht="14.25">
      <c r="B14" s="8" t="s">
        <v>655</v>
      </c>
      <c r="C14" s="8"/>
      <c r="D14" s="8"/>
      <c r="E14" s="8"/>
    </row>
    <row r="15" spans="2:5" ht="14.25">
      <c r="B15" s="8" t="s">
        <v>656</v>
      </c>
      <c r="C15" s="8"/>
      <c r="D15" s="8"/>
      <c r="E15" s="8"/>
    </row>
    <row r="16" spans="2:5" ht="14.25">
      <c r="B16" s="8" t="s">
        <v>657</v>
      </c>
      <c r="C16" s="8"/>
      <c r="D16" s="8"/>
      <c r="E16" s="8"/>
    </row>
    <row r="17" spans="2:5" ht="14.25">
      <c r="B17" s="8" t="s">
        <v>658</v>
      </c>
      <c r="C17" s="8"/>
      <c r="D17" s="8"/>
      <c r="E17" s="8"/>
    </row>
    <row r="18" spans="2:5" ht="14.25">
      <c r="B18" s="8" t="s">
        <v>659</v>
      </c>
      <c r="C18" s="8"/>
      <c r="D18" s="8"/>
      <c r="E18" s="8"/>
    </row>
  </sheetData>
  <sheetProtection password="98EA" sheet="1" objects="1" scenarios="1" selectLockedCells="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6"/>
    <pageSetUpPr fitToPage="1"/>
  </sheetPr>
  <dimension ref="A1:K64"/>
  <sheetViews>
    <sheetView showGridLines="0" showRowColHeaders="0" zoomScale="80" zoomScaleNormal="80" zoomScaleSheetLayoutView="75" zoomScalePageLayoutView="75" workbookViewId="0" topLeftCell="A1">
      <selection activeCell="D45" sqref="D45"/>
    </sheetView>
  </sheetViews>
  <sheetFormatPr defaultColWidth="9.140625" defaultRowHeight="15"/>
  <cols>
    <col min="1" max="1" width="18.00390625" style="5" customWidth="1"/>
    <col min="2" max="2" width="19.8515625" style="5" customWidth="1"/>
    <col min="3" max="3" width="69.00390625" style="7" customWidth="1"/>
    <col min="4" max="4" width="36.7109375" style="0" customWidth="1"/>
    <col min="5" max="5" width="17.7109375" style="0" customWidth="1"/>
    <col min="6" max="6" width="17.8515625" style="0" customWidth="1"/>
    <col min="7" max="7" width="25.421875" style="5" customWidth="1"/>
    <col min="8" max="8" width="10.421875" style="5" customWidth="1"/>
    <col min="9" max="9" width="28.140625" style="5" customWidth="1"/>
    <col min="10" max="16384" width="8.7109375" style="5" customWidth="1"/>
  </cols>
  <sheetData>
    <row r="1" spans="1:9" ht="45">
      <c r="A1" s="23" t="s">
        <v>896</v>
      </c>
      <c r="B1" s="1"/>
      <c r="E1" s="647" t="s">
        <v>1169</v>
      </c>
      <c r="F1" s="647"/>
      <c r="G1" s="61"/>
      <c r="H1" s="61"/>
      <c r="I1" s="3"/>
    </row>
    <row r="2" spans="1:9" ht="27.75" customHeight="1" thickBot="1">
      <c r="A2" s="521" t="s">
        <v>1096</v>
      </c>
      <c r="B2" s="653" t="str">
        <f>Title!$I$17</f>
        <v>Select School From List Below</v>
      </c>
      <c r="C2" s="653"/>
      <c r="D2" s="506" t="s">
        <v>1041</v>
      </c>
      <c r="E2" s="654"/>
      <c r="F2" s="654"/>
      <c r="G2" s="61"/>
      <c r="H2" s="61"/>
      <c r="I2" s="3"/>
    </row>
    <row r="3" spans="1:9" ht="18">
      <c r="A3" s="83" t="s">
        <v>919</v>
      </c>
      <c r="B3" s="17"/>
      <c r="D3" s="13"/>
      <c r="E3" s="13"/>
      <c r="F3" s="13"/>
      <c r="G3" s="11"/>
      <c r="H3"/>
      <c r="I3" s="3"/>
    </row>
    <row r="4" spans="1:9" ht="18">
      <c r="A4" s="224" t="s">
        <v>902</v>
      </c>
      <c r="B4" s="12"/>
      <c r="C4" s="15"/>
      <c r="D4" s="16"/>
      <c r="E4" s="16"/>
      <c r="F4" s="16"/>
      <c r="G4" s="14"/>
      <c r="H4" s="14"/>
      <c r="I4" s="11"/>
    </row>
    <row r="5" spans="2:9" ht="18.75" thickBot="1">
      <c r="B5" s="156"/>
      <c r="C5" s="156"/>
      <c r="D5" s="157"/>
      <c r="E5" s="157"/>
      <c r="F5" s="90"/>
      <c r="G5" s="158"/>
      <c r="H5" s="158"/>
      <c r="I5" s="11"/>
    </row>
    <row r="6" spans="1:9" ht="93.75" customHeight="1" thickBot="1">
      <c r="A6" s="658" t="s">
        <v>998</v>
      </c>
      <c r="B6" s="659"/>
      <c r="C6" s="221"/>
      <c r="D6" s="157"/>
      <c r="E6" s="656" t="s">
        <v>979</v>
      </c>
      <c r="F6" s="657"/>
      <c r="G6" s="12"/>
      <c r="H6" s="158"/>
      <c r="I6" s="11"/>
    </row>
    <row r="7" spans="1:9" s="42" customFormat="1" ht="51.75" customHeight="1">
      <c r="A7" s="659" t="s">
        <v>808</v>
      </c>
      <c r="B7" s="666"/>
      <c r="C7" s="220">
        <f>IF('Root Cause Analysis'!C6=0,"",'Root Cause Analysis'!C6)</f>
      </c>
      <c r="D7" s="630" t="s">
        <v>968</v>
      </c>
      <c r="E7" s="631"/>
      <c r="F7" s="301"/>
      <c r="G7" s="301"/>
      <c r="H7" s="641" t="s">
        <v>992</v>
      </c>
      <c r="I7" s="642"/>
    </row>
    <row r="8" spans="1:9" ht="51.75" customHeight="1">
      <c r="A8" s="660" t="s">
        <v>856</v>
      </c>
      <c r="B8" s="661"/>
      <c r="C8" s="219" t="str">
        <f>CONCATENATE('Root Cause Analysis'!E6,'Root Cause Analysis'!F6)</f>
        <v>1:  </v>
      </c>
      <c r="D8" s="629">
        <f>'Root Cause Analysis'!$G$6</f>
        <v>0</v>
      </c>
      <c r="E8" s="629"/>
      <c r="F8" s="301"/>
      <c r="G8" s="301"/>
      <c r="H8" s="643"/>
      <c r="I8" s="644"/>
    </row>
    <row r="9" spans="1:9" ht="51.75" customHeight="1" thickBot="1">
      <c r="A9" s="662"/>
      <c r="B9" s="663"/>
      <c r="C9" s="219" t="str">
        <f>CONCATENATE('Root Cause Analysis'!E7,'Root Cause Analysis'!F7)</f>
        <v>2: </v>
      </c>
      <c r="D9" s="629">
        <f>'Root Cause Analysis'!$G$7</f>
        <v>0</v>
      </c>
      <c r="E9" s="629"/>
      <c r="F9" s="301"/>
      <c r="G9" s="301"/>
      <c r="H9" s="645"/>
      <c r="I9" s="646"/>
    </row>
    <row r="10" spans="1:9" ht="51.75" customHeight="1">
      <c r="A10" s="664"/>
      <c r="B10" s="665"/>
      <c r="C10" s="219" t="str">
        <f>CONCATENATE('Root Cause Analysis'!E8,'Root Cause Analysis'!F8)</f>
        <v>3: </v>
      </c>
      <c r="D10" s="629">
        <f>'Root Cause Analysis'!$G$8</f>
        <v>0</v>
      </c>
      <c r="E10" s="629"/>
      <c r="F10" s="301"/>
      <c r="G10" s="301"/>
      <c r="H10"/>
      <c r="I10"/>
    </row>
    <row r="11" spans="1:11" ht="39.75" customHeight="1">
      <c r="A11" s="658" t="s">
        <v>813</v>
      </c>
      <c r="B11" s="659"/>
      <c r="C11" s="222"/>
      <c r="E11" s="92"/>
      <c r="F11" s="301"/>
      <c r="G11" s="301"/>
      <c r="H11"/>
      <c r="I11"/>
      <c r="J11" s="11"/>
      <c r="K11" s="4"/>
    </row>
    <row r="12" spans="3:11" ht="15" customHeight="1" thickBot="1">
      <c r="C12" s="15"/>
      <c r="D12" s="26"/>
      <c r="E12" s="26"/>
      <c r="F12" s="26"/>
      <c r="G12" s="25"/>
      <c r="H12"/>
      <c r="I12"/>
      <c r="J12" s="11"/>
      <c r="K12" s="11"/>
    </row>
    <row r="13" spans="2:11" ht="33" customHeight="1">
      <c r="B13" s="217" t="s">
        <v>839</v>
      </c>
      <c r="C13" s="650" t="s">
        <v>846</v>
      </c>
      <c r="D13" s="650"/>
      <c r="E13" s="650"/>
      <c r="F13" s="651" t="s">
        <v>793</v>
      </c>
      <c r="G13" s="652"/>
      <c r="H13" s="228" t="s">
        <v>906</v>
      </c>
      <c r="I13" s="11"/>
      <c r="J13" s="11"/>
      <c r="K13" s="11"/>
    </row>
    <row r="14" spans="2:11" ht="70.5" customHeight="1">
      <c r="B14" s="256" t="s">
        <v>914</v>
      </c>
      <c r="C14" s="625"/>
      <c r="D14" s="626"/>
      <c r="E14" s="626"/>
      <c r="F14" s="627"/>
      <c r="G14" s="628"/>
      <c r="H14" s="254"/>
      <c r="I14" s="11"/>
      <c r="J14" s="11"/>
      <c r="K14" s="11"/>
    </row>
    <row r="15" spans="2:11" ht="70.5" customHeight="1">
      <c r="B15" s="256" t="s">
        <v>915</v>
      </c>
      <c r="C15" s="625"/>
      <c r="D15" s="626"/>
      <c r="E15" s="626"/>
      <c r="F15" s="626"/>
      <c r="G15" s="626"/>
      <c r="H15" s="254"/>
      <c r="I15" s="11"/>
      <c r="J15" s="11"/>
      <c r="K15" s="11"/>
    </row>
    <row r="16" spans="2:11" ht="70.5" customHeight="1">
      <c r="B16" s="256" t="s">
        <v>916</v>
      </c>
      <c r="C16" s="625"/>
      <c r="D16" s="626"/>
      <c r="E16" s="626"/>
      <c r="F16" s="626"/>
      <c r="G16" s="626"/>
      <c r="H16" s="254"/>
      <c r="I16" s="11"/>
      <c r="J16" s="11"/>
      <c r="K16" s="11"/>
    </row>
    <row r="17" spans="2:11" ht="70.5" customHeight="1">
      <c r="B17" s="256" t="s">
        <v>917</v>
      </c>
      <c r="C17" s="625"/>
      <c r="D17" s="626"/>
      <c r="E17" s="626"/>
      <c r="F17" s="626"/>
      <c r="G17" s="626"/>
      <c r="H17" s="254"/>
      <c r="I17" s="11"/>
      <c r="J17" s="11"/>
      <c r="K17" s="11"/>
    </row>
    <row r="18" spans="2:11" ht="70.5" customHeight="1">
      <c r="B18" s="256" t="s">
        <v>918</v>
      </c>
      <c r="C18" s="648">
        <f>IF(C6=0,"",C6)</f>
      </c>
      <c r="D18" s="649"/>
      <c r="E18" s="649"/>
      <c r="F18" s="627"/>
      <c r="G18" s="628"/>
      <c r="H18" s="254"/>
      <c r="I18" s="11"/>
      <c r="J18" s="11"/>
      <c r="K18" s="11"/>
    </row>
    <row r="19" spans="2:11" ht="16.5" customHeight="1">
      <c r="B19" s="263"/>
      <c r="C19" s="264"/>
      <c r="D19" s="268"/>
      <c r="E19" s="269"/>
      <c r="F19" s="269"/>
      <c r="G19" s="269"/>
      <c r="H19" s="265"/>
      <c r="I19" s="11"/>
      <c r="J19" s="11"/>
      <c r="K19" s="11"/>
    </row>
    <row r="20" spans="1:11" ht="17.25" customHeight="1">
      <c r="A20" s="655"/>
      <c r="B20" s="655"/>
      <c r="C20" s="655"/>
      <c r="D20" s="266"/>
      <c r="E20" s="267"/>
      <c r="F20" s="267"/>
      <c r="G20" s="267"/>
      <c r="H20" s="25"/>
      <c r="I20" s="11"/>
      <c r="J20" s="11"/>
      <c r="K20" s="11"/>
    </row>
    <row r="21" spans="1:10" s="6" customFormat="1" ht="39.75" customHeight="1">
      <c r="A21" s="270" t="s">
        <v>810</v>
      </c>
      <c r="B21" s="270" t="s">
        <v>857</v>
      </c>
      <c r="C21" s="270" t="s">
        <v>736</v>
      </c>
      <c r="D21" s="271" t="s">
        <v>903</v>
      </c>
      <c r="E21" s="272" t="s">
        <v>737</v>
      </c>
      <c r="F21" s="270" t="s">
        <v>1</v>
      </c>
      <c r="G21" s="270" t="s">
        <v>738</v>
      </c>
      <c r="H21"/>
      <c r="I21"/>
      <c r="J21"/>
    </row>
    <row r="22" spans="1:10" s="161" customFormat="1" ht="18">
      <c r="A22" s="229">
        <v>1</v>
      </c>
      <c r="B22" s="221"/>
      <c r="C22" s="51"/>
      <c r="D22" s="51"/>
      <c r="E22" s="171"/>
      <c r="F22" s="171"/>
      <c r="G22" s="51"/>
      <c r="H22"/>
      <c r="I22"/>
      <c r="J22"/>
    </row>
    <row r="23" spans="1:10" s="161" customFormat="1" ht="18">
      <c r="A23" s="229">
        <v>2</v>
      </c>
      <c r="B23" s="221"/>
      <c r="C23" s="51"/>
      <c r="D23" s="63"/>
      <c r="E23" s="171"/>
      <c r="F23" s="171"/>
      <c r="G23" s="51"/>
      <c r="H23"/>
      <c r="I23"/>
      <c r="J23"/>
    </row>
    <row r="24" spans="1:10" s="161" customFormat="1" ht="18">
      <c r="A24" s="229">
        <v>3</v>
      </c>
      <c r="B24" s="221"/>
      <c r="C24" s="51"/>
      <c r="D24" s="63"/>
      <c r="E24" s="171"/>
      <c r="F24" s="171"/>
      <c r="G24" s="51"/>
      <c r="H24"/>
      <c r="I24"/>
      <c r="J24"/>
    </row>
    <row r="25" spans="1:10" s="161" customFormat="1" ht="18">
      <c r="A25" s="229">
        <v>4</v>
      </c>
      <c r="B25" s="221"/>
      <c r="C25" s="51"/>
      <c r="D25" s="63"/>
      <c r="E25" s="171"/>
      <c r="F25" s="171"/>
      <c r="G25" s="51"/>
      <c r="H25"/>
      <c r="I25"/>
      <c r="J25"/>
    </row>
    <row r="26" spans="1:10" s="161" customFormat="1" ht="18">
      <c r="A26" s="229">
        <v>5</v>
      </c>
      <c r="B26" s="221"/>
      <c r="C26" s="51"/>
      <c r="D26" s="63"/>
      <c r="E26" s="171"/>
      <c r="F26" s="171"/>
      <c r="G26" s="51"/>
      <c r="H26"/>
      <c r="I26"/>
      <c r="J26"/>
    </row>
    <row r="27" spans="1:10" s="45" customFormat="1" ht="18">
      <c r="A27" s="229">
        <v>6</v>
      </c>
      <c r="B27" s="221"/>
      <c r="C27" s="51"/>
      <c r="D27" s="63"/>
      <c r="E27" s="171"/>
      <c r="F27" s="171"/>
      <c r="G27" s="51"/>
      <c r="H27"/>
      <c r="I27" s="43"/>
      <c r="J27" s="44"/>
    </row>
    <row r="28" spans="1:10" s="45" customFormat="1" ht="18">
      <c r="A28" s="229">
        <v>7</v>
      </c>
      <c r="B28" s="221"/>
      <c r="C28" s="51"/>
      <c r="D28" s="63"/>
      <c r="E28" s="171"/>
      <c r="F28" s="171"/>
      <c r="G28" s="51"/>
      <c r="H28"/>
      <c r="I28" s="43"/>
      <c r="J28" s="44"/>
    </row>
    <row r="29" spans="1:10" s="45" customFormat="1" ht="18">
      <c r="A29" s="229">
        <v>8</v>
      </c>
      <c r="B29" s="221"/>
      <c r="C29" s="51"/>
      <c r="D29" s="63"/>
      <c r="E29" s="171"/>
      <c r="F29" s="171"/>
      <c r="G29" s="51"/>
      <c r="H29"/>
      <c r="I29" s="43"/>
      <c r="J29" s="44"/>
    </row>
    <row r="30" spans="1:10" s="45" customFormat="1" ht="18">
      <c r="A30" s="229">
        <v>9</v>
      </c>
      <c r="B30" s="221"/>
      <c r="C30" s="51"/>
      <c r="D30" s="63"/>
      <c r="E30" s="171"/>
      <c r="F30" s="171"/>
      <c r="G30" s="51"/>
      <c r="H30"/>
      <c r="I30" s="43"/>
      <c r="J30" s="44"/>
    </row>
    <row r="31" spans="1:10" s="45" customFormat="1" ht="18">
      <c r="A31" s="229">
        <v>10</v>
      </c>
      <c r="B31" s="221"/>
      <c r="C31" s="51"/>
      <c r="D31" s="63"/>
      <c r="E31" s="171"/>
      <c r="F31" s="171"/>
      <c r="G31" s="51"/>
      <c r="H31"/>
      <c r="I31" s="43"/>
      <c r="J31" s="44"/>
    </row>
    <row r="32" spans="1:10" s="45" customFormat="1" ht="18">
      <c r="A32" s="229">
        <v>11</v>
      </c>
      <c r="B32" s="221"/>
      <c r="C32" s="51"/>
      <c r="D32" s="63"/>
      <c r="E32" s="171"/>
      <c r="F32" s="171"/>
      <c r="G32" s="51"/>
      <c r="H32"/>
      <c r="I32" s="43"/>
      <c r="J32" s="44"/>
    </row>
    <row r="33" spans="1:10" s="45" customFormat="1" ht="18">
      <c r="A33" s="229">
        <v>12</v>
      </c>
      <c r="B33" s="221"/>
      <c r="C33" s="51"/>
      <c r="D33" s="63"/>
      <c r="E33" s="171"/>
      <c r="F33" s="171"/>
      <c r="G33" s="51"/>
      <c r="H33"/>
      <c r="I33" s="43"/>
      <c r="J33" s="44"/>
    </row>
    <row r="34" spans="1:10" s="45" customFormat="1" ht="18" customHeight="1">
      <c r="A34" s="229">
        <v>13</v>
      </c>
      <c r="B34" s="221"/>
      <c r="C34" s="51"/>
      <c r="D34" s="63"/>
      <c r="E34" s="171"/>
      <c r="F34" s="171"/>
      <c r="G34" s="51"/>
      <c r="H34"/>
      <c r="I34" s="43"/>
      <c r="J34" s="44"/>
    </row>
    <row r="35" spans="1:10" s="45" customFormat="1" ht="18">
      <c r="A35" s="229">
        <v>14</v>
      </c>
      <c r="B35" s="221"/>
      <c r="C35" s="51"/>
      <c r="D35" s="63"/>
      <c r="E35" s="171"/>
      <c r="F35" s="171"/>
      <c r="G35" s="51"/>
      <c r="H35"/>
      <c r="I35" s="43"/>
      <c r="J35" s="44"/>
    </row>
    <row r="36" spans="1:10" s="45" customFormat="1" ht="18">
      <c r="A36" s="229">
        <v>15</v>
      </c>
      <c r="B36" s="221"/>
      <c r="C36" s="51"/>
      <c r="D36" s="63"/>
      <c r="E36" s="171"/>
      <c r="F36" s="171"/>
      <c r="G36" s="162"/>
      <c r="H36"/>
      <c r="I36" s="43"/>
      <c r="J36" s="44"/>
    </row>
    <row r="37" spans="1:10" s="45" customFormat="1" ht="18">
      <c r="A37" s="229">
        <v>16</v>
      </c>
      <c r="B37" s="221"/>
      <c r="C37" s="51"/>
      <c r="D37" s="63"/>
      <c r="E37" s="171"/>
      <c r="F37" s="171"/>
      <c r="G37" s="51"/>
      <c r="H37"/>
      <c r="I37" s="43"/>
      <c r="J37" s="44"/>
    </row>
    <row r="38" spans="1:10" s="45" customFormat="1" ht="18">
      <c r="A38" s="229">
        <v>17</v>
      </c>
      <c r="B38" s="221"/>
      <c r="C38" s="51"/>
      <c r="D38" s="63"/>
      <c r="E38" s="171"/>
      <c r="F38" s="171"/>
      <c r="G38" s="51"/>
      <c r="H38"/>
      <c r="I38" s="43"/>
      <c r="J38" s="44"/>
    </row>
    <row r="39" spans="1:10" s="45" customFormat="1" ht="18">
      <c r="A39" s="229">
        <v>18</v>
      </c>
      <c r="B39" s="221"/>
      <c r="C39" s="51"/>
      <c r="D39" s="63"/>
      <c r="E39" s="171"/>
      <c r="F39" s="171"/>
      <c r="G39" s="51"/>
      <c r="H39"/>
      <c r="I39" s="43"/>
      <c r="J39" s="44"/>
    </row>
    <row r="40" spans="1:10" s="45" customFormat="1" ht="18">
      <c r="A40" s="229">
        <v>19</v>
      </c>
      <c r="B40" s="221"/>
      <c r="C40" s="51"/>
      <c r="D40" s="63"/>
      <c r="E40" s="171"/>
      <c r="F40" s="171"/>
      <c r="G40" s="51"/>
      <c r="H40"/>
      <c r="I40" s="43"/>
      <c r="J40" s="44"/>
    </row>
    <row r="41" spans="1:10" s="45" customFormat="1" ht="18">
      <c r="A41" s="231">
        <v>20</v>
      </c>
      <c r="B41" s="221"/>
      <c r="C41" s="51"/>
      <c r="D41" s="226"/>
      <c r="E41" s="227"/>
      <c r="F41" s="227"/>
      <c r="G41" s="162"/>
      <c r="H41"/>
      <c r="I41" s="43"/>
      <c r="J41" s="44"/>
    </row>
    <row r="42" spans="2:10" s="45" customFormat="1" ht="13.5" customHeight="1">
      <c r="B42" s="167"/>
      <c r="C42" s="168"/>
      <c r="D42"/>
      <c r="E42" s="170"/>
      <c r="F42" s="170"/>
      <c r="G42" s="168"/>
      <c r="H42" s="168"/>
      <c r="I42" s="43"/>
      <c r="J42" s="44"/>
    </row>
    <row r="43" spans="1:6" ht="46.5" customHeight="1" thickBot="1">
      <c r="A43" s="341" t="s">
        <v>1031</v>
      </c>
      <c r="B43" s="632" t="s">
        <v>1179</v>
      </c>
      <c r="C43" s="633"/>
      <c r="D43" s="633"/>
      <c r="E43" s="633"/>
      <c r="F43" s="634"/>
    </row>
    <row r="44" spans="2:9" ht="50.25" customHeight="1">
      <c r="B44" s="62" t="s">
        <v>809</v>
      </c>
      <c r="C44" s="62" t="s">
        <v>811</v>
      </c>
      <c r="D44" s="62" t="s">
        <v>741</v>
      </c>
      <c r="E44" s="62" t="s">
        <v>742</v>
      </c>
      <c r="F44" s="62" t="s">
        <v>812</v>
      </c>
      <c r="H44" s="635" t="s">
        <v>1178</v>
      </c>
      <c r="I44" s="636"/>
    </row>
    <row r="45" spans="2:9" ht="18">
      <c r="B45" s="51"/>
      <c r="C45" s="51"/>
      <c r="D45" s="64"/>
      <c r="E45" s="81"/>
      <c r="F45" s="64"/>
      <c r="H45" s="637"/>
      <c r="I45" s="638"/>
    </row>
    <row r="46" spans="2:9" ht="18">
      <c r="B46" s="63"/>
      <c r="C46" s="63"/>
      <c r="D46" s="154"/>
      <c r="E46" s="82"/>
      <c r="F46" s="154"/>
      <c r="H46" s="637"/>
      <c r="I46" s="638"/>
    </row>
    <row r="47" spans="2:9" ht="18">
      <c r="B47" s="63"/>
      <c r="C47" s="63"/>
      <c r="D47" s="154"/>
      <c r="E47" s="82"/>
      <c r="F47" s="154"/>
      <c r="H47" s="637"/>
      <c r="I47" s="638"/>
    </row>
    <row r="48" spans="2:9" ht="18">
      <c r="B48" s="63"/>
      <c r="C48" s="63"/>
      <c r="D48" s="154"/>
      <c r="E48" s="82"/>
      <c r="F48" s="154"/>
      <c r="H48" s="637"/>
      <c r="I48" s="638"/>
    </row>
    <row r="49" spans="2:9" ht="18.75" thickBot="1">
      <c r="B49" s="63"/>
      <c r="C49" s="63"/>
      <c r="D49" s="154"/>
      <c r="E49" s="82"/>
      <c r="F49" s="154"/>
      <c r="H49" s="639"/>
      <c r="I49" s="640"/>
    </row>
    <row r="50" spans="2:6" ht="18">
      <c r="B50" s="63"/>
      <c r="C50" s="63"/>
      <c r="D50" s="154"/>
      <c r="E50" s="82"/>
      <c r="F50" s="154"/>
    </row>
    <row r="51" spans="2:6" ht="18">
      <c r="B51" s="63"/>
      <c r="C51" s="63"/>
      <c r="D51" s="154"/>
      <c r="E51" s="82"/>
      <c r="F51" s="154"/>
    </row>
    <row r="52" spans="2:6" ht="18">
      <c r="B52" s="63"/>
      <c r="C52" s="253"/>
      <c r="D52" s="162"/>
      <c r="E52" s="82"/>
      <c r="F52" s="154"/>
    </row>
    <row r="53" spans="2:6" ht="18">
      <c r="B53" s="63"/>
      <c r="C53" s="253"/>
      <c r="D53" s="162"/>
      <c r="E53" s="82"/>
      <c r="F53" s="154"/>
    </row>
    <row r="54" spans="2:6" ht="18">
      <c r="B54" s="63"/>
      <c r="C54" s="312"/>
      <c r="D54" s="162"/>
      <c r="E54" s="291"/>
      <c r="F54" s="290"/>
    </row>
    <row r="55" spans="2:6" ht="18">
      <c r="B55" s="63"/>
      <c r="C55" s="313"/>
      <c r="D55" s="51"/>
      <c r="E55" s="292"/>
      <c r="F55" s="154"/>
    </row>
    <row r="56" spans="2:6" ht="18">
      <c r="B56" s="63"/>
      <c r="C56" s="253"/>
      <c r="D56" s="51"/>
      <c r="E56" s="292"/>
      <c r="F56" s="154"/>
    </row>
    <row r="57" spans="2:6" ht="18">
      <c r="B57" s="63"/>
      <c r="C57" s="253"/>
      <c r="D57" s="51"/>
      <c r="E57" s="292"/>
      <c r="F57" s="154"/>
    </row>
    <row r="58" spans="2:6" ht="18">
      <c r="B58" s="63"/>
      <c r="C58" s="253"/>
      <c r="D58" s="51"/>
      <c r="E58" s="292"/>
      <c r="F58" s="154"/>
    </row>
    <row r="59" spans="2:6" ht="18">
      <c r="B59" s="63"/>
      <c r="C59" s="253"/>
      <c r="D59" s="51"/>
      <c r="E59" s="292"/>
      <c r="F59" s="154"/>
    </row>
    <row r="60" spans="2:6" ht="18">
      <c r="B60" s="63"/>
      <c r="C60" s="253"/>
      <c r="D60" s="51"/>
      <c r="E60" s="292"/>
      <c r="F60" s="154"/>
    </row>
    <row r="61" spans="2:6" ht="18">
      <c r="B61" s="63"/>
      <c r="C61" s="253"/>
      <c r="D61" s="51"/>
      <c r="E61" s="292"/>
      <c r="F61" s="154"/>
    </row>
    <row r="62" spans="2:6" ht="18">
      <c r="B62" s="63"/>
      <c r="C62" s="253"/>
      <c r="D62" s="51"/>
      <c r="E62" s="292"/>
      <c r="F62" s="154"/>
    </row>
    <row r="63" spans="2:6" ht="18">
      <c r="B63" s="63"/>
      <c r="C63" s="253"/>
      <c r="D63" s="51"/>
      <c r="E63" s="292"/>
      <c r="F63" s="154"/>
    </row>
    <row r="64" spans="2:6" ht="18">
      <c r="B64" s="63"/>
      <c r="C64" s="253"/>
      <c r="D64" s="162"/>
      <c r="E64" s="293"/>
      <c r="F64" s="290"/>
    </row>
  </sheetData>
  <sheetProtection password="E72B" sheet="1" objects="1" scenarios="1" formatCells="0" formatRows="0" selectLockedCells="1" sort="0"/>
  <mergeCells count="28">
    <mergeCell ref="B2:C2"/>
    <mergeCell ref="E2:F2"/>
    <mergeCell ref="A20:C20"/>
    <mergeCell ref="E6:F6"/>
    <mergeCell ref="A11:B11"/>
    <mergeCell ref="A8:B10"/>
    <mergeCell ref="A6:B6"/>
    <mergeCell ref="A7:B7"/>
    <mergeCell ref="D8:E8"/>
    <mergeCell ref="D9:E9"/>
    <mergeCell ref="D10:E10"/>
    <mergeCell ref="D7:E7"/>
    <mergeCell ref="B43:F43"/>
    <mergeCell ref="H44:I49"/>
    <mergeCell ref="H7:I9"/>
    <mergeCell ref="E1:F1"/>
    <mergeCell ref="C18:E18"/>
    <mergeCell ref="F18:G18"/>
    <mergeCell ref="C13:E13"/>
    <mergeCell ref="F13:G13"/>
    <mergeCell ref="C17:E17"/>
    <mergeCell ref="F17:G17"/>
    <mergeCell ref="C14:E14"/>
    <mergeCell ref="F14:G14"/>
    <mergeCell ref="C15:E15"/>
    <mergeCell ref="F15:G15"/>
    <mergeCell ref="C16:E16"/>
    <mergeCell ref="F16:G16"/>
  </mergeCells>
  <conditionalFormatting sqref="D8:E10">
    <cfRule type="cellIs" priority="2" dxfId="31" operator="equal">
      <formula>0</formula>
    </cfRule>
  </conditionalFormatting>
  <conditionalFormatting sqref="B2:C2">
    <cfRule type="cellIs" priority="1" dxfId="31" operator="equal">
      <formula>"Select School From List Below"</formula>
    </cfRule>
  </conditionalFormatting>
  <dataValidations count="13">
    <dataValidation allowBlank="1" showInputMessage="1" showErrorMessage="1" prompt="Please identify the action step that is linked to the requested resource." sqref="B45:B64"/>
    <dataValidation type="whole" allowBlank="1" showInputMessage="1" showErrorMessage="1" sqref="E45:E64">
      <formula1>0</formula1>
      <formula2>3000000</formula2>
    </dataValidation>
    <dataValidation allowBlank="1" showInputMessage="1" showErrorMessage="1" prompt="Please include the title and/or name of only one person who will hold the primary responsibility for completing the action step." sqref="G22:G41"/>
    <dataValidation type="textLength" showInputMessage="1" showErrorMessage="1" prompt="Please enter your information.  This cell cannot be left blank." sqref="C11 C6">
      <formula1>0</formula1>
      <formula2>10000</formula2>
    </dataValidation>
    <dataValidation type="date" allowBlank="1" showInputMessage="1" showErrorMessage="1" prompt="Please enter one date in MM/DD/YY format." error="Please try again.  Date must be entered in MM/DD/YY format utilizing a time frame between 7/1/15 and 6/30/16." sqref="E22:F42">
      <formula1>42186</formula1>
      <formula2>42551</formula2>
    </dataValidation>
    <dataValidation type="list" allowBlank="1" showInputMessage="1" showErrorMessage="1" prompt="Please select the strategy that corresponds with the action step." sqref="B22:B41 H42">
      <formula1>Strategies</formula1>
    </dataValidation>
    <dataValidation type="list" allowBlank="1" showInputMessage="1" showErrorMessage="1" sqref="D22:D41">
      <formula1>TPs</formula1>
    </dataValidation>
    <dataValidation type="list" allowBlank="1" showInputMessage="1" showErrorMessage="1" sqref="D45:D64">
      <formula1>category</formula1>
    </dataValidation>
    <dataValidation type="list" allowBlank="1" showInputMessage="1" showErrorMessage="1" sqref="F45:F59 F61:F64">
      <formula1>source</formula1>
    </dataValidation>
    <dataValidation type="list" allowBlank="1" showInputMessage="1" showErrorMessage="1" sqref="H19">
      <formula1>Met</formula1>
    </dataValidation>
    <dataValidation allowBlank="1" showInputMessage="1" showErrorMessage="1" prompt="Please be sure to list your action steps in start date order." sqref="C22:C41"/>
    <dataValidation allowBlank="1" showInputMessage="1" showErrorMessage="1" prompt="If you sort your action steps you may need to re-number your steps to keep them in order." sqref="A22:A41"/>
    <dataValidation type="textLength" showInputMessage="1" showErrorMessage="1" sqref="C7">
      <formula1>0</formula1>
      <formula2>10000</formula2>
    </dataValidation>
  </dataValidations>
  <hyperlinks>
    <hyperlink ref="E1:F1" location="Instructions!A1" tooltip="Return to Instructions" display="Return to Instructions"/>
  </hyperlinks>
  <printOptions/>
  <pageMargins left="0.25" right="0.22" top="0.34" bottom="0.34" header="0.3" footer="0.3"/>
  <pageSetup fitToHeight="0" fitToWidth="1" horizontalDpi="600" verticalDpi="600" orientation="landscape" scale="52" r:id="rId4"/>
  <drawing r:id="rId3"/>
  <tableParts>
    <tablePart r:id="rId2"/>
    <tablePart r:id="rId1"/>
  </tableParts>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K64"/>
  <sheetViews>
    <sheetView showGridLines="0" showRowColHeaders="0" zoomScale="80" zoomScaleNormal="80" zoomScaleSheetLayoutView="75" zoomScalePageLayoutView="75" workbookViewId="0" topLeftCell="A1">
      <selection activeCell="A33" sqref="A33"/>
    </sheetView>
  </sheetViews>
  <sheetFormatPr defaultColWidth="9.140625" defaultRowHeight="15"/>
  <cols>
    <col min="1" max="1" width="15.140625" style="5" customWidth="1"/>
    <col min="2" max="2" width="22.7109375" style="5" customWidth="1"/>
    <col min="3" max="3" width="69.00390625" style="7" customWidth="1"/>
    <col min="4" max="4" width="36.7109375" style="0" customWidth="1"/>
    <col min="5" max="5" width="17.7109375" style="0" customWidth="1"/>
    <col min="6" max="6" width="17.8515625" style="0" customWidth="1"/>
    <col min="7" max="7" width="25.421875" style="5" customWidth="1"/>
    <col min="8" max="8" width="10.57421875" style="5" customWidth="1"/>
    <col min="9" max="9" width="28.140625" style="5" customWidth="1"/>
    <col min="10" max="16384" width="8.7109375" style="5" customWidth="1"/>
  </cols>
  <sheetData>
    <row r="1" spans="1:9" ht="46.5" thickBot="1">
      <c r="A1" s="23" t="s">
        <v>897</v>
      </c>
      <c r="B1" s="1"/>
      <c r="E1" s="647" t="s">
        <v>1169</v>
      </c>
      <c r="F1" s="647"/>
      <c r="G1" s="61"/>
      <c r="H1" s="61"/>
      <c r="I1" s="3"/>
    </row>
    <row r="2" spans="1:9" ht="27.75" customHeight="1" thickBot="1">
      <c r="A2" s="522" t="s">
        <v>1096</v>
      </c>
      <c r="B2" s="669" t="str">
        <f>Title!$I$17</f>
        <v>Select School From List Below</v>
      </c>
      <c r="C2" s="669"/>
      <c r="D2" s="523" t="s">
        <v>1041</v>
      </c>
      <c r="E2" s="667"/>
      <c r="F2" s="668"/>
      <c r="G2" s="61"/>
      <c r="H2" s="61"/>
      <c r="I2" s="3"/>
    </row>
    <row r="3" spans="1:9" ht="18">
      <c r="A3" s="83" t="s">
        <v>919</v>
      </c>
      <c r="B3" s="17"/>
      <c r="D3" s="13"/>
      <c r="E3" s="13"/>
      <c r="F3" s="13"/>
      <c r="G3" s="11"/>
      <c r="H3"/>
      <c r="I3" s="3"/>
    </row>
    <row r="4" spans="1:9" ht="18">
      <c r="A4" s="224" t="s">
        <v>902</v>
      </c>
      <c r="B4" s="12"/>
      <c r="C4" s="15"/>
      <c r="D4" s="16"/>
      <c r="E4" s="16"/>
      <c r="F4" s="16"/>
      <c r="G4" s="14"/>
      <c r="H4" s="14"/>
      <c r="I4" s="11"/>
    </row>
    <row r="5" spans="2:9" ht="18.75" thickBot="1">
      <c r="B5" s="156"/>
      <c r="C5" s="156"/>
      <c r="D5" s="157"/>
      <c r="E5" s="157"/>
      <c r="F5" s="90"/>
      <c r="G5" s="158"/>
      <c r="H5" s="158"/>
      <c r="I5" s="11"/>
    </row>
    <row r="6" spans="1:9" ht="93.75" customHeight="1" thickBot="1">
      <c r="A6" s="658" t="s">
        <v>998</v>
      </c>
      <c r="B6" s="659"/>
      <c r="C6" s="221"/>
      <c r="D6" s="157"/>
      <c r="E6" s="656" t="s">
        <v>979</v>
      </c>
      <c r="F6" s="657"/>
      <c r="G6"/>
      <c r="H6" s="158"/>
      <c r="I6" s="11"/>
    </row>
    <row r="7" spans="1:9" s="42" customFormat="1" ht="51.75" customHeight="1">
      <c r="A7" s="659" t="s">
        <v>808</v>
      </c>
      <c r="B7" s="666"/>
      <c r="C7" s="276">
        <f>IF('Root Cause Analysis'!C9=0,"",'Root Cause Analysis'!C9)</f>
      </c>
      <c r="D7" s="630" t="s">
        <v>968</v>
      </c>
      <c r="E7" s="631"/>
      <c r="F7"/>
      <c r="G7"/>
      <c r="H7" s="641" t="s">
        <v>992</v>
      </c>
      <c r="I7" s="642"/>
    </row>
    <row r="8" spans="1:9" ht="52.5" customHeight="1">
      <c r="A8" s="660" t="s">
        <v>856</v>
      </c>
      <c r="B8" s="661"/>
      <c r="C8" s="219" t="str">
        <f>CONCATENATE('Root Cause Analysis'!E9,'Root Cause Analysis'!F9)</f>
        <v>1:  </v>
      </c>
      <c r="D8" s="629">
        <f>'Root Cause Analysis'!$G$9</f>
        <v>0</v>
      </c>
      <c r="E8" s="629"/>
      <c r="G8"/>
      <c r="H8" s="643"/>
      <c r="I8" s="644"/>
    </row>
    <row r="9" spans="1:9" ht="52.5" customHeight="1" thickBot="1">
      <c r="A9" s="662"/>
      <c r="B9" s="663"/>
      <c r="C9" s="219" t="str">
        <f>CONCATENATE('Root Cause Analysis'!E10,'Root Cause Analysis'!F10)</f>
        <v>2: </v>
      </c>
      <c r="D9" s="629">
        <f>'Root Cause Analysis'!$G$10</f>
        <v>0</v>
      </c>
      <c r="E9" s="629"/>
      <c r="G9"/>
      <c r="H9" s="645"/>
      <c r="I9" s="646"/>
    </row>
    <row r="10" spans="1:8" ht="52.5" customHeight="1">
      <c r="A10" s="664"/>
      <c r="B10" s="665"/>
      <c r="C10" s="219" t="str">
        <f>CONCATENATE('Root Cause Analysis'!E11,'Root Cause Analysis'!F11)</f>
        <v>3: </v>
      </c>
      <c r="D10" s="629">
        <f>'Root Cause Analysis'!$G$11</f>
        <v>0</v>
      </c>
      <c r="E10" s="629"/>
      <c r="G10"/>
      <c r="H10" s="91"/>
    </row>
    <row r="11" spans="1:11" ht="33.75" customHeight="1">
      <c r="A11" s="658" t="s">
        <v>813</v>
      </c>
      <c r="B11" s="659"/>
      <c r="C11" s="222"/>
      <c r="E11" s="92"/>
      <c r="G11"/>
      <c r="H11" s="93"/>
      <c r="J11" s="11"/>
      <c r="K11" s="4"/>
    </row>
    <row r="12" spans="3:11" ht="15" customHeight="1">
      <c r="C12" s="15"/>
      <c r="D12" s="26"/>
      <c r="E12" s="26"/>
      <c r="F12" s="26"/>
      <c r="G12" s="25"/>
      <c r="H12" s="25"/>
      <c r="I12" s="11"/>
      <c r="J12" s="11"/>
      <c r="K12" s="11"/>
    </row>
    <row r="13" spans="2:11" ht="33" customHeight="1">
      <c r="B13" s="203" t="s">
        <v>839</v>
      </c>
      <c r="C13" s="650" t="s">
        <v>846</v>
      </c>
      <c r="D13" s="650"/>
      <c r="E13" s="650"/>
      <c r="F13" s="651" t="s">
        <v>793</v>
      </c>
      <c r="G13" s="652"/>
      <c r="H13" s="228" t="s">
        <v>906</v>
      </c>
      <c r="I13" s="11"/>
      <c r="J13" s="11"/>
      <c r="K13" s="11"/>
    </row>
    <row r="14" spans="2:11" ht="71.25" customHeight="1">
      <c r="B14" s="256" t="s">
        <v>914</v>
      </c>
      <c r="C14" s="626"/>
      <c r="D14" s="626"/>
      <c r="E14" s="626"/>
      <c r="F14" s="627"/>
      <c r="G14" s="628"/>
      <c r="H14" s="254"/>
      <c r="I14" s="11"/>
      <c r="J14" s="11"/>
      <c r="K14" s="11"/>
    </row>
    <row r="15" spans="2:11" ht="71.25" customHeight="1">
      <c r="B15" s="256" t="s">
        <v>915</v>
      </c>
      <c r="C15" s="626"/>
      <c r="D15" s="626"/>
      <c r="E15" s="626"/>
      <c r="F15" s="626"/>
      <c r="G15" s="626"/>
      <c r="H15" s="254"/>
      <c r="I15" s="11"/>
      <c r="J15" s="11"/>
      <c r="K15" s="11"/>
    </row>
    <row r="16" spans="2:11" ht="71.25" customHeight="1">
      <c r="B16" s="256" t="s">
        <v>916</v>
      </c>
      <c r="C16" s="626"/>
      <c r="D16" s="626"/>
      <c r="E16" s="626"/>
      <c r="F16" s="626"/>
      <c r="G16" s="626"/>
      <c r="H16" s="254"/>
      <c r="I16" s="11"/>
      <c r="J16" s="11"/>
      <c r="K16" s="11"/>
    </row>
    <row r="17" spans="2:11" ht="71.25" customHeight="1">
      <c r="B17" s="256" t="s">
        <v>917</v>
      </c>
      <c r="C17" s="626"/>
      <c r="D17" s="626"/>
      <c r="E17" s="626"/>
      <c r="F17" s="626"/>
      <c r="G17" s="626"/>
      <c r="H17" s="254"/>
      <c r="I17" s="11"/>
      <c r="J17" s="11"/>
      <c r="K17" s="11"/>
    </row>
    <row r="18" spans="2:11" ht="71.25" customHeight="1">
      <c r="B18" s="256" t="s">
        <v>918</v>
      </c>
      <c r="C18" s="649">
        <f>IF(C6=0,"",C6)</f>
      </c>
      <c r="D18" s="649"/>
      <c r="E18" s="649"/>
      <c r="F18" s="626"/>
      <c r="G18" s="626"/>
      <c r="H18" s="254"/>
      <c r="I18" s="11"/>
      <c r="J18" s="11"/>
      <c r="K18" s="11"/>
    </row>
    <row r="19" spans="2:11" ht="15" customHeight="1">
      <c r="B19" s="263"/>
      <c r="C19" s="264"/>
      <c r="D19" s="268"/>
      <c r="E19" s="269"/>
      <c r="F19" s="269"/>
      <c r="G19" s="269"/>
      <c r="H19"/>
      <c r="I19" s="11"/>
      <c r="J19" s="11"/>
      <c r="K19" s="11"/>
    </row>
    <row r="20" spans="1:11" ht="15.75" customHeight="1">
      <c r="A20" s="655"/>
      <c r="B20" s="655"/>
      <c r="C20" s="655"/>
      <c r="D20" s="266"/>
      <c r="E20" s="267"/>
      <c r="F20" s="267"/>
      <c r="G20" s="267"/>
      <c r="H20" s="25"/>
      <c r="I20" s="11"/>
      <c r="J20" s="11"/>
      <c r="K20" s="11"/>
    </row>
    <row r="21" spans="1:10" s="6" customFormat="1" ht="36.75" customHeight="1">
      <c r="A21" s="159" t="s">
        <v>810</v>
      </c>
      <c r="B21" s="159" t="s">
        <v>857</v>
      </c>
      <c r="C21" s="159" t="s">
        <v>736</v>
      </c>
      <c r="D21" s="160" t="s">
        <v>904</v>
      </c>
      <c r="E21" s="160" t="s">
        <v>737</v>
      </c>
      <c r="F21" s="159" t="s">
        <v>1</v>
      </c>
      <c r="G21" s="159" t="s">
        <v>738</v>
      </c>
      <c r="H21"/>
      <c r="I21"/>
      <c r="J21"/>
    </row>
    <row r="22" spans="1:10" s="161" customFormat="1" ht="18">
      <c r="A22" s="229">
        <v>1</v>
      </c>
      <c r="B22" s="230"/>
      <c r="C22" s="51"/>
      <c r="D22" s="51"/>
      <c r="E22" s="171"/>
      <c r="F22" s="171"/>
      <c r="G22" s="51"/>
      <c r="H22"/>
      <c r="I22"/>
      <c r="J22"/>
    </row>
    <row r="23" spans="1:10" s="161" customFormat="1" ht="18">
      <c r="A23" s="229">
        <v>2</v>
      </c>
      <c r="B23" s="229"/>
      <c r="C23" s="51"/>
      <c r="D23" s="51"/>
      <c r="E23" s="171"/>
      <c r="F23" s="171"/>
      <c r="G23" s="51"/>
      <c r="H23"/>
      <c r="I23"/>
      <c r="J23"/>
    </row>
    <row r="24" spans="1:10" s="161" customFormat="1" ht="18">
      <c r="A24" s="229">
        <v>3</v>
      </c>
      <c r="B24" s="229"/>
      <c r="C24" s="51"/>
      <c r="D24" s="51"/>
      <c r="E24" s="171"/>
      <c r="F24" s="171"/>
      <c r="G24" s="51"/>
      <c r="H24"/>
      <c r="I24"/>
      <c r="J24"/>
    </row>
    <row r="25" spans="1:10" s="161" customFormat="1" ht="18">
      <c r="A25" s="229">
        <v>4</v>
      </c>
      <c r="B25" s="229"/>
      <c r="C25" s="51"/>
      <c r="D25" s="51"/>
      <c r="E25" s="171"/>
      <c r="F25" s="171"/>
      <c r="G25" s="51"/>
      <c r="H25"/>
      <c r="I25"/>
      <c r="J25"/>
    </row>
    <row r="26" spans="1:10" s="161" customFormat="1" ht="18">
      <c r="A26" s="229">
        <v>5</v>
      </c>
      <c r="B26" s="229"/>
      <c r="C26" s="51"/>
      <c r="D26" s="51"/>
      <c r="E26" s="171"/>
      <c r="F26" s="171"/>
      <c r="G26" s="51"/>
      <c r="H26"/>
      <c r="I26"/>
      <c r="J26"/>
    </row>
    <row r="27" spans="1:10" s="45" customFormat="1" ht="18">
      <c r="A27" s="229">
        <v>6</v>
      </c>
      <c r="B27" s="229"/>
      <c r="C27" s="51"/>
      <c r="D27" s="51"/>
      <c r="E27" s="171"/>
      <c r="F27" s="171"/>
      <c r="G27" s="51"/>
      <c r="H27"/>
      <c r="I27" s="43"/>
      <c r="J27" s="44"/>
    </row>
    <row r="28" spans="1:10" s="45" customFormat="1" ht="18">
      <c r="A28" s="229">
        <v>7</v>
      </c>
      <c r="B28" s="229"/>
      <c r="C28" s="51"/>
      <c r="D28" s="51"/>
      <c r="E28" s="171"/>
      <c r="F28" s="171"/>
      <c r="G28" s="51"/>
      <c r="H28"/>
      <c r="I28" s="43"/>
      <c r="J28" s="44"/>
    </row>
    <row r="29" spans="1:10" s="45" customFormat="1" ht="18">
      <c r="A29" s="229">
        <v>8</v>
      </c>
      <c r="B29" s="229"/>
      <c r="C29" s="51"/>
      <c r="D29" s="51"/>
      <c r="E29" s="171"/>
      <c r="F29" s="171"/>
      <c r="G29" s="51"/>
      <c r="H29"/>
      <c r="I29" s="43"/>
      <c r="J29" s="44"/>
    </row>
    <row r="30" spans="1:10" s="45" customFormat="1" ht="18">
      <c r="A30" s="229">
        <v>9</v>
      </c>
      <c r="B30" s="229"/>
      <c r="C30" s="51"/>
      <c r="D30" s="51"/>
      <c r="E30" s="171"/>
      <c r="F30" s="171"/>
      <c r="G30" s="51"/>
      <c r="H30"/>
      <c r="I30" s="43"/>
      <c r="J30" s="44"/>
    </row>
    <row r="31" spans="1:10" s="45" customFormat="1" ht="18">
      <c r="A31" s="229">
        <v>10</v>
      </c>
      <c r="B31" s="229"/>
      <c r="C31" s="51"/>
      <c r="D31" s="51"/>
      <c r="E31" s="171"/>
      <c r="F31" s="171"/>
      <c r="G31" s="51"/>
      <c r="H31"/>
      <c r="I31" s="43"/>
      <c r="J31" s="44"/>
    </row>
    <row r="32" spans="1:10" s="45" customFormat="1" ht="18">
      <c r="A32" s="229">
        <v>11</v>
      </c>
      <c r="B32" s="229"/>
      <c r="C32" s="51"/>
      <c r="D32" s="51"/>
      <c r="E32" s="171"/>
      <c r="F32" s="171"/>
      <c r="G32" s="51"/>
      <c r="H32"/>
      <c r="I32" s="43"/>
      <c r="J32" s="44"/>
    </row>
    <row r="33" spans="1:10" s="45" customFormat="1" ht="18">
      <c r="A33" s="229">
        <v>12</v>
      </c>
      <c r="B33" s="229"/>
      <c r="C33" s="51"/>
      <c r="D33" s="51"/>
      <c r="E33" s="171"/>
      <c r="F33" s="171"/>
      <c r="G33" s="51"/>
      <c r="H33"/>
      <c r="I33" s="43"/>
      <c r="J33" s="44"/>
    </row>
    <row r="34" spans="1:10" s="45" customFormat="1" ht="18">
      <c r="A34" s="229">
        <v>13</v>
      </c>
      <c r="B34" s="229"/>
      <c r="C34" s="51"/>
      <c r="D34" s="51"/>
      <c r="E34" s="171"/>
      <c r="F34" s="171"/>
      <c r="G34" s="51"/>
      <c r="H34"/>
      <c r="I34" s="43"/>
      <c r="J34" s="44"/>
    </row>
    <row r="35" spans="1:10" s="45" customFormat="1" ht="18">
      <c r="A35" s="229">
        <v>14</v>
      </c>
      <c r="B35" s="229"/>
      <c r="C35" s="51"/>
      <c r="D35" s="51"/>
      <c r="E35" s="171"/>
      <c r="F35" s="171"/>
      <c r="G35" s="51"/>
      <c r="H35"/>
      <c r="I35" s="43"/>
      <c r="J35" s="44"/>
    </row>
    <row r="36" spans="1:10" s="45" customFormat="1" ht="18">
      <c r="A36" s="229">
        <v>15</v>
      </c>
      <c r="B36" s="231"/>
      <c r="C36" s="51"/>
      <c r="D36" s="51"/>
      <c r="E36" s="171"/>
      <c r="F36" s="171"/>
      <c r="G36" s="162"/>
      <c r="H36"/>
      <c r="I36" s="43"/>
      <c r="J36" s="44"/>
    </row>
    <row r="37" spans="1:10" s="45" customFormat="1" ht="18">
      <c r="A37" s="229">
        <v>16</v>
      </c>
      <c r="B37" s="229"/>
      <c r="C37" s="51"/>
      <c r="D37" s="51"/>
      <c r="E37" s="171"/>
      <c r="F37" s="171"/>
      <c r="G37" s="51"/>
      <c r="H37"/>
      <c r="I37" s="43"/>
      <c r="J37" s="44"/>
    </row>
    <row r="38" spans="1:10" s="45" customFormat="1" ht="18">
      <c r="A38" s="229">
        <v>17</v>
      </c>
      <c r="B38" s="229"/>
      <c r="C38" s="51"/>
      <c r="D38" s="51"/>
      <c r="E38" s="171"/>
      <c r="F38" s="171"/>
      <c r="G38" s="51"/>
      <c r="H38"/>
      <c r="I38" s="43"/>
      <c r="J38" s="44"/>
    </row>
    <row r="39" spans="1:10" s="45" customFormat="1" ht="18">
      <c r="A39" s="229">
        <v>18</v>
      </c>
      <c r="B39" s="229"/>
      <c r="C39" s="51"/>
      <c r="D39" s="51"/>
      <c r="E39" s="171"/>
      <c r="F39" s="171"/>
      <c r="G39" s="51"/>
      <c r="H39"/>
      <c r="I39" s="43"/>
      <c r="J39" s="44"/>
    </row>
    <row r="40" spans="1:10" s="45" customFormat="1" ht="18">
      <c r="A40" s="229">
        <v>19</v>
      </c>
      <c r="B40" s="229"/>
      <c r="C40" s="51"/>
      <c r="D40" s="51"/>
      <c r="E40" s="171"/>
      <c r="F40" s="171"/>
      <c r="G40" s="51"/>
      <c r="H40"/>
      <c r="I40" s="43"/>
      <c r="J40" s="44"/>
    </row>
    <row r="41" spans="1:10" s="45" customFormat="1" ht="18">
      <c r="A41" s="231">
        <v>20</v>
      </c>
      <c r="B41" s="231"/>
      <c r="C41" s="51"/>
      <c r="D41" s="162"/>
      <c r="E41" s="227"/>
      <c r="F41" s="227"/>
      <c r="G41" s="162"/>
      <c r="H41"/>
      <c r="I41" s="43"/>
      <c r="J41" s="44"/>
    </row>
    <row r="42" spans="2:10" s="45" customFormat="1" ht="13.5" customHeight="1">
      <c r="B42" s="167"/>
      <c r="C42" s="168"/>
      <c r="D42"/>
      <c r="E42" s="170"/>
      <c r="F42" s="170"/>
      <c r="G42" s="168"/>
      <c r="H42" s="168"/>
      <c r="I42" s="43"/>
      <c r="J42" s="44"/>
    </row>
    <row r="43" spans="1:6" ht="47.25" customHeight="1" thickBot="1">
      <c r="A43" s="341" t="s">
        <v>1030</v>
      </c>
      <c r="B43" s="632" t="s">
        <v>1179</v>
      </c>
      <c r="C43" s="633"/>
      <c r="D43" s="633"/>
      <c r="E43" s="633"/>
      <c r="F43" s="634"/>
    </row>
    <row r="44" spans="2:9" ht="50.25" customHeight="1">
      <c r="B44" s="65" t="s">
        <v>809</v>
      </c>
      <c r="C44" s="65" t="s">
        <v>811</v>
      </c>
      <c r="D44" s="62" t="s">
        <v>741</v>
      </c>
      <c r="E44" s="62" t="s">
        <v>742</v>
      </c>
      <c r="F44" s="62" t="s">
        <v>812</v>
      </c>
      <c r="H44" s="635" t="s">
        <v>1178</v>
      </c>
      <c r="I44" s="636"/>
    </row>
    <row r="45" spans="2:9" ht="18">
      <c r="B45" s="51"/>
      <c r="C45" s="51"/>
      <c r="D45" s="64"/>
      <c r="E45" s="81"/>
      <c r="F45" s="64"/>
      <c r="H45" s="637"/>
      <c r="I45" s="638"/>
    </row>
    <row r="46" spans="2:9" ht="18">
      <c r="B46" s="63"/>
      <c r="C46" s="63"/>
      <c r="D46" s="154"/>
      <c r="E46" s="82"/>
      <c r="F46" s="154"/>
      <c r="H46" s="637"/>
      <c r="I46" s="638"/>
    </row>
    <row r="47" spans="2:9" ht="18">
      <c r="B47" s="63"/>
      <c r="C47" s="63"/>
      <c r="D47" s="154"/>
      <c r="E47" s="82"/>
      <c r="F47" s="154"/>
      <c r="H47" s="637"/>
      <c r="I47" s="638"/>
    </row>
    <row r="48" spans="2:9" ht="18">
      <c r="B48" s="63"/>
      <c r="C48" s="63"/>
      <c r="D48" s="154"/>
      <c r="E48" s="82"/>
      <c r="F48" s="154"/>
      <c r="H48" s="637"/>
      <c r="I48" s="638"/>
    </row>
    <row r="49" spans="2:9" ht="18.75" thickBot="1">
      <c r="B49" s="63"/>
      <c r="C49" s="63"/>
      <c r="D49" s="154"/>
      <c r="E49" s="82"/>
      <c r="F49" s="154"/>
      <c r="H49" s="639"/>
      <c r="I49" s="640"/>
    </row>
    <row r="50" spans="2:6" ht="18">
      <c r="B50" s="63"/>
      <c r="C50" s="63"/>
      <c r="D50" s="154"/>
      <c r="E50" s="82"/>
      <c r="F50" s="154"/>
    </row>
    <row r="51" spans="2:6" ht="18">
      <c r="B51" s="63"/>
      <c r="C51" s="63"/>
      <c r="D51" s="154"/>
      <c r="E51" s="82"/>
      <c r="F51" s="154"/>
    </row>
    <row r="52" spans="2:6" ht="18">
      <c r="B52" s="63"/>
      <c r="C52" s="253"/>
      <c r="D52" s="154"/>
      <c r="E52" s="314"/>
      <c r="F52" s="51"/>
    </row>
    <row r="53" spans="2:6" ht="18">
      <c r="B53" s="63"/>
      <c r="C53" s="253"/>
      <c r="D53" s="154"/>
      <c r="E53" s="314"/>
      <c r="F53" s="51"/>
    </row>
    <row r="54" spans="2:6" ht="18">
      <c r="B54" s="63"/>
      <c r="C54" s="253"/>
      <c r="D54" s="154"/>
      <c r="E54" s="314"/>
      <c r="F54" s="51"/>
    </row>
    <row r="55" spans="2:6" ht="18">
      <c r="B55" s="63"/>
      <c r="C55" s="253"/>
      <c r="D55" s="154"/>
      <c r="E55" s="314"/>
      <c r="F55" s="51"/>
    </row>
    <row r="56" spans="2:6" ht="18">
      <c r="B56" s="63"/>
      <c r="C56" s="253"/>
      <c r="D56" s="154"/>
      <c r="E56" s="314"/>
      <c r="F56" s="51"/>
    </row>
    <row r="57" spans="2:6" ht="18">
      <c r="B57" s="63"/>
      <c r="C57" s="253"/>
      <c r="D57" s="154"/>
      <c r="E57" s="314"/>
      <c r="F57" s="51"/>
    </row>
    <row r="58" spans="2:6" ht="18">
      <c r="B58" s="63"/>
      <c r="C58" s="253"/>
      <c r="D58" s="154"/>
      <c r="E58" s="314"/>
      <c r="F58" s="51"/>
    </row>
    <row r="59" spans="2:6" ht="18">
      <c r="B59" s="63"/>
      <c r="C59" s="253"/>
      <c r="D59" s="154"/>
      <c r="E59" s="314"/>
      <c r="F59" s="51"/>
    </row>
    <row r="60" spans="2:6" ht="18">
      <c r="B60" s="63"/>
      <c r="C60" s="253"/>
      <c r="D60" s="154"/>
      <c r="E60" s="314"/>
      <c r="F60" s="51"/>
    </row>
    <row r="61" spans="2:6" ht="18">
      <c r="B61" s="63"/>
      <c r="C61" s="253"/>
      <c r="D61" s="154"/>
      <c r="E61" s="314"/>
      <c r="F61" s="51"/>
    </row>
    <row r="62" spans="2:6" ht="18">
      <c r="B62" s="63"/>
      <c r="C62" s="253"/>
      <c r="D62" s="154"/>
      <c r="E62" s="314"/>
      <c r="F62" s="51"/>
    </row>
    <row r="63" spans="2:6" ht="18">
      <c r="B63" s="63"/>
      <c r="C63" s="253"/>
      <c r="D63" s="154"/>
      <c r="E63" s="314"/>
      <c r="F63" s="51"/>
    </row>
    <row r="64" spans="2:6" ht="18">
      <c r="B64" s="63"/>
      <c r="C64" s="253"/>
      <c r="D64" s="154"/>
      <c r="E64" s="314"/>
      <c r="F64" s="51"/>
    </row>
  </sheetData>
  <sheetProtection password="E72B" sheet="1" objects="1" scenarios="1" formatCells="0" formatRows="0" selectLockedCells="1" sort="0"/>
  <mergeCells count="28">
    <mergeCell ref="C17:E17"/>
    <mergeCell ref="F17:G17"/>
    <mergeCell ref="B43:F43"/>
    <mergeCell ref="H44:I49"/>
    <mergeCell ref="H7:I9"/>
    <mergeCell ref="A20:C20"/>
    <mergeCell ref="C18:E18"/>
    <mergeCell ref="F18:G18"/>
    <mergeCell ref="C15:E15"/>
    <mergeCell ref="C14:E14"/>
    <mergeCell ref="B2:C2"/>
    <mergeCell ref="C16:E16"/>
    <mergeCell ref="F16:G16"/>
    <mergeCell ref="A11:B11"/>
    <mergeCell ref="C13:E13"/>
    <mergeCell ref="F13:G13"/>
    <mergeCell ref="F14:G14"/>
    <mergeCell ref="F15:G15"/>
    <mergeCell ref="E2:F2"/>
    <mergeCell ref="E1:F1"/>
    <mergeCell ref="A6:B6"/>
    <mergeCell ref="A7:B7"/>
    <mergeCell ref="A8:B10"/>
    <mergeCell ref="D7:E7"/>
    <mergeCell ref="D8:E8"/>
    <mergeCell ref="D9:E9"/>
    <mergeCell ref="D10:E10"/>
    <mergeCell ref="E6:F6"/>
  </mergeCells>
  <conditionalFormatting sqref="D8:E10">
    <cfRule type="cellIs" priority="2" dxfId="31" operator="equal">
      <formula>0</formula>
    </cfRule>
  </conditionalFormatting>
  <conditionalFormatting sqref="B2:C2">
    <cfRule type="cellIs" priority="1" dxfId="31" operator="equal">
      <formula>"Select School From List Below"</formula>
    </cfRule>
  </conditionalFormatting>
  <dataValidations count="13">
    <dataValidation type="list" allowBlank="1" showInputMessage="1" showErrorMessage="1" sqref="F45:F64">
      <formula1>source</formula1>
    </dataValidation>
    <dataValidation type="list" allowBlank="1" showInputMessage="1" showErrorMessage="1" sqref="D45:D64">
      <formula1>category</formula1>
    </dataValidation>
    <dataValidation type="list" allowBlank="1" showInputMessage="1" showErrorMessage="1" sqref="D22:D41">
      <formula1>TPs</formula1>
    </dataValidation>
    <dataValidation type="list" allowBlank="1" showInputMessage="1" showErrorMessage="1" prompt="Please select the strategy that corresponds with the action step." sqref="B22:B41 H42">
      <formula1>Strategies</formula1>
    </dataValidation>
    <dataValidation type="date" allowBlank="1" showInputMessage="1" showErrorMessage="1" prompt="Please enter one date in MM/DD/YY format." error="Please try again.  Date must be entered in MM/DD/YY format utilizing a time frame between 7/1/14 and 6/30/15." sqref="E22:F42">
      <formula1>42186</formula1>
      <formula2>42551</formula2>
    </dataValidation>
    <dataValidation type="textLength" showInputMessage="1" showErrorMessage="1" prompt="Please enter your information.  This cell cannot be left blank." sqref="C11 C6">
      <formula1>0</formula1>
      <formula2>10000</formula2>
    </dataValidation>
    <dataValidation allowBlank="1" showInputMessage="1" showErrorMessage="1" prompt="Please include the name of only one person who will hold the primary responsibility for completing the action step." sqref="G42"/>
    <dataValidation type="whole" allowBlank="1" showInputMessage="1" showErrorMessage="1" sqref="E45:E51">
      <formula1>0</formula1>
      <formula2>3000000</formula2>
    </dataValidation>
    <dataValidation allowBlank="1" showInputMessage="1" showErrorMessage="1" prompt="Please identify the action step that is linked to the requested resource." sqref="B45:B64"/>
    <dataValidation allowBlank="1" showInputMessage="1" showErrorMessage="1" prompt="Please be sure to list your action steps in start date order." sqref="C22:C41"/>
    <dataValidation allowBlank="1" showInputMessage="1" showErrorMessage="1" prompt="If you sort your action steps you may need to re-number your steps to keep them in order." sqref="A22:A41"/>
    <dataValidation allowBlank="1" showInputMessage="1" showErrorMessage="1" prompt="Please include the title and/or name of only one person who will hold the primary responsibility for completing the action step." sqref="G22:G41"/>
    <dataValidation type="textLength" showInputMessage="1" showErrorMessage="1" sqref="C7">
      <formula1>0</formula1>
      <formula2>10000</formula2>
    </dataValidation>
  </dataValidations>
  <hyperlinks>
    <hyperlink ref="E1:F1" location="Instructions!A1" tooltip="Return to Instructions" display="Return to Instructions"/>
  </hyperlinks>
  <printOptions/>
  <pageMargins left="0.24" right="0.21" top="0.39" bottom="0.31" header="0.23" footer="0.2"/>
  <pageSetup fitToHeight="0" fitToWidth="1" horizontalDpi="600" verticalDpi="600" orientation="landscape" scale="52" r:id="rId4"/>
  <drawing r:id="rId3"/>
  <tableParts>
    <tablePart r:id="rId1"/>
    <tablePart r:id="rId2"/>
  </tableParts>
</worksheet>
</file>

<file path=xl/worksheets/sheet13.xml><?xml version="1.0" encoding="utf-8"?>
<worksheet xmlns="http://schemas.openxmlformats.org/spreadsheetml/2006/main" xmlns:r="http://schemas.openxmlformats.org/officeDocument/2006/relationships">
  <sheetPr>
    <tabColor theme="6"/>
    <pageSetUpPr fitToPage="1"/>
  </sheetPr>
  <dimension ref="A1:K64"/>
  <sheetViews>
    <sheetView showGridLines="0" showRowColHeaders="0" zoomScale="80" zoomScaleNormal="80" zoomScaleSheetLayoutView="75" zoomScalePageLayoutView="75" workbookViewId="0" topLeftCell="A1">
      <selection activeCell="A33" sqref="A33"/>
    </sheetView>
  </sheetViews>
  <sheetFormatPr defaultColWidth="9.140625" defaultRowHeight="15"/>
  <cols>
    <col min="1" max="1" width="16.140625" style="5" customWidth="1"/>
    <col min="2" max="2" width="20.421875" style="5" customWidth="1"/>
    <col min="3" max="3" width="69.00390625" style="7" customWidth="1"/>
    <col min="4" max="4" width="36.7109375" style="0" customWidth="1"/>
    <col min="5" max="5" width="17.7109375" style="0" customWidth="1"/>
    <col min="6" max="6" width="17.8515625" style="0" customWidth="1"/>
    <col min="7" max="7" width="25.421875" style="5" customWidth="1"/>
    <col min="8" max="8" width="10.57421875" style="5" customWidth="1"/>
    <col min="9" max="9" width="28.140625" style="5" customWidth="1"/>
    <col min="10" max="16384" width="8.7109375" style="5" customWidth="1"/>
  </cols>
  <sheetData>
    <row r="1" spans="1:9" ht="45.75">
      <c r="A1" s="23" t="s">
        <v>898</v>
      </c>
      <c r="B1" s="1"/>
      <c r="E1" s="647" t="s">
        <v>1169</v>
      </c>
      <c r="F1" s="647"/>
      <c r="G1" s="61"/>
      <c r="H1" s="61"/>
      <c r="I1" s="3"/>
    </row>
    <row r="2" spans="1:9" ht="28.5" customHeight="1" thickBot="1">
      <c r="A2" s="524" t="s">
        <v>1096</v>
      </c>
      <c r="B2" s="653" t="str">
        <f>Title!$I$17</f>
        <v>Select School From List Below</v>
      </c>
      <c r="C2" s="653"/>
      <c r="D2" s="506" t="s">
        <v>1041</v>
      </c>
      <c r="E2" s="654"/>
      <c r="F2" s="597"/>
      <c r="G2" s="61"/>
      <c r="H2" s="61"/>
      <c r="I2" s="3"/>
    </row>
    <row r="3" spans="1:9" ht="18">
      <c r="A3" s="83" t="s">
        <v>919</v>
      </c>
      <c r="B3" s="17"/>
      <c r="D3" s="13"/>
      <c r="E3" s="13"/>
      <c r="F3" s="13"/>
      <c r="G3" s="11"/>
      <c r="H3"/>
      <c r="I3" s="3"/>
    </row>
    <row r="4" spans="1:9" ht="18">
      <c r="A4" s="224" t="s">
        <v>902</v>
      </c>
      <c r="B4" s="12"/>
      <c r="C4" s="15"/>
      <c r="D4" s="16"/>
      <c r="E4" s="16"/>
      <c r="F4" s="16"/>
      <c r="G4" s="14"/>
      <c r="H4" s="14"/>
      <c r="I4" s="11"/>
    </row>
    <row r="5" spans="2:9" ht="18.75" thickBot="1">
      <c r="B5" s="156"/>
      <c r="C5" s="156"/>
      <c r="D5" s="157"/>
      <c r="E5" s="157"/>
      <c r="F5" s="90"/>
      <c r="G5" s="158"/>
      <c r="H5" s="158"/>
      <c r="I5" s="11"/>
    </row>
    <row r="6" spans="1:9" ht="93.75" customHeight="1" thickBot="1">
      <c r="A6" s="658" t="s">
        <v>998</v>
      </c>
      <c r="B6" s="659"/>
      <c r="C6" s="221"/>
      <c r="D6" s="157"/>
      <c r="E6" s="656" t="s">
        <v>979</v>
      </c>
      <c r="F6" s="657"/>
      <c r="G6"/>
      <c r="H6" s="158"/>
      <c r="I6" s="11"/>
    </row>
    <row r="7" spans="1:9" s="42" customFormat="1" ht="52.5" customHeight="1">
      <c r="A7" s="659" t="s">
        <v>808</v>
      </c>
      <c r="B7" s="666"/>
      <c r="C7" s="276">
        <f>IF('Root Cause Analysis'!C12=0,"",'Root Cause Analysis'!C12)</f>
      </c>
      <c r="D7" s="630" t="s">
        <v>968</v>
      </c>
      <c r="E7" s="631"/>
      <c r="F7"/>
      <c r="G7"/>
      <c r="H7" s="641" t="s">
        <v>992</v>
      </c>
      <c r="I7" s="642"/>
    </row>
    <row r="8" spans="1:9" ht="52.5" customHeight="1">
      <c r="A8" s="660" t="s">
        <v>856</v>
      </c>
      <c r="B8" s="661"/>
      <c r="C8" s="219" t="str">
        <f>CONCATENATE('Root Cause Analysis'!E12,'Root Cause Analysis'!F12)</f>
        <v>1:  </v>
      </c>
      <c r="D8" s="629">
        <f>'Root Cause Analysis'!$G$12</f>
        <v>0</v>
      </c>
      <c r="E8" s="629"/>
      <c r="G8"/>
      <c r="H8" s="643"/>
      <c r="I8" s="644"/>
    </row>
    <row r="9" spans="1:9" ht="52.5" customHeight="1" thickBot="1">
      <c r="A9" s="662"/>
      <c r="B9" s="663"/>
      <c r="C9" s="219" t="str">
        <f>CONCATENATE('Root Cause Analysis'!E13,'Root Cause Analysis'!F13)</f>
        <v>2: </v>
      </c>
      <c r="D9" s="629">
        <f>'Root Cause Analysis'!$G$13</f>
        <v>0</v>
      </c>
      <c r="E9" s="629"/>
      <c r="G9"/>
      <c r="H9" s="645"/>
      <c r="I9" s="646"/>
    </row>
    <row r="10" spans="1:8" ht="52.5" customHeight="1">
      <c r="A10" s="664"/>
      <c r="B10" s="665"/>
      <c r="C10" s="219" t="str">
        <f>CONCATENATE('Root Cause Analysis'!E14,'Root Cause Analysis'!F14)</f>
        <v>3: </v>
      </c>
      <c r="D10" s="629">
        <f>'Root Cause Analysis'!$G$14</f>
        <v>0</v>
      </c>
      <c r="E10" s="629"/>
      <c r="G10"/>
      <c r="H10" s="91"/>
    </row>
    <row r="11" spans="1:11" ht="36.75" customHeight="1">
      <c r="A11" s="658" t="s">
        <v>813</v>
      </c>
      <c r="B11" s="659"/>
      <c r="C11" s="222"/>
      <c r="E11" s="92"/>
      <c r="G11"/>
      <c r="H11" s="93"/>
      <c r="J11" s="11"/>
      <c r="K11" s="4"/>
    </row>
    <row r="12" spans="3:11" ht="15" customHeight="1">
      <c r="C12" s="15"/>
      <c r="D12" s="26"/>
      <c r="E12" s="26"/>
      <c r="F12" s="26"/>
      <c r="G12" s="25"/>
      <c r="H12" s="25"/>
      <c r="I12" s="11"/>
      <c r="J12" s="11"/>
      <c r="K12" s="11"/>
    </row>
    <row r="13" spans="2:11" ht="33" customHeight="1">
      <c r="B13" s="203" t="s">
        <v>839</v>
      </c>
      <c r="C13" s="650" t="s">
        <v>846</v>
      </c>
      <c r="D13" s="650"/>
      <c r="E13" s="650"/>
      <c r="F13" s="651" t="s">
        <v>793</v>
      </c>
      <c r="G13" s="652"/>
      <c r="H13" s="228" t="s">
        <v>906</v>
      </c>
      <c r="I13" s="11"/>
      <c r="J13" s="11"/>
      <c r="K13" s="11"/>
    </row>
    <row r="14" spans="2:11" ht="71.25" customHeight="1">
      <c r="B14" s="256" t="s">
        <v>914</v>
      </c>
      <c r="C14" s="626"/>
      <c r="D14" s="626"/>
      <c r="E14" s="626"/>
      <c r="F14" s="671"/>
      <c r="G14" s="672"/>
      <c r="H14" s="254"/>
      <c r="I14" s="11"/>
      <c r="J14" s="11"/>
      <c r="K14" s="11"/>
    </row>
    <row r="15" spans="2:11" ht="71.25" customHeight="1">
      <c r="B15" s="256" t="s">
        <v>915</v>
      </c>
      <c r="C15" s="626"/>
      <c r="D15" s="626"/>
      <c r="E15" s="626"/>
      <c r="F15" s="670"/>
      <c r="G15" s="670"/>
      <c r="H15" s="254"/>
      <c r="I15" s="11"/>
      <c r="J15" s="11"/>
      <c r="K15" s="11"/>
    </row>
    <row r="16" spans="2:11" ht="71.25" customHeight="1">
      <c r="B16" s="256" t="s">
        <v>916</v>
      </c>
      <c r="C16" s="626"/>
      <c r="D16" s="626"/>
      <c r="E16" s="626"/>
      <c r="F16" s="670"/>
      <c r="G16" s="670"/>
      <c r="H16" s="254"/>
      <c r="I16" s="11"/>
      <c r="J16" s="11"/>
      <c r="K16" s="11"/>
    </row>
    <row r="17" spans="2:11" ht="71.25" customHeight="1">
      <c r="B17" s="256" t="s">
        <v>917</v>
      </c>
      <c r="C17" s="626"/>
      <c r="D17" s="626"/>
      <c r="E17" s="626"/>
      <c r="F17" s="670"/>
      <c r="G17" s="670"/>
      <c r="H17" s="254"/>
      <c r="I17" s="11"/>
      <c r="J17" s="11"/>
      <c r="K17" s="11"/>
    </row>
    <row r="18" spans="2:11" ht="71.25" customHeight="1">
      <c r="B18" s="256" t="s">
        <v>918</v>
      </c>
      <c r="C18" s="649">
        <f>IF(C6=0,"",C6)</f>
      </c>
      <c r="D18" s="649"/>
      <c r="E18" s="649"/>
      <c r="F18" s="670"/>
      <c r="G18" s="670"/>
      <c r="H18" s="254"/>
      <c r="I18" s="11"/>
      <c r="J18" s="11"/>
      <c r="K18" s="11"/>
    </row>
    <row r="19" spans="2:11" ht="15.75" customHeight="1">
      <c r="B19" s="263"/>
      <c r="C19" s="264"/>
      <c r="D19" s="268"/>
      <c r="E19" s="269"/>
      <c r="F19" s="269"/>
      <c r="G19" s="269"/>
      <c r="H19" s="265"/>
      <c r="I19" s="11"/>
      <c r="J19" s="11"/>
      <c r="K19" s="11"/>
    </row>
    <row r="20" spans="1:11" ht="15.75" customHeight="1">
      <c r="A20" s="655"/>
      <c r="B20" s="655"/>
      <c r="C20" s="655"/>
      <c r="D20" s="266"/>
      <c r="E20" s="267"/>
      <c r="F20" s="267"/>
      <c r="G20" s="267"/>
      <c r="H20" s="25"/>
      <c r="I20" s="11"/>
      <c r="J20" s="11"/>
      <c r="K20" s="11"/>
    </row>
    <row r="21" spans="1:10" s="6" customFormat="1" ht="36" customHeight="1">
      <c r="A21" s="159" t="s">
        <v>810</v>
      </c>
      <c r="B21" s="159" t="s">
        <v>857</v>
      </c>
      <c r="C21" s="159" t="s">
        <v>736</v>
      </c>
      <c r="D21" s="160" t="s">
        <v>904</v>
      </c>
      <c r="E21" s="160" t="s">
        <v>737</v>
      </c>
      <c r="F21" s="159" t="s">
        <v>1</v>
      </c>
      <c r="G21" s="159" t="s">
        <v>738</v>
      </c>
      <c r="H21"/>
      <c r="I21"/>
      <c r="J21"/>
    </row>
    <row r="22" spans="1:10" s="161" customFormat="1" ht="18">
      <c r="A22" s="229">
        <v>1</v>
      </c>
      <c r="B22" s="229"/>
      <c r="C22" s="51"/>
      <c r="D22" s="51"/>
      <c r="E22" s="171"/>
      <c r="F22" s="171"/>
      <c r="G22" s="51"/>
      <c r="H22"/>
      <c r="I22"/>
      <c r="J22"/>
    </row>
    <row r="23" spans="1:10" s="161" customFormat="1" ht="18">
      <c r="A23" s="229">
        <v>2</v>
      </c>
      <c r="B23" s="229"/>
      <c r="C23" s="51"/>
      <c r="D23" s="63"/>
      <c r="E23" s="171"/>
      <c r="F23" s="171"/>
      <c r="G23" s="51"/>
      <c r="H23"/>
      <c r="I23"/>
      <c r="J23"/>
    </row>
    <row r="24" spans="1:10" s="161" customFormat="1" ht="18">
      <c r="A24" s="229">
        <v>3</v>
      </c>
      <c r="B24" s="229"/>
      <c r="C24" s="51"/>
      <c r="D24" s="63"/>
      <c r="E24" s="171"/>
      <c r="F24" s="171"/>
      <c r="G24" s="51"/>
      <c r="H24"/>
      <c r="I24"/>
      <c r="J24"/>
    </row>
    <row r="25" spans="1:10" s="161" customFormat="1" ht="18">
      <c r="A25" s="229">
        <v>4</v>
      </c>
      <c r="B25" s="229"/>
      <c r="C25" s="51"/>
      <c r="D25" s="63"/>
      <c r="E25" s="171"/>
      <c r="F25" s="171"/>
      <c r="G25" s="51"/>
      <c r="H25"/>
      <c r="I25"/>
      <c r="J25"/>
    </row>
    <row r="26" spans="1:10" s="161" customFormat="1" ht="18">
      <c r="A26" s="229">
        <v>5</v>
      </c>
      <c r="B26" s="229"/>
      <c r="C26" s="51"/>
      <c r="D26" s="63"/>
      <c r="E26" s="171"/>
      <c r="F26" s="171"/>
      <c r="G26" s="51"/>
      <c r="H26"/>
      <c r="I26"/>
      <c r="J26"/>
    </row>
    <row r="27" spans="1:10" s="45" customFormat="1" ht="18">
      <c r="A27" s="229">
        <v>6</v>
      </c>
      <c r="B27" s="229"/>
      <c r="C27" s="51"/>
      <c r="D27" s="63"/>
      <c r="E27" s="171"/>
      <c r="F27" s="171"/>
      <c r="G27" s="51"/>
      <c r="H27"/>
      <c r="I27" s="43"/>
      <c r="J27" s="44"/>
    </row>
    <row r="28" spans="1:10" s="45" customFormat="1" ht="18">
      <c r="A28" s="229">
        <v>7</v>
      </c>
      <c r="B28" s="229"/>
      <c r="C28" s="51"/>
      <c r="D28" s="63"/>
      <c r="E28" s="171"/>
      <c r="F28" s="171"/>
      <c r="G28" s="51"/>
      <c r="H28"/>
      <c r="I28" s="43"/>
      <c r="J28" s="44"/>
    </row>
    <row r="29" spans="1:10" s="45" customFormat="1" ht="18">
      <c r="A29" s="229">
        <v>8</v>
      </c>
      <c r="B29" s="229"/>
      <c r="C29" s="51"/>
      <c r="D29" s="63"/>
      <c r="E29" s="171"/>
      <c r="F29" s="171"/>
      <c r="G29" s="51"/>
      <c r="H29"/>
      <c r="I29" s="43"/>
      <c r="J29" s="44"/>
    </row>
    <row r="30" spans="1:10" s="45" customFormat="1" ht="18">
      <c r="A30" s="229">
        <v>9</v>
      </c>
      <c r="B30" s="229"/>
      <c r="C30" s="51"/>
      <c r="D30" s="63"/>
      <c r="E30" s="171"/>
      <c r="F30" s="171"/>
      <c r="G30" s="51"/>
      <c r="H30"/>
      <c r="I30" s="43"/>
      <c r="J30" s="44"/>
    </row>
    <row r="31" spans="1:10" s="45" customFormat="1" ht="18">
      <c r="A31" s="229">
        <v>10</v>
      </c>
      <c r="B31" s="229"/>
      <c r="C31" s="51"/>
      <c r="D31" s="63"/>
      <c r="E31" s="171"/>
      <c r="F31" s="171"/>
      <c r="G31" s="51"/>
      <c r="H31"/>
      <c r="I31" s="43"/>
      <c r="J31" s="44"/>
    </row>
    <row r="32" spans="1:10" s="45" customFormat="1" ht="18">
      <c r="A32" s="229">
        <v>11</v>
      </c>
      <c r="B32" s="229"/>
      <c r="C32" s="51"/>
      <c r="D32" s="63"/>
      <c r="E32" s="171"/>
      <c r="F32" s="171"/>
      <c r="G32" s="51"/>
      <c r="H32"/>
      <c r="I32" s="43"/>
      <c r="J32" s="44"/>
    </row>
    <row r="33" spans="1:10" s="45" customFormat="1" ht="18">
      <c r="A33" s="229">
        <v>12</v>
      </c>
      <c r="B33" s="229"/>
      <c r="C33" s="51"/>
      <c r="D33" s="63"/>
      <c r="E33" s="171"/>
      <c r="F33" s="171"/>
      <c r="G33" s="51"/>
      <c r="H33"/>
      <c r="I33" s="43"/>
      <c r="J33" s="44"/>
    </row>
    <row r="34" spans="1:10" s="45" customFormat="1" ht="18">
      <c r="A34" s="229">
        <v>13</v>
      </c>
      <c r="B34" s="229"/>
      <c r="C34" s="51"/>
      <c r="D34" s="63"/>
      <c r="E34" s="171"/>
      <c r="F34" s="171"/>
      <c r="G34" s="51"/>
      <c r="H34"/>
      <c r="I34" s="43"/>
      <c r="J34" s="44"/>
    </row>
    <row r="35" spans="1:10" s="45" customFormat="1" ht="18">
      <c r="A35" s="229">
        <v>14</v>
      </c>
      <c r="B35" s="229"/>
      <c r="C35" s="51"/>
      <c r="D35" s="63"/>
      <c r="E35" s="171"/>
      <c r="F35" s="171"/>
      <c r="G35" s="51"/>
      <c r="H35"/>
      <c r="I35" s="43"/>
      <c r="J35" s="44"/>
    </row>
    <row r="36" spans="1:10" s="45" customFormat="1" ht="18">
      <c r="A36" s="229">
        <v>15</v>
      </c>
      <c r="B36" s="229"/>
      <c r="C36" s="51"/>
      <c r="D36" s="63"/>
      <c r="E36" s="171"/>
      <c r="F36" s="171"/>
      <c r="G36" s="162"/>
      <c r="H36"/>
      <c r="I36" s="43"/>
      <c r="J36" s="44"/>
    </row>
    <row r="37" spans="1:10" s="45" customFormat="1" ht="18">
      <c r="A37" s="229">
        <v>16</v>
      </c>
      <c r="B37" s="229"/>
      <c r="C37" s="51"/>
      <c r="D37" s="63"/>
      <c r="E37" s="171"/>
      <c r="F37" s="171"/>
      <c r="G37" s="51"/>
      <c r="H37"/>
      <c r="I37" s="43"/>
      <c r="J37" s="44"/>
    </row>
    <row r="38" spans="1:10" s="45" customFormat="1" ht="18">
      <c r="A38" s="229">
        <v>17</v>
      </c>
      <c r="B38" s="229"/>
      <c r="C38" s="51"/>
      <c r="D38" s="63"/>
      <c r="E38" s="171"/>
      <c r="F38" s="171"/>
      <c r="G38" s="51"/>
      <c r="H38"/>
      <c r="I38" s="43"/>
      <c r="J38" s="44"/>
    </row>
    <row r="39" spans="1:10" s="45" customFormat="1" ht="18">
      <c r="A39" s="229">
        <v>18</v>
      </c>
      <c r="B39" s="229"/>
      <c r="C39" s="51"/>
      <c r="D39" s="63"/>
      <c r="E39" s="171"/>
      <c r="F39" s="171"/>
      <c r="G39" s="51"/>
      <c r="H39"/>
      <c r="I39" s="43"/>
      <c r="J39" s="44"/>
    </row>
    <row r="40" spans="1:10" s="45" customFormat="1" ht="18">
      <c r="A40" s="229">
        <v>19</v>
      </c>
      <c r="B40" s="229"/>
      <c r="C40" s="51"/>
      <c r="D40" s="63"/>
      <c r="E40" s="171"/>
      <c r="F40" s="171"/>
      <c r="G40" s="51"/>
      <c r="H40"/>
      <c r="I40" s="43"/>
      <c r="J40" s="44"/>
    </row>
    <row r="41" spans="1:10" s="45" customFormat="1" ht="18">
      <c r="A41" s="231">
        <v>20</v>
      </c>
      <c r="B41" s="229"/>
      <c r="C41" s="51"/>
      <c r="D41" s="226"/>
      <c r="E41" s="227"/>
      <c r="F41" s="227"/>
      <c r="G41" s="162"/>
      <c r="H41"/>
      <c r="I41" s="43"/>
      <c r="J41" s="44"/>
    </row>
    <row r="42" spans="2:10" s="45" customFormat="1" ht="13.5" customHeight="1">
      <c r="B42" s="167"/>
      <c r="C42" s="168"/>
      <c r="D42" s="169"/>
      <c r="E42" s="170"/>
      <c r="F42" s="170"/>
      <c r="G42" s="168"/>
      <c r="H42" s="168"/>
      <c r="I42" s="43"/>
      <c r="J42" s="44"/>
    </row>
    <row r="43" spans="1:6" ht="54" customHeight="1" thickBot="1">
      <c r="A43" s="341" t="s">
        <v>1030</v>
      </c>
      <c r="B43" s="632" t="s">
        <v>1179</v>
      </c>
      <c r="C43" s="633"/>
      <c r="D43" s="633"/>
      <c r="E43" s="633"/>
      <c r="F43" s="634"/>
    </row>
    <row r="44" spans="2:9" ht="50.25" customHeight="1">
      <c r="B44" s="65" t="s">
        <v>809</v>
      </c>
      <c r="C44" s="65" t="s">
        <v>811</v>
      </c>
      <c r="D44" s="62" t="s">
        <v>741</v>
      </c>
      <c r="E44" s="62" t="s">
        <v>742</v>
      </c>
      <c r="F44" s="62" t="s">
        <v>812</v>
      </c>
      <c r="H44" s="635" t="s">
        <v>1178</v>
      </c>
      <c r="I44" s="636"/>
    </row>
    <row r="45" spans="2:9" ht="18">
      <c r="B45" s="51"/>
      <c r="C45" s="51"/>
      <c r="D45" s="64"/>
      <c r="E45" s="81"/>
      <c r="F45" s="64"/>
      <c r="H45" s="637"/>
      <c r="I45" s="638"/>
    </row>
    <row r="46" spans="2:9" ht="18">
      <c r="B46" s="63"/>
      <c r="C46" s="63"/>
      <c r="D46" s="154"/>
      <c r="E46" s="82"/>
      <c r="F46" s="154"/>
      <c r="H46" s="637"/>
      <c r="I46" s="638"/>
    </row>
    <row r="47" spans="2:9" ht="18">
      <c r="B47" s="63"/>
      <c r="C47" s="63"/>
      <c r="D47" s="154"/>
      <c r="E47" s="82"/>
      <c r="F47" s="154"/>
      <c r="H47" s="637"/>
      <c r="I47" s="638"/>
    </row>
    <row r="48" spans="2:9" ht="18">
      <c r="B48" s="63"/>
      <c r="C48" s="63"/>
      <c r="D48" s="154"/>
      <c r="E48" s="82"/>
      <c r="F48" s="154"/>
      <c r="H48" s="637"/>
      <c r="I48" s="638"/>
    </row>
    <row r="49" spans="2:9" ht="18.75" thickBot="1">
      <c r="B49" s="63"/>
      <c r="C49" s="63"/>
      <c r="D49" s="154"/>
      <c r="E49" s="82"/>
      <c r="F49" s="154"/>
      <c r="H49" s="639"/>
      <c r="I49" s="640"/>
    </row>
    <row r="50" spans="2:6" ht="18">
      <c r="B50" s="63"/>
      <c r="C50" s="63"/>
      <c r="D50" s="154"/>
      <c r="E50" s="82"/>
      <c r="F50" s="154"/>
    </row>
    <row r="51" spans="2:6" ht="18">
      <c r="B51" s="63"/>
      <c r="C51" s="63"/>
      <c r="D51" s="154"/>
      <c r="E51" s="82"/>
      <c r="F51" s="154"/>
    </row>
    <row r="52" spans="2:6" ht="18">
      <c r="B52" s="63"/>
      <c r="C52" s="253"/>
      <c r="D52" s="154"/>
      <c r="E52" s="315"/>
      <c r="F52" s="313"/>
    </row>
    <row r="53" spans="2:6" ht="18">
      <c r="B53" s="63"/>
      <c r="C53" s="253"/>
      <c r="D53" s="154"/>
      <c r="E53" s="314"/>
      <c r="F53" s="51"/>
    </row>
    <row r="54" spans="2:6" ht="18">
      <c r="B54" s="63"/>
      <c r="C54" s="253"/>
      <c r="D54" s="154"/>
      <c r="E54" s="314"/>
      <c r="F54" s="51"/>
    </row>
    <row r="55" spans="2:6" ht="18">
      <c r="B55" s="63"/>
      <c r="C55" s="253"/>
      <c r="D55" s="154"/>
      <c r="E55" s="314"/>
      <c r="F55" s="51"/>
    </row>
    <row r="56" spans="2:6" ht="18">
      <c r="B56" s="63"/>
      <c r="C56" s="253"/>
      <c r="D56" s="154"/>
      <c r="E56" s="314"/>
      <c r="F56" s="51"/>
    </row>
    <row r="57" spans="2:6" ht="18">
      <c r="B57" s="63"/>
      <c r="C57" s="253"/>
      <c r="D57" s="154"/>
      <c r="E57" s="314"/>
      <c r="F57" s="51"/>
    </row>
    <row r="58" spans="2:6" ht="18">
      <c r="B58" s="63"/>
      <c r="C58" s="253"/>
      <c r="D58" s="154"/>
      <c r="E58" s="314"/>
      <c r="F58" s="51"/>
    </row>
    <row r="59" spans="2:6" ht="18">
      <c r="B59" s="63"/>
      <c r="C59" s="253"/>
      <c r="D59" s="154"/>
      <c r="E59" s="314"/>
      <c r="F59" s="51"/>
    </row>
    <row r="60" spans="2:6" ht="18">
      <c r="B60" s="63"/>
      <c r="C60" s="253"/>
      <c r="D60" s="154"/>
      <c r="E60" s="314"/>
      <c r="F60" s="51"/>
    </row>
    <row r="61" spans="2:6" ht="18">
      <c r="B61" s="63"/>
      <c r="C61" s="253"/>
      <c r="D61" s="154"/>
      <c r="E61" s="314"/>
      <c r="F61" s="51"/>
    </row>
    <row r="62" spans="2:6" ht="18">
      <c r="B62" s="63"/>
      <c r="C62" s="253"/>
      <c r="D62" s="154"/>
      <c r="E62" s="314"/>
      <c r="F62" s="51"/>
    </row>
    <row r="63" spans="2:6" ht="18">
      <c r="B63" s="63"/>
      <c r="C63" s="253"/>
      <c r="D63" s="154"/>
      <c r="E63" s="314"/>
      <c r="F63" s="51"/>
    </row>
    <row r="64" spans="2:6" ht="18">
      <c r="B64" s="63"/>
      <c r="C64" s="253"/>
      <c r="D64" s="154"/>
      <c r="E64" s="314"/>
      <c r="F64" s="51"/>
    </row>
  </sheetData>
  <sheetProtection password="E72B" sheet="1" objects="1" scenarios="1" formatCells="0" formatRows="0" selectLockedCells="1" sort="0"/>
  <mergeCells count="28">
    <mergeCell ref="C17:E17"/>
    <mergeCell ref="F17:G17"/>
    <mergeCell ref="B43:F43"/>
    <mergeCell ref="H44:I49"/>
    <mergeCell ref="H7:I9"/>
    <mergeCell ref="A20:C20"/>
    <mergeCell ref="C18:E18"/>
    <mergeCell ref="F18:G18"/>
    <mergeCell ref="C15:E15"/>
    <mergeCell ref="C14:E14"/>
    <mergeCell ref="B2:C2"/>
    <mergeCell ref="C16:E16"/>
    <mergeCell ref="F16:G16"/>
    <mergeCell ref="A11:B11"/>
    <mergeCell ref="C13:E13"/>
    <mergeCell ref="F13:G13"/>
    <mergeCell ref="F14:G14"/>
    <mergeCell ref="F15:G15"/>
    <mergeCell ref="E2:F2"/>
    <mergeCell ref="E1:F1"/>
    <mergeCell ref="A6:B6"/>
    <mergeCell ref="A7:B7"/>
    <mergeCell ref="A8:B10"/>
    <mergeCell ref="D7:E7"/>
    <mergeCell ref="D8:E8"/>
    <mergeCell ref="D9:E9"/>
    <mergeCell ref="D10:E10"/>
    <mergeCell ref="E6:F6"/>
  </mergeCells>
  <conditionalFormatting sqref="D8:E10">
    <cfRule type="cellIs" priority="2" dxfId="31" operator="equal">
      <formula>0</formula>
    </cfRule>
  </conditionalFormatting>
  <conditionalFormatting sqref="B2:C2">
    <cfRule type="cellIs" priority="1" dxfId="31" operator="equal">
      <formula>"Select School From List Below"</formula>
    </cfRule>
  </conditionalFormatting>
  <dataValidations count="15">
    <dataValidation allowBlank="1" showInputMessage="1" showErrorMessage="1" prompt="Please identify the action step that is linked to the requested resource." sqref="B45:B64"/>
    <dataValidation type="whole" allowBlank="1" showInputMessage="1" showErrorMessage="1" sqref="E45:E51">
      <formula1>0</formula1>
      <formula2>3000000</formula2>
    </dataValidation>
    <dataValidation allowBlank="1" showInputMessage="1" showErrorMessage="1" prompt="Please include the name of only one person who will hold the primary responsibility for completing the action step." sqref="G42"/>
    <dataValidation type="textLength" showInputMessage="1" showErrorMessage="1" prompt="Please enter your information.  This cell cannot be left blank." sqref="C11 C6">
      <formula1>0</formula1>
      <formula2>10000</formula2>
    </dataValidation>
    <dataValidation type="date" allowBlank="1" showInputMessage="1" showErrorMessage="1" prompt="Please enter one date in MM/DD/YY format." error="Please try again.  Date must be entered in MM/DD/YY format utilizing a time frame between 7/1/14 and 6/30/15." sqref="E22:F42">
      <formula1>42186</formula1>
      <formula2>42551</formula2>
    </dataValidation>
    <dataValidation type="list" allowBlank="1" showInputMessage="1" showErrorMessage="1" prompt="Please select the strategy that corresponds with the action step." sqref="B22:B41 H42">
      <formula1>Strategies</formula1>
    </dataValidation>
    <dataValidation type="list" allowBlank="1" showInputMessage="1" showErrorMessage="1" sqref="D22:D42">
      <formula1>TPs</formula1>
    </dataValidation>
    <dataValidation type="list" allowBlank="1" showInputMessage="1" showErrorMessage="1" sqref="D45:D64">
      <formula1>category</formula1>
    </dataValidation>
    <dataValidation type="list" allowBlank="1" showInputMessage="1" showErrorMessage="1" sqref="F45:F51 F53:F64">
      <formula1>source</formula1>
    </dataValidation>
    <dataValidation type="list" allowBlank="1" showInputMessage="1" showErrorMessage="1" sqref="F52">
      <formula1>#REF!</formula1>
    </dataValidation>
    <dataValidation type="list" allowBlank="1" showInputMessage="1" showErrorMessage="1" sqref="H19">
      <formula1>Met</formula1>
    </dataValidation>
    <dataValidation allowBlank="1" showInputMessage="1" showErrorMessage="1" prompt="Please be sure to list your action steps in start date order." sqref="C22:C41"/>
    <dataValidation allowBlank="1" showInputMessage="1" showErrorMessage="1" prompt="If you sort your action steps you may need to re-number your steps to keep them in order." sqref="A22:A41"/>
    <dataValidation allowBlank="1" showInputMessage="1" showErrorMessage="1" prompt="Please include the title and/or name of only one person who will hold the primary responsibility for completing the action step." sqref="G22:G41"/>
    <dataValidation type="textLength" showInputMessage="1" showErrorMessage="1" sqref="C7">
      <formula1>0</formula1>
      <formula2>10000</formula2>
    </dataValidation>
  </dataValidations>
  <hyperlinks>
    <hyperlink ref="E1:F1" location="Instructions!A1" tooltip="Return to Instructions" display="Return to Instructions"/>
  </hyperlinks>
  <printOptions/>
  <pageMargins left="0.29" right="0.3" top="0.3" bottom="0.24" header="0.2" footer="0.2"/>
  <pageSetup fitToHeight="0" fitToWidth="1" horizontalDpi="600" verticalDpi="600" orientation="landscape" scale="51" r:id="rId4"/>
  <drawing r:id="rId3"/>
  <tableParts>
    <tablePart r:id="rId1"/>
    <tablePart r:id="rId2"/>
  </tableParts>
</worksheet>
</file>

<file path=xl/worksheets/sheet14.xml><?xml version="1.0" encoding="utf-8"?>
<worksheet xmlns="http://schemas.openxmlformats.org/spreadsheetml/2006/main" xmlns:r="http://schemas.openxmlformats.org/officeDocument/2006/relationships">
  <sheetPr>
    <tabColor theme="6"/>
    <pageSetUpPr fitToPage="1"/>
  </sheetPr>
  <dimension ref="A1:K64"/>
  <sheetViews>
    <sheetView showGridLines="0" showRowColHeaders="0" zoomScale="80" zoomScaleNormal="80" zoomScaleSheetLayoutView="75" zoomScalePageLayoutView="75" workbookViewId="0" topLeftCell="A1">
      <selection activeCell="A33" sqref="A33"/>
    </sheetView>
  </sheetViews>
  <sheetFormatPr defaultColWidth="9.140625" defaultRowHeight="15"/>
  <cols>
    <col min="1" max="1" width="17.421875" style="5" customWidth="1"/>
    <col min="2" max="2" width="19.57421875" style="5" customWidth="1"/>
    <col min="3" max="3" width="69.00390625" style="7" customWidth="1"/>
    <col min="4" max="4" width="36.7109375" style="0" customWidth="1"/>
    <col min="5" max="5" width="17.7109375" style="0" customWidth="1"/>
    <col min="6" max="6" width="17.8515625" style="0" customWidth="1"/>
    <col min="7" max="7" width="25.421875" style="5" customWidth="1"/>
    <col min="8" max="8" width="10.57421875" style="5" customWidth="1"/>
    <col min="9" max="9" width="28.140625" style="5" customWidth="1"/>
    <col min="10" max="16384" width="8.7109375" style="5" customWidth="1"/>
  </cols>
  <sheetData>
    <row r="1" spans="1:9" ht="45.75">
      <c r="A1" s="23" t="s">
        <v>899</v>
      </c>
      <c r="B1" s="1"/>
      <c r="E1" s="647" t="s">
        <v>1169</v>
      </c>
      <c r="F1" s="647"/>
      <c r="G1" s="61"/>
      <c r="H1" s="61"/>
      <c r="I1" s="3"/>
    </row>
    <row r="2" spans="1:9" s="527" customFormat="1" ht="27.75" customHeight="1" thickBot="1">
      <c r="A2" s="522" t="s">
        <v>1096</v>
      </c>
      <c r="B2" s="669" t="str">
        <f>Title!$I$17</f>
        <v>Select School From List Below</v>
      </c>
      <c r="C2" s="669"/>
      <c r="D2" s="523" t="s">
        <v>1041</v>
      </c>
      <c r="E2" s="673"/>
      <c r="F2" s="674"/>
      <c r="G2" s="525"/>
      <c r="H2" s="525"/>
      <c r="I2" s="526"/>
    </row>
    <row r="3" spans="1:9" ht="18">
      <c r="A3" s="83" t="s">
        <v>919</v>
      </c>
      <c r="B3" s="17"/>
      <c r="D3" s="13"/>
      <c r="E3" s="13"/>
      <c r="F3" s="13"/>
      <c r="G3" s="11"/>
      <c r="H3"/>
      <c r="I3" s="3"/>
    </row>
    <row r="4" spans="1:9" ht="18">
      <c r="A4" s="224" t="s">
        <v>902</v>
      </c>
      <c r="B4" s="12"/>
      <c r="C4" s="15"/>
      <c r="D4" s="16"/>
      <c r="E4" s="16"/>
      <c r="F4" s="16"/>
      <c r="G4" s="14"/>
      <c r="H4" s="14"/>
      <c r="I4" s="11"/>
    </row>
    <row r="5" spans="2:9" ht="18.75" thickBot="1">
      <c r="B5" s="156"/>
      <c r="C5" s="156"/>
      <c r="D5" s="157"/>
      <c r="E5" s="157"/>
      <c r="F5" s="90"/>
      <c r="G5" s="158"/>
      <c r="H5" s="158"/>
      <c r="I5" s="11"/>
    </row>
    <row r="6" spans="1:9" ht="92.25" customHeight="1" thickBot="1">
      <c r="A6" s="658" t="s">
        <v>998</v>
      </c>
      <c r="B6" s="659"/>
      <c r="C6" s="221"/>
      <c r="D6" s="157"/>
      <c r="E6" s="656" t="s">
        <v>979</v>
      </c>
      <c r="F6" s="657"/>
      <c r="G6"/>
      <c r="H6" s="158"/>
      <c r="I6" s="11"/>
    </row>
    <row r="7" spans="1:9" s="42" customFormat="1" ht="52.5" customHeight="1">
      <c r="A7" s="659" t="s">
        <v>808</v>
      </c>
      <c r="B7" s="666"/>
      <c r="C7" s="276">
        <f>IF('Root Cause Analysis'!C15=0,"",'Root Cause Analysis'!C15)</f>
      </c>
      <c r="D7" s="630" t="s">
        <v>968</v>
      </c>
      <c r="E7" s="631"/>
      <c r="F7"/>
      <c r="G7"/>
      <c r="H7" s="641" t="s">
        <v>992</v>
      </c>
      <c r="I7" s="642"/>
    </row>
    <row r="8" spans="1:9" ht="52.5" customHeight="1">
      <c r="A8" s="660" t="s">
        <v>856</v>
      </c>
      <c r="B8" s="661"/>
      <c r="C8" s="219" t="str">
        <f>CONCATENATE('Root Cause Analysis'!E15,'Root Cause Analysis'!F15)</f>
        <v>1:  </v>
      </c>
      <c r="D8" s="629">
        <f>'Root Cause Analysis'!$G$15</f>
        <v>0</v>
      </c>
      <c r="E8" s="629"/>
      <c r="G8"/>
      <c r="H8" s="643"/>
      <c r="I8" s="644"/>
    </row>
    <row r="9" spans="1:9" ht="52.5" customHeight="1" thickBot="1">
      <c r="A9" s="662"/>
      <c r="B9" s="663"/>
      <c r="C9" s="219" t="str">
        <f>CONCATENATE('Root Cause Analysis'!E16,'Root Cause Analysis'!F16)</f>
        <v>2: </v>
      </c>
      <c r="D9" s="629">
        <f>'Root Cause Analysis'!$G$16</f>
        <v>0</v>
      </c>
      <c r="E9" s="629"/>
      <c r="G9"/>
      <c r="H9" s="645"/>
      <c r="I9" s="646"/>
    </row>
    <row r="10" spans="1:8" ht="52.5" customHeight="1">
      <c r="A10" s="664"/>
      <c r="B10" s="665"/>
      <c r="C10" s="219" t="str">
        <f>CONCATENATE('Root Cause Analysis'!E17,'Root Cause Analysis'!F17)</f>
        <v>3: </v>
      </c>
      <c r="D10" s="629">
        <f>'Root Cause Analysis'!$G$17</f>
        <v>0</v>
      </c>
      <c r="E10" s="629"/>
      <c r="G10"/>
      <c r="H10" s="91"/>
    </row>
    <row r="11" spans="1:11" ht="35.25" customHeight="1">
      <c r="A11" s="658" t="s">
        <v>813</v>
      </c>
      <c r="B11" s="659"/>
      <c r="C11" s="222"/>
      <c r="E11" s="92"/>
      <c r="G11"/>
      <c r="H11" s="93"/>
      <c r="J11" s="11"/>
      <c r="K11" s="4"/>
    </row>
    <row r="12" spans="3:11" ht="15" customHeight="1">
      <c r="C12" s="15"/>
      <c r="D12" s="26"/>
      <c r="E12" s="26"/>
      <c r="F12" s="26"/>
      <c r="G12" s="25"/>
      <c r="H12" s="25"/>
      <c r="I12" s="11"/>
      <c r="J12" s="11"/>
      <c r="K12" s="11"/>
    </row>
    <row r="13" spans="2:11" ht="33" customHeight="1">
      <c r="B13" s="203" t="s">
        <v>839</v>
      </c>
      <c r="C13" s="650" t="s">
        <v>846</v>
      </c>
      <c r="D13" s="650"/>
      <c r="E13" s="650"/>
      <c r="F13" s="651" t="s">
        <v>793</v>
      </c>
      <c r="G13" s="652"/>
      <c r="H13" s="228" t="s">
        <v>906</v>
      </c>
      <c r="I13" s="11"/>
      <c r="J13" s="11"/>
      <c r="K13" s="11"/>
    </row>
    <row r="14" spans="2:11" ht="71.25" customHeight="1">
      <c r="B14" s="256" t="s">
        <v>914</v>
      </c>
      <c r="C14" s="626"/>
      <c r="D14" s="626"/>
      <c r="E14" s="626"/>
      <c r="F14" s="671"/>
      <c r="G14" s="672"/>
      <c r="H14" s="254"/>
      <c r="I14" s="11"/>
      <c r="J14" s="11"/>
      <c r="K14" s="11"/>
    </row>
    <row r="15" spans="2:11" ht="71.25" customHeight="1">
      <c r="B15" s="256" t="s">
        <v>915</v>
      </c>
      <c r="C15" s="626"/>
      <c r="D15" s="626"/>
      <c r="E15" s="626"/>
      <c r="F15" s="670"/>
      <c r="G15" s="670"/>
      <c r="H15" s="254"/>
      <c r="I15" s="11"/>
      <c r="J15" s="11"/>
      <c r="K15" s="11"/>
    </row>
    <row r="16" spans="2:11" ht="71.25" customHeight="1">
      <c r="B16" s="256" t="s">
        <v>916</v>
      </c>
      <c r="C16" s="626"/>
      <c r="D16" s="626"/>
      <c r="E16" s="626"/>
      <c r="F16" s="670"/>
      <c r="G16" s="670"/>
      <c r="H16" s="254"/>
      <c r="I16" s="11"/>
      <c r="J16" s="11"/>
      <c r="K16" s="11"/>
    </row>
    <row r="17" spans="2:11" ht="71.25" customHeight="1">
      <c r="B17" s="256" t="s">
        <v>917</v>
      </c>
      <c r="C17" s="626"/>
      <c r="D17" s="626"/>
      <c r="E17" s="626"/>
      <c r="F17" s="670"/>
      <c r="G17" s="670"/>
      <c r="H17" s="254"/>
      <c r="I17" s="11"/>
      <c r="J17" s="11"/>
      <c r="K17" s="11"/>
    </row>
    <row r="18" spans="2:11" ht="71.25" customHeight="1">
      <c r="B18" s="256" t="s">
        <v>918</v>
      </c>
      <c r="C18" s="649">
        <f>IF(C6=0,"",C6)</f>
      </c>
      <c r="D18" s="649"/>
      <c r="E18" s="649"/>
      <c r="F18" s="670"/>
      <c r="G18" s="670"/>
      <c r="H18" s="254"/>
      <c r="I18" s="11"/>
      <c r="J18" s="11"/>
      <c r="K18" s="11"/>
    </row>
    <row r="19" spans="2:11" ht="15.75" customHeight="1">
      <c r="B19" s="263"/>
      <c r="C19" s="264"/>
      <c r="D19" s="268"/>
      <c r="E19" s="269"/>
      <c r="F19" s="269"/>
      <c r="G19" s="269"/>
      <c r="H19" s="265"/>
      <c r="I19" s="11"/>
      <c r="J19" s="11"/>
      <c r="K19" s="11"/>
    </row>
    <row r="20" spans="1:11" ht="15.75" customHeight="1">
      <c r="A20" s="655"/>
      <c r="B20" s="655"/>
      <c r="C20" s="655"/>
      <c r="D20" s="266"/>
      <c r="E20" s="267"/>
      <c r="F20" s="267"/>
      <c r="G20" s="267"/>
      <c r="H20" s="25"/>
      <c r="I20" s="11"/>
      <c r="J20" s="11"/>
      <c r="K20" s="11"/>
    </row>
    <row r="21" spans="1:10" s="6" customFormat="1" ht="39" customHeight="1">
      <c r="A21" s="159" t="s">
        <v>810</v>
      </c>
      <c r="B21" s="159" t="s">
        <v>857</v>
      </c>
      <c r="C21" s="159" t="s">
        <v>736</v>
      </c>
      <c r="D21" s="160" t="s">
        <v>905</v>
      </c>
      <c r="E21" s="160" t="s">
        <v>737</v>
      </c>
      <c r="F21" s="159" t="s">
        <v>1</v>
      </c>
      <c r="G21" s="159" t="s">
        <v>738</v>
      </c>
      <c r="H21"/>
      <c r="I21"/>
      <c r="J21"/>
    </row>
    <row r="22" spans="1:10" s="161" customFormat="1" ht="18">
      <c r="A22" s="229">
        <v>1</v>
      </c>
      <c r="B22" s="229"/>
      <c r="C22" s="51"/>
      <c r="D22" s="51"/>
      <c r="E22" s="171"/>
      <c r="F22" s="171"/>
      <c r="G22" s="51"/>
      <c r="H22"/>
      <c r="I22"/>
      <c r="J22"/>
    </row>
    <row r="23" spans="1:10" s="161" customFormat="1" ht="18">
      <c r="A23" s="229">
        <v>2</v>
      </c>
      <c r="B23" s="229"/>
      <c r="C23" s="51"/>
      <c r="D23" s="63"/>
      <c r="E23" s="171"/>
      <c r="F23" s="171"/>
      <c r="G23" s="51"/>
      <c r="H23"/>
      <c r="I23"/>
      <c r="J23"/>
    </row>
    <row r="24" spans="1:10" s="161" customFormat="1" ht="18">
      <c r="A24" s="229">
        <v>3</v>
      </c>
      <c r="B24" s="229"/>
      <c r="C24" s="51"/>
      <c r="D24" s="63"/>
      <c r="E24" s="171"/>
      <c r="F24" s="171"/>
      <c r="G24" s="51"/>
      <c r="H24"/>
      <c r="I24"/>
      <c r="J24"/>
    </row>
    <row r="25" spans="1:10" s="161" customFormat="1" ht="18">
      <c r="A25" s="229">
        <v>4</v>
      </c>
      <c r="B25" s="229"/>
      <c r="C25" s="51"/>
      <c r="D25" s="63"/>
      <c r="E25" s="171"/>
      <c r="F25" s="171"/>
      <c r="G25" s="51"/>
      <c r="H25"/>
      <c r="I25"/>
      <c r="J25"/>
    </row>
    <row r="26" spans="1:10" s="161" customFormat="1" ht="18">
      <c r="A26" s="229">
        <v>5</v>
      </c>
      <c r="B26" s="229"/>
      <c r="C26" s="51"/>
      <c r="D26" s="63"/>
      <c r="E26" s="171"/>
      <c r="F26" s="171"/>
      <c r="G26" s="51"/>
      <c r="H26"/>
      <c r="I26"/>
      <c r="J26"/>
    </row>
    <row r="27" spans="1:10" s="45" customFormat="1" ht="18">
      <c r="A27" s="229">
        <v>6</v>
      </c>
      <c r="B27" s="229"/>
      <c r="C27" s="51"/>
      <c r="D27" s="63"/>
      <c r="E27" s="171"/>
      <c r="F27" s="171"/>
      <c r="G27" s="51"/>
      <c r="H27"/>
      <c r="I27" s="43"/>
      <c r="J27" s="44"/>
    </row>
    <row r="28" spans="1:10" s="45" customFormat="1" ht="18">
      <c r="A28" s="229">
        <v>7</v>
      </c>
      <c r="B28" s="229"/>
      <c r="C28" s="51"/>
      <c r="D28" s="63"/>
      <c r="E28" s="171"/>
      <c r="F28" s="171"/>
      <c r="G28" s="51"/>
      <c r="H28"/>
      <c r="I28" s="43"/>
      <c r="J28" s="44"/>
    </row>
    <row r="29" spans="1:10" s="45" customFormat="1" ht="18">
      <c r="A29" s="229">
        <v>8</v>
      </c>
      <c r="B29" s="229"/>
      <c r="C29" s="51"/>
      <c r="D29" s="63"/>
      <c r="E29" s="171"/>
      <c r="F29" s="171"/>
      <c r="G29" s="51"/>
      <c r="H29"/>
      <c r="I29" s="43"/>
      <c r="J29" s="44"/>
    </row>
    <row r="30" spans="1:10" s="45" customFormat="1" ht="18">
      <c r="A30" s="229">
        <v>9</v>
      </c>
      <c r="B30" s="229"/>
      <c r="C30" s="51"/>
      <c r="D30" s="63"/>
      <c r="E30" s="171"/>
      <c r="F30" s="171"/>
      <c r="G30" s="51"/>
      <c r="H30"/>
      <c r="I30" s="43"/>
      <c r="J30" s="44"/>
    </row>
    <row r="31" spans="1:10" s="45" customFormat="1" ht="18">
      <c r="A31" s="229">
        <v>10</v>
      </c>
      <c r="B31" s="229"/>
      <c r="C31" s="51"/>
      <c r="D31" s="63"/>
      <c r="E31" s="171"/>
      <c r="F31" s="171"/>
      <c r="G31" s="51"/>
      <c r="H31"/>
      <c r="I31" s="43"/>
      <c r="J31" s="44"/>
    </row>
    <row r="32" spans="1:10" s="45" customFormat="1" ht="18">
      <c r="A32" s="229">
        <v>11</v>
      </c>
      <c r="B32" s="229"/>
      <c r="C32" s="51"/>
      <c r="D32" s="63"/>
      <c r="E32" s="171"/>
      <c r="F32" s="171"/>
      <c r="G32" s="51"/>
      <c r="H32"/>
      <c r="I32" s="43"/>
      <c r="J32" s="44"/>
    </row>
    <row r="33" spans="1:10" s="45" customFormat="1" ht="18">
      <c r="A33" s="229">
        <v>12</v>
      </c>
      <c r="B33" s="229"/>
      <c r="C33" s="51"/>
      <c r="D33" s="63"/>
      <c r="E33" s="171"/>
      <c r="F33" s="171"/>
      <c r="G33" s="51"/>
      <c r="H33"/>
      <c r="I33" s="43"/>
      <c r="J33" s="44"/>
    </row>
    <row r="34" spans="1:10" s="45" customFormat="1" ht="18">
      <c r="A34" s="229">
        <v>13</v>
      </c>
      <c r="B34" s="229"/>
      <c r="C34" s="51"/>
      <c r="D34" s="63"/>
      <c r="E34" s="171"/>
      <c r="F34" s="171"/>
      <c r="G34" s="51"/>
      <c r="H34"/>
      <c r="I34" s="43"/>
      <c r="J34" s="44"/>
    </row>
    <row r="35" spans="1:10" s="45" customFormat="1" ht="18">
      <c r="A35" s="229">
        <v>14</v>
      </c>
      <c r="B35" s="229"/>
      <c r="C35" s="51"/>
      <c r="D35" s="63"/>
      <c r="E35" s="171"/>
      <c r="F35" s="171"/>
      <c r="G35" s="51"/>
      <c r="H35"/>
      <c r="I35" s="43"/>
      <c r="J35" s="44"/>
    </row>
    <row r="36" spans="1:10" s="45" customFormat="1" ht="18">
      <c r="A36" s="229">
        <v>15</v>
      </c>
      <c r="B36" s="229"/>
      <c r="C36" s="51"/>
      <c r="D36" s="63"/>
      <c r="E36" s="171"/>
      <c r="F36" s="171"/>
      <c r="G36" s="162"/>
      <c r="H36"/>
      <c r="I36" s="43"/>
      <c r="J36" s="44"/>
    </row>
    <row r="37" spans="1:10" s="45" customFormat="1" ht="18">
      <c r="A37" s="229">
        <v>16</v>
      </c>
      <c r="B37" s="229"/>
      <c r="C37" s="51"/>
      <c r="D37" s="63"/>
      <c r="E37" s="171"/>
      <c r="F37" s="171"/>
      <c r="G37" s="51"/>
      <c r="H37"/>
      <c r="I37" s="43"/>
      <c r="J37" s="44"/>
    </row>
    <row r="38" spans="1:10" s="45" customFormat="1" ht="18">
      <c r="A38" s="229">
        <v>17</v>
      </c>
      <c r="B38" s="229"/>
      <c r="C38" s="51"/>
      <c r="D38" s="63"/>
      <c r="E38" s="171"/>
      <c r="F38" s="171"/>
      <c r="G38" s="51"/>
      <c r="H38"/>
      <c r="I38" s="43"/>
      <c r="J38" s="44"/>
    </row>
    <row r="39" spans="1:10" s="45" customFormat="1" ht="18">
      <c r="A39" s="229">
        <v>18</v>
      </c>
      <c r="B39" s="229"/>
      <c r="C39" s="51"/>
      <c r="D39" s="63"/>
      <c r="E39" s="171"/>
      <c r="F39" s="171"/>
      <c r="G39" s="51"/>
      <c r="H39"/>
      <c r="I39" s="43"/>
      <c r="J39" s="44"/>
    </row>
    <row r="40" spans="1:10" s="45" customFormat="1" ht="18">
      <c r="A40" s="229">
        <v>19</v>
      </c>
      <c r="B40" s="229"/>
      <c r="C40" s="51"/>
      <c r="D40" s="63"/>
      <c r="E40" s="171"/>
      <c r="F40" s="171"/>
      <c r="G40" s="51"/>
      <c r="H40"/>
      <c r="I40" s="43"/>
      <c r="J40" s="44"/>
    </row>
    <row r="41" spans="1:10" s="45" customFormat="1" ht="18">
      <c r="A41" s="231">
        <v>20</v>
      </c>
      <c r="B41" s="231"/>
      <c r="C41" s="51"/>
      <c r="D41" s="226"/>
      <c r="E41" s="227"/>
      <c r="F41" s="227"/>
      <c r="G41" s="162"/>
      <c r="H41"/>
      <c r="I41" s="43"/>
      <c r="J41" s="44"/>
    </row>
    <row r="42" spans="2:10" s="45" customFormat="1" ht="13.5" customHeight="1">
      <c r="B42" s="167"/>
      <c r="C42" s="168"/>
      <c r="D42"/>
      <c r="E42" s="170"/>
      <c r="F42" s="170"/>
      <c r="G42" s="168"/>
      <c r="H42" s="168"/>
      <c r="I42" s="43"/>
      <c r="J42" s="44"/>
    </row>
    <row r="43" spans="1:6" ht="51" customHeight="1" thickBot="1">
      <c r="A43" s="341" t="s">
        <v>1030</v>
      </c>
      <c r="B43" s="632" t="s">
        <v>1179</v>
      </c>
      <c r="C43" s="633"/>
      <c r="D43" s="633"/>
      <c r="E43" s="633"/>
      <c r="F43" s="634"/>
    </row>
    <row r="44" spans="2:9" ht="50.25" customHeight="1">
      <c r="B44" s="65" t="s">
        <v>809</v>
      </c>
      <c r="C44" s="65" t="s">
        <v>811</v>
      </c>
      <c r="D44" s="62" t="s">
        <v>741</v>
      </c>
      <c r="E44" s="62" t="s">
        <v>742</v>
      </c>
      <c r="F44" s="62" t="s">
        <v>812</v>
      </c>
      <c r="H44" s="635" t="s">
        <v>1178</v>
      </c>
      <c r="I44" s="636"/>
    </row>
    <row r="45" spans="2:9" ht="18">
      <c r="B45" s="51"/>
      <c r="C45" s="51"/>
      <c r="D45" s="64"/>
      <c r="E45" s="81"/>
      <c r="F45" s="64"/>
      <c r="H45" s="637"/>
      <c r="I45" s="638"/>
    </row>
    <row r="46" spans="2:9" ht="18">
      <c r="B46" s="63"/>
      <c r="C46" s="63"/>
      <c r="D46" s="154"/>
      <c r="E46" s="82"/>
      <c r="F46" s="154"/>
      <c r="H46" s="637"/>
      <c r="I46" s="638"/>
    </row>
    <row r="47" spans="2:9" ht="18">
      <c r="B47" s="63"/>
      <c r="C47" s="63"/>
      <c r="D47" s="154"/>
      <c r="E47" s="82"/>
      <c r="F47" s="154"/>
      <c r="H47" s="637"/>
      <c r="I47" s="638"/>
    </row>
    <row r="48" spans="2:9" ht="18">
      <c r="B48" s="63"/>
      <c r="C48" s="63"/>
      <c r="D48" s="154"/>
      <c r="E48" s="82"/>
      <c r="F48" s="154"/>
      <c r="H48" s="637"/>
      <c r="I48" s="638"/>
    </row>
    <row r="49" spans="2:9" ht="18.75" thickBot="1">
      <c r="B49" s="63"/>
      <c r="C49" s="63"/>
      <c r="D49" s="154"/>
      <c r="E49" s="82"/>
      <c r="F49" s="154"/>
      <c r="H49" s="639"/>
      <c r="I49" s="640"/>
    </row>
    <row r="50" spans="2:6" ht="18">
      <c r="B50" s="63"/>
      <c r="C50" s="63"/>
      <c r="D50" s="154"/>
      <c r="E50" s="82"/>
      <c r="F50" s="154"/>
    </row>
    <row r="51" spans="2:6" ht="18">
      <c r="B51" s="63"/>
      <c r="C51" s="63"/>
      <c r="D51" s="154"/>
      <c r="E51" s="82"/>
      <c r="F51" s="154"/>
    </row>
    <row r="52" spans="2:6" ht="18">
      <c r="B52" s="63"/>
      <c r="C52" s="253"/>
      <c r="D52" s="154"/>
      <c r="E52" s="314"/>
      <c r="F52" s="313"/>
    </row>
    <row r="53" spans="2:6" ht="18">
      <c r="B53" s="63"/>
      <c r="C53" s="253"/>
      <c r="D53" s="154"/>
      <c r="E53" s="314"/>
      <c r="F53" s="51"/>
    </row>
    <row r="54" spans="2:6" ht="18">
      <c r="B54" s="63"/>
      <c r="C54" s="253"/>
      <c r="D54" s="154"/>
      <c r="E54" s="314"/>
      <c r="F54" s="51"/>
    </row>
    <row r="55" spans="2:6" ht="18">
      <c r="B55" s="63"/>
      <c r="C55" s="253"/>
      <c r="D55" s="154"/>
      <c r="E55" s="314"/>
      <c r="F55" s="51"/>
    </row>
    <row r="56" spans="2:6" ht="18">
      <c r="B56" s="63"/>
      <c r="C56" s="253"/>
      <c r="D56" s="154"/>
      <c r="E56" s="314"/>
      <c r="F56" s="51"/>
    </row>
    <row r="57" spans="2:6" ht="18">
      <c r="B57" s="63"/>
      <c r="C57" s="253"/>
      <c r="D57" s="154"/>
      <c r="E57" s="314"/>
      <c r="F57" s="51"/>
    </row>
    <row r="58" spans="2:6" ht="18">
      <c r="B58" s="63"/>
      <c r="C58" s="253"/>
      <c r="D58" s="154"/>
      <c r="E58" s="314"/>
      <c r="F58" s="51"/>
    </row>
    <row r="59" spans="2:6" ht="18">
      <c r="B59" s="63"/>
      <c r="C59" s="253"/>
      <c r="D59" s="154"/>
      <c r="E59" s="314"/>
      <c r="F59" s="51"/>
    </row>
    <row r="60" spans="2:6" ht="18">
      <c r="B60" s="63"/>
      <c r="C60" s="253"/>
      <c r="D60" s="154"/>
      <c r="E60" s="314"/>
      <c r="F60" s="51"/>
    </row>
    <row r="61" spans="2:6" ht="18">
      <c r="B61" s="63"/>
      <c r="C61" s="253"/>
      <c r="D61" s="154"/>
      <c r="E61" s="314"/>
      <c r="F61" s="51"/>
    </row>
    <row r="62" spans="2:6" ht="18">
      <c r="B62" s="63"/>
      <c r="C62" s="253"/>
      <c r="D62" s="154"/>
      <c r="E62" s="314"/>
      <c r="F62" s="51"/>
    </row>
    <row r="63" spans="2:6" ht="18">
      <c r="B63" s="63"/>
      <c r="C63" s="253"/>
      <c r="D63" s="154"/>
      <c r="E63" s="314"/>
      <c r="F63" s="51"/>
    </row>
    <row r="64" spans="2:6" ht="18">
      <c r="B64" s="63"/>
      <c r="C64" s="253"/>
      <c r="D64" s="154"/>
      <c r="E64" s="314"/>
      <c r="F64" s="51"/>
    </row>
  </sheetData>
  <sheetProtection password="E72B" sheet="1" objects="1" scenarios="1" formatCells="0" formatRows="0" selectLockedCells="1" sort="0"/>
  <mergeCells count="28">
    <mergeCell ref="C17:E17"/>
    <mergeCell ref="F17:G17"/>
    <mergeCell ref="B43:F43"/>
    <mergeCell ref="H44:I49"/>
    <mergeCell ref="H7:I9"/>
    <mergeCell ref="A20:C20"/>
    <mergeCell ref="C18:E18"/>
    <mergeCell ref="F18:G18"/>
    <mergeCell ref="C15:E15"/>
    <mergeCell ref="C14:E14"/>
    <mergeCell ref="B2:C2"/>
    <mergeCell ref="C16:E16"/>
    <mergeCell ref="F16:G16"/>
    <mergeCell ref="A11:B11"/>
    <mergeCell ref="C13:E13"/>
    <mergeCell ref="F13:G13"/>
    <mergeCell ref="F14:G14"/>
    <mergeCell ref="F15:G15"/>
    <mergeCell ref="E2:F2"/>
    <mergeCell ref="E1:F1"/>
    <mergeCell ref="A6:B6"/>
    <mergeCell ref="A7:B7"/>
    <mergeCell ref="A8:B10"/>
    <mergeCell ref="D7:E7"/>
    <mergeCell ref="D8:E8"/>
    <mergeCell ref="D9:E9"/>
    <mergeCell ref="D10:E10"/>
    <mergeCell ref="E6:F6"/>
  </mergeCells>
  <conditionalFormatting sqref="D8:E10">
    <cfRule type="cellIs" priority="2" dxfId="31" operator="equal">
      <formula>0</formula>
    </cfRule>
  </conditionalFormatting>
  <conditionalFormatting sqref="B2:C2">
    <cfRule type="cellIs" priority="1" dxfId="31" operator="equal">
      <formula>"Select School From List Below"</formula>
    </cfRule>
  </conditionalFormatting>
  <dataValidations count="15">
    <dataValidation type="list" allowBlank="1" showInputMessage="1" showErrorMessage="1" sqref="F45:F51 F53:F64">
      <formula1>source</formula1>
    </dataValidation>
    <dataValidation type="list" allowBlank="1" showInputMessage="1" showErrorMessage="1" sqref="D45:D64">
      <formula1>category</formula1>
    </dataValidation>
    <dataValidation type="list" allowBlank="1" showInputMessage="1" showErrorMessage="1" sqref="D22:D41">
      <formula1>TPs</formula1>
    </dataValidation>
    <dataValidation type="list" allowBlank="1" showInputMessage="1" showErrorMessage="1" prompt="Please select the strategy that corresponds with the action step." sqref="B22:B41 H42">
      <formula1>Strategies</formula1>
    </dataValidation>
    <dataValidation type="date" allowBlank="1" showInputMessage="1" showErrorMessage="1" prompt="Please enter one date in MM/DD/YY format." error="Please try again.  Date must be entered in MM/DD/YY format utilizing a time frame between 7/1/14 and 6/30/15." sqref="E22:F42">
      <formula1>42186</formula1>
      <formula2>42551</formula2>
    </dataValidation>
    <dataValidation type="textLength" showInputMessage="1" showErrorMessage="1" prompt="Please enter your information.  This cell cannot be left blank." sqref="C11 C6">
      <formula1>0</formula1>
      <formula2>10000</formula2>
    </dataValidation>
    <dataValidation allowBlank="1" showInputMessage="1" showErrorMessage="1" prompt="Please include the name of only one person who will hold the primary responsibility for completing the action step." sqref="G42"/>
    <dataValidation type="whole" allowBlank="1" showInputMessage="1" showErrorMessage="1" sqref="E45:E51">
      <formula1>0</formula1>
      <formula2>3000000</formula2>
    </dataValidation>
    <dataValidation allowBlank="1" showInputMessage="1" showErrorMessage="1" prompt="Please identify the action step that is linked to the requested resource." sqref="B45:B64"/>
    <dataValidation type="list" allowBlank="1" showInputMessage="1" showErrorMessage="1" sqref="F52">
      <formula1>#REF!</formula1>
    </dataValidation>
    <dataValidation type="list" allowBlank="1" showInputMessage="1" showErrorMessage="1" sqref="H19">
      <formula1>Met</formula1>
    </dataValidation>
    <dataValidation allowBlank="1" showInputMessage="1" showErrorMessage="1" prompt="Please be sure to list your action steps in start date order." sqref="C22:C41"/>
    <dataValidation allowBlank="1" showInputMessage="1" showErrorMessage="1" prompt="If you sort your action steps you may need to re-number your steps to keep them in order." sqref="A22:A41"/>
    <dataValidation allowBlank="1" showInputMessage="1" showErrorMessage="1" prompt="Please include the title and/or name of only one person who will hold the primary responsibility for completing the action step." sqref="G22:G41"/>
    <dataValidation type="textLength" showInputMessage="1" showErrorMessage="1" sqref="C7">
      <formula1>0</formula1>
      <formula2>10000</formula2>
    </dataValidation>
  </dataValidations>
  <hyperlinks>
    <hyperlink ref="E1:F1" location="Instructions!A1" tooltip="Return to Instructions" display="Return to Instructions"/>
  </hyperlinks>
  <printOptions/>
  <pageMargins left="0.3" right="0.21" top="0.36" bottom="0.33" header="0.24" footer="0.16"/>
  <pageSetup fitToHeight="0" fitToWidth="1" horizontalDpi="600" verticalDpi="600" orientation="landscape" scale="52" r:id="rId4"/>
  <drawing r:id="rId3"/>
  <tableParts>
    <tablePart r:id="rId2"/>
    <tablePart r:id="rId1"/>
  </tableParts>
</worksheet>
</file>

<file path=xl/worksheets/sheet15.xml><?xml version="1.0" encoding="utf-8"?>
<worksheet xmlns="http://schemas.openxmlformats.org/spreadsheetml/2006/main" xmlns:r="http://schemas.openxmlformats.org/officeDocument/2006/relationships">
  <sheetPr>
    <tabColor theme="7"/>
  </sheetPr>
  <dimension ref="A1:AV97"/>
  <sheetViews>
    <sheetView zoomScale="80" zoomScaleNormal="80" zoomScalePageLayoutView="0" workbookViewId="0" topLeftCell="AC1">
      <pane ySplit="2" topLeftCell="A3" activePane="bottomLeft" state="frozen"/>
      <selection pane="topLeft" activeCell="A1" sqref="A1"/>
      <selection pane="bottomLeft" activeCell="AY33" sqref="AY33"/>
    </sheetView>
  </sheetViews>
  <sheetFormatPr defaultColWidth="9.140625" defaultRowHeight="15"/>
  <cols>
    <col min="1" max="1" width="46.57421875" style="0" bestFit="1" customWidth="1"/>
    <col min="2" max="7" width="31.7109375" style="0" customWidth="1"/>
    <col min="8" max="8" width="90.00390625" style="0" customWidth="1"/>
    <col min="9" max="9" width="25.140625" style="0" customWidth="1"/>
    <col min="10" max="24" width="31.7109375" style="0" customWidth="1"/>
    <col min="25" max="25" width="61.7109375" style="0" customWidth="1"/>
    <col min="26" max="26" width="16.28125" style="0" customWidth="1"/>
    <col min="27" max="27" width="10.28125" style="0" bestFit="1" customWidth="1"/>
    <col min="28" max="28" width="9.421875" style="0" bestFit="1" customWidth="1"/>
    <col min="29" max="29" width="18.57421875" style="0" customWidth="1"/>
    <col min="30" max="30" width="15.7109375" style="0" customWidth="1"/>
    <col min="31" max="31" width="18.8515625" style="0" customWidth="1"/>
    <col min="32" max="35" width="17.421875" style="0" customWidth="1"/>
    <col min="45" max="48" width="10.28125" style="0" bestFit="1" customWidth="1"/>
  </cols>
  <sheetData>
    <row r="1" spans="1:35" ht="60" customHeight="1">
      <c r="A1" s="175" t="s">
        <v>808</v>
      </c>
      <c r="B1" s="678" t="s">
        <v>856</v>
      </c>
      <c r="C1" s="678"/>
      <c r="D1" s="678"/>
      <c r="E1" s="678"/>
      <c r="F1" s="678"/>
      <c r="G1" s="176"/>
      <c r="H1" s="176" t="s">
        <v>687</v>
      </c>
      <c r="I1" s="176" t="s">
        <v>867</v>
      </c>
      <c r="J1" s="675" t="s">
        <v>868</v>
      </c>
      <c r="K1" s="676"/>
      <c r="L1" s="676"/>
      <c r="M1" s="676"/>
      <c r="N1" s="676"/>
      <c r="O1" s="676"/>
      <c r="P1" s="676"/>
      <c r="Q1" s="676"/>
      <c r="R1" s="676"/>
      <c r="S1" s="676"/>
      <c r="T1" s="676"/>
      <c r="U1" s="676"/>
      <c r="V1" s="676"/>
      <c r="W1" s="240"/>
      <c r="X1" s="241"/>
      <c r="Y1" s="176" t="s">
        <v>736</v>
      </c>
      <c r="Z1" s="177" t="s">
        <v>825</v>
      </c>
      <c r="AA1" s="177" t="s">
        <v>737</v>
      </c>
      <c r="AB1" s="177" t="s">
        <v>1</v>
      </c>
      <c r="AC1" s="177" t="s">
        <v>826</v>
      </c>
      <c r="AD1" s="177" t="s">
        <v>874</v>
      </c>
      <c r="AE1" s="675" t="s">
        <v>675</v>
      </c>
      <c r="AF1" s="676"/>
      <c r="AG1" s="676"/>
      <c r="AH1" s="676"/>
      <c r="AI1" s="677"/>
    </row>
    <row r="2" spans="2:48" s="178" customFormat="1" ht="29.25" customHeight="1" thickBot="1">
      <c r="B2" s="178" t="s">
        <v>875</v>
      </c>
      <c r="C2" s="178" t="s">
        <v>981</v>
      </c>
      <c r="D2" s="178" t="s">
        <v>876</v>
      </c>
      <c r="E2" s="178" t="s">
        <v>982</v>
      </c>
      <c r="F2" s="178" t="s">
        <v>877</v>
      </c>
      <c r="G2" s="178" t="s">
        <v>983</v>
      </c>
      <c r="J2" s="190" t="s">
        <v>869</v>
      </c>
      <c r="K2" s="191" t="s">
        <v>907</v>
      </c>
      <c r="L2" s="242" t="s">
        <v>906</v>
      </c>
      <c r="M2" s="191" t="s">
        <v>870</v>
      </c>
      <c r="N2" s="191" t="s">
        <v>907</v>
      </c>
      <c r="O2" s="242" t="s">
        <v>906</v>
      </c>
      <c r="P2" s="191" t="s">
        <v>871</v>
      </c>
      <c r="Q2" s="191" t="s">
        <v>907</v>
      </c>
      <c r="R2" s="242" t="s">
        <v>906</v>
      </c>
      <c r="S2" s="191" t="s">
        <v>872</v>
      </c>
      <c r="T2" s="191" t="s">
        <v>907</v>
      </c>
      <c r="U2" s="242" t="s">
        <v>906</v>
      </c>
      <c r="V2" s="191" t="s">
        <v>873</v>
      </c>
      <c r="W2" s="191" t="s">
        <v>907</v>
      </c>
      <c r="X2" s="192" t="s">
        <v>906</v>
      </c>
      <c r="AE2" s="190" t="s">
        <v>809</v>
      </c>
      <c r="AF2" s="191" t="s">
        <v>811</v>
      </c>
      <c r="AG2" s="191" t="s">
        <v>676</v>
      </c>
      <c r="AH2" s="191" t="s">
        <v>668</v>
      </c>
      <c r="AI2" s="192" t="s">
        <v>0</v>
      </c>
      <c r="AS2" s="8" t="s">
        <v>5</v>
      </c>
      <c r="AT2" s="8" t="s">
        <v>6</v>
      </c>
      <c r="AU2" s="8" t="s">
        <v>7</v>
      </c>
      <c r="AV2" s="8" t="s">
        <v>743</v>
      </c>
    </row>
    <row r="3" spans="1:48" s="238" customFormat="1" ht="15" thickTop="1">
      <c r="A3" s="232">
        <f>'SMART Goal (1)'!$C$7</f>
      </c>
      <c r="B3" s="233" t="str">
        <f>'SMART Goal (1)'!$C$8</f>
        <v>1:  </v>
      </c>
      <c r="C3" s="239">
        <f>'SMART Goal (1)'!$D$8</f>
        <v>0</v>
      </c>
      <c r="D3" s="233" t="str">
        <f>'SMART Goal (1)'!$C$9</f>
        <v>2: </v>
      </c>
      <c r="E3" s="239">
        <f>'SMART Goal (1)'!$D$9</f>
        <v>0</v>
      </c>
      <c r="F3" s="233" t="str">
        <f>'SMART Goal (1)'!$C$10</f>
        <v>3: </v>
      </c>
      <c r="G3" s="239">
        <f>'SMART Goal (1)'!$D$10</f>
        <v>0</v>
      </c>
      <c r="H3" s="233">
        <f>'SMART Goal (1)'!$C$6</f>
        <v>0</v>
      </c>
      <c r="I3" s="234">
        <f>'SMART Goal (1)'!$C$11</f>
        <v>0</v>
      </c>
      <c r="J3" s="232">
        <f>'SMART Goal (1)'!$C$14</f>
        <v>0</v>
      </c>
      <c r="K3" s="245">
        <f>'SMART Goal (1)'!$F$14</f>
        <v>0</v>
      </c>
      <c r="L3" s="246">
        <f>'SMART Goal (1)'!$H$14</f>
        <v>0</v>
      </c>
      <c r="M3" s="233">
        <f>'SMART Goal (1)'!$C$15</f>
        <v>0</v>
      </c>
      <c r="N3" s="233">
        <f>'SMART Goal (1)'!$F$15</f>
        <v>0</v>
      </c>
      <c r="O3" s="243">
        <f>'SMART Goal (1)'!$H$15</f>
        <v>0</v>
      </c>
      <c r="P3" s="233">
        <f>'SMART Goal (1)'!$C$16</f>
        <v>0</v>
      </c>
      <c r="Q3" s="233">
        <f>'SMART Goal (1)'!$F$16</f>
        <v>0</v>
      </c>
      <c r="R3" s="243">
        <f>'SMART Goal (1)'!$H$16</f>
        <v>0</v>
      </c>
      <c r="S3" s="233">
        <f>'SMART Goal (1)'!$C$17</f>
        <v>0</v>
      </c>
      <c r="T3" s="233">
        <f>'SMART Goal (1)'!$F$17</f>
        <v>0</v>
      </c>
      <c r="U3" s="243">
        <f>'SMART Goal (1)'!$H$17</f>
        <v>0</v>
      </c>
      <c r="V3" s="233">
        <f>'SMART Goal (1)'!$C$18</f>
      </c>
      <c r="W3" s="233">
        <f>'SMART Goal (1)'!$F$18</f>
        <v>0</v>
      </c>
      <c r="X3" s="235">
        <f>'SMART Goal (1)'!$H$18</f>
        <v>0</v>
      </c>
      <c r="Y3" s="233">
        <f>'SMART Goal (1)'!C22</f>
        <v>0</v>
      </c>
      <c r="Z3" s="233">
        <f>'SMART Goal (1)'!D22</f>
        <v>0</v>
      </c>
      <c r="AA3" s="236">
        <f>'SMART Goal (1)'!E22</f>
        <v>0</v>
      </c>
      <c r="AB3" s="236">
        <f>'SMART Goal (1)'!F22</f>
        <v>0</v>
      </c>
      <c r="AC3" s="233">
        <f>'SMART Goal (1)'!G22</f>
        <v>0</v>
      </c>
      <c r="AD3" s="233">
        <f>'SMART Goal (1)'!B22</f>
        <v>0</v>
      </c>
      <c r="AE3" s="232">
        <f>'SMART Goal (1)'!B45</f>
        <v>0</v>
      </c>
      <c r="AF3" s="233">
        <f>'SMART Goal (1)'!C45</f>
        <v>0</v>
      </c>
      <c r="AG3" s="233">
        <f>'SMART Goal (1)'!D45</f>
        <v>0</v>
      </c>
      <c r="AH3" s="237">
        <f>'SMART Goal (1)'!E45</f>
        <v>0</v>
      </c>
      <c r="AI3" s="235">
        <f>'SMART Goal (1)'!F45</f>
        <v>0</v>
      </c>
      <c r="AJ3" s="8"/>
      <c r="AK3" s="8" t="s">
        <v>5</v>
      </c>
      <c r="AM3" s="8" t="s">
        <v>645</v>
      </c>
      <c r="AS3" s="357">
        <f>SUMPRODUCT((('Goal Summary Pages'!$AI$3:$AI$82="State/Local")*('Goal Summary Pages'!$AH$3:$AH$82))*('Goal Summary Pages'!$AG$3:$AG$82="INSTRUCTION - Personal Services - Salaries"))</f>
        <v>0</v>
      </c>
      <c r="AT3" s="357">
        <f>SUMPRODUCT((('Goal Summary Pages'!$AI$3:$AI$82="Federal Title I")*('Goal Summary Pages'!$AH$3:$AH$82))*('Goal Summary Pages'!$AG$3:$AG$82="INSTRUCTION - Personal Services - Salaries"))</f>
        <v>0</v>
      </c>
      <c r="AU3" s="357">
        <f>SUMPRODUCT((('Goal Summary Pages'!$AI$3:$AI$82="Other Federal")*('Goal Summary Pages'!$AH$3:$AH$82))*('Goal Summary Pages'!$AG$3:$AG$82="INSTRUCTION - Personal Services - Salaries"))</f>
        <v>0</v>
      </c>
      <c r="AV3" s="357">
        <f>SUMPRODUCT((('Goal Summary Pages'!$AI$3:$AI$82="SIA")*('Goal Summary Pages'!$AH$3:$AH$82))*('Goal Summary Pages'!$AG$3:$AG$82="INSTRUCTION - Personal Services - Salaries"))</f>
        <v>0</v>
      </c>
    </row>
    <row r="4" spans="1:48" ht="14.25">
      <c r="A4" s="179">
        <f>'SMART Goal (1)'!$C$7</f>
      </c>
      <c r="B4" s="156" t="str">
        <f>'SMART Goal (1)'!$C$8</f>
        <v>1:  </v>
      </c>
      <c r="C4" s="239"/>
      <c r="D4" s="156" t="str">
        <f>'SMART Goal (1)'!$C$9</f>
        <v>2: </v>
      </c>
      <c r="E4" s="239"/>
      <c r="F4" s="156" t="str">
        <f>'SMART Goal (1)'!$C$10</f>
        <v>3: </v>
      </c>
      <c r="G4" s="239"/>
      <c r="H4" s="239">
        <f>'SMART Goal (1)'!$C$6</f>
        <v>0</v>
      </c>
      <c r="I4" s="180">
        <f>'SMART Goal (1)'!$C$11</f>
        <v>0</v>
      </c>
      <c r="J4" s="179">
        <f>'SMART Goal (1)'!$C$14</f>
        <v>0</v>
      </c>
      <c r="K4" s="156">
        <f>'SMART Goal (1)'!$F$14</f>
        <v>0</v>
      </c>
      <c r="L4" s="225">
        <f>'SMART Goal (1)'!$H$14</f>
        <v>0</v>
      </c>
      <c r="M4" s="156">
        <f>'SMART Goal (1)'!$C$15</f>
        <v>0</v>
      </c>
      <c r="N4" s="239">
        <f>'SMART Goal (1)'!$F$15</f>
        <v>0</v>
      </c>
      <c r="O4" s="248">
        <f>'SMART Goal (1)'!$H$15</f>
        <v>0</v>
      </c>
      <c r="P4" s="156">
        <f>'SMART Goal (1)'!$C$16</f>
        <v>0</v>
      </c>
      <c r="Q4" s="239">
        <f>'SMART Goal (1)'!$F$16</f>
        <v>0</v>
      </c>
      <c r="R4" s="248">
        <f>'SMART Goal (1)'!$H$16</f>
        <v>0</v>
      </c>
      <c r="S4" s="156">
        <f>'SMART Goal (1)'!$C$17</f>
        <v>0</v>
      </c>
      <c r="T4" s="239">
        <f>'SMART Goal (1)'!$F$17</f>
        <v>0</v>
      </c>
      <c r="U4" s="248">
        <f>'SMART Goal (1)'!$H$17</f>
        <v>0</v>
      </c>
      <c r="V4" s="156">
        <f>'SMART Goal (1)'!$C$18</f>
      </c>
      <c r="W4" s="239">
        <f>'SMART Goal (1)'!$F$18</f>
        <v>0</v>
      </c>
      <c r="X4" s="249">
        <f>'SMART Goal (1)'!$H$18</f>
        <v>0</v>
      </c>
      <c r="Y4" s="156">
        <f>'SMART Goal (1)'!C23</f>
        <v>0</v>
      </c>
      <c r="Z4" s="156">
        <f>'SMART Goal (1)'!D23</f>
        <v>0</v>
      </c>
      <c r="AA4" s="181">
        <f>'SMART Goal (1)'!E23</f>
        <v>0</v>
      </c>
      <c r="AB4" s="181">
        <f>'SMART Goal (1)'!F23</f>
        <v>0</v>
      </c>
      <c r="AC4" s="156">
        <f>'SMART Goal (1)'!G23</f>
        <v>0</v>
      </c>
      <c r="AD4" s="156">
        <f>'SMART Goal (1)'!B23</f>
        <v>0</v>
      </c>
      <c r="AE4" s="179">
        <f>'SMART Goal (1)'!B46</f>
        <v>0</v>
      </c>
      <c r="AF4" s="156">
        <f>'SMART Goal (1)'!C46</f>
        <v>0</v>
      </c>
      <c r="AG4" s="156">
        <f>'SMART Goal (1)'!D46</f>
        <v>0</v>
      </c>
      <c r="AH4" s="182">
        <f>'SMART Goal (1)'!E46</f>
        <v>0</v>
      </c>
      <c r="AI4" s="183">
        <f>'SMART Goal (1)'!F46</f>
        <v>0</v>
      </c>
      <c r="AJ4" s="8"/>
      <c r="AK4" s="8" t="s">
        <v>6</v>
      </c>
      <c r="AM4" s="8" t="s">
        <v>646</v>
      </c>
      <c r="AS4" s="357">
        <f>SUMPRODUCT((('Goal Summary Pages'!$AI$3:$AI$82="State/Local")*('Goal Summary Pages'!$AH$3:$AH$82))*('Goal Summary Pages'!$AG$3:$AG$82="INSTRUCTION - Purchased  Professional &amp; Technical Services"))</f>
        <v>0</v>
      </c>
      <c r="AT4" s="357">
        <f>SUMPRODUCT((('Goal Summary Pages'!$AI$3:$AI$82="Federal Title I")*('Goal Summary Pages'!$AH$3:$AH$82))*('Goal Summary Pages'!$AG$3:$AG$82="INSTRUCTION - Purchased  Professional &amp; Technical Services"))</f>
        <v>0</v>
      </c>
      <c r="AU4" s="357">
        <f>SUMPRODUCT((('Goal Summary Pages'!$AI$3:$AI$82="Other Federal")*('Goal Summary Pages'!$AH$3:$AH$82))*('Goal Summary Pages'!$AG$3:$AG$82="INSTRUCTION - Purchased  Professional &amp; Technical Services"))</f>
        <v>0</v>
      </c>
      <c r="AV4" s="357">
        <f>SUMPRODUCT((('Goal Summary Pages'!$AI$3:$AI$82="SIA")*('Goal Summary Pages'!$AH$3:$AH$82))*('Goal Summary Pages'!$AG$3:$AG$82="INSTRUCTION - Purchased  Professional &amp; Technical Services"))</f>
        <v>0</v>
      </c>
    </row>
    <row r="5" spans="1:48" ht="14.25">
      <c r="A5" s="179">
        <f>'SMART Goal (1)'!$C$7</f>
      </c>
      <c r="B5" s="156" t="str">
        <f>'SMART Goal (1)'!$C$8</f>
        <v>1:  </v>
      </c>
      <c r="C5" s="239"/>
      <c r="D5" s="156" t="str">
        <f>'SMART Goal (1)'!$C$9</f>
        <v>2: </v>
      </c>
      <c r="E5" s="239"/>
      <c r="F5" s="156" t="str">
        <f>'SMART Goal (1)'!$C$10</f>
        <v>3: </v>
      </c>
      <c r="G5" s="239"/>
      <c r="H5" s="239">
        <f>'SMART Goal (1)'!$C$6</f>
        <v>0</v>
      </c>
      <c r="I5" s="180">
        <f>'SMART Goal (1)'!$C$11</f>
        <v>0</v>
      </c>
      <c r="J5" s="179">
        <f>'SMART Goal (1)'!$C$14</f>
        <v>0</v>
      </c>
      <c r="K5" s="156">
        <f>'SMART Goal (1)'!$F$14</f>
        <v>0</v>
      </c>
      <c r="L5" s="225">
        <f>'SMART Goal (1)'!$H$14</f>
        <v>0</v>
      </c>
      <c r="M5" s="156">
        <f>'SMART Goal (1)'!$C$15</f>
        <v>0</v>
      </c>
      <c r="N5" s="239">
        <f>'SMART Goal (1)'!$F$15</f>
        <v>0</v>
      </c>
      <c r="O5" s="248">
        <f>'SMART Goal (1)'!$H$15</f>
        <v>0</v>
      </c>
      <c r="P5" s="156">
        <f>'SMART Goal (1)'!$C$16</f>
        <v>0</v>
      </c>
      <c r="Q5" s="239">
        <f>'SMART Goal (1)'!$F$16</f>
        <v>0</v>
      </c>
      <c r="R5" s="248">
        <f>'SMART Goal (1)'!$H$16</f>
        <v>0</v>
      </c>
      <c r="S5" s="156">
        <f>'SMART Goal (1)'!$C$17</f>
        <v>0</v>
      </c>
      <c r="T5" s="239">
        <f>'SMART Goal (1)'!$F$17</f>
        <v>0</v>
      </c>
      <c r="U5" s="248">
        <f>'SMART Goal (1)'!$H$17</f>
        <v>0</v>
      </c>
      <c r="V5" s="156">
        <f>'SMART Goal (1)'!$C$18</f>
      </c>
      <c r="W5" s="239">
        <f>'SMART Goal (1)'!$F$18</f>
        <v>0</v>
      </c>
      <c r="X5" s="249">
        <f>'SMART Goal (1)'!$H$18</f>
        <v>0</v>
      </c>
      <c r="Y5" s="156">
        <f>'SMART Goal (1)'!C24</f>
        <v>0</v>
      </c>
      <c r="Z5" s="156">
        <f>'SMART Goal (1)'!D24</f>
        <v>0</v>
      </c>
      <c r="AA5" s="181">
        <f>'SMART Goal (1)'!E24</f>
        <v>0</v>
      </c>
      <c r="AB5" s="181">
        <f>'SMART Goal (1)'!F24</f>
        <v>0</v>
      </c>
      <c r="AC5" s="156">
        <f>'SMART Goal (1)'!G24</f>
        <v>0</v>
      </c>
      <c r="AD5" s="156">
        <f>'SMART Goal (1)'!B24</f>
        <v>0</v>
      </c>
      <c r="AE5" s="179">
        <f>'SMART Goal (1)'!B47</f>
        <v>0</v>
      </c>
      <c r="AF5" s="156">
        <f>'SMART Goal (1)'!C47</f>
        <v>0</v>
      </c>
      <c r="AG5" s="156">
        <f>'SMART Goal (1)'!D47</f>
        <v>0</v>
      </c>
      <c r="AH5" s="182">
        <f>'SMART Goal (1)'!E47</f>
        <v>0</v>
      </c>
      <c r="AI5" s="183">
        <f>'SMART Goal (1)'!F47</f>
        <v>0</v>
      </c>
      <c r="AJ5" s="8"/>
      <c r="AK5" s="8" t="s">
        <v>7</v>
      </c>
      <c r="AM5" s="8" t="s">
        <v>647</v>
      </c>
      <c r="AS5" s="357">
        <f>SUMPRODUCT((('Goal Summary Pages'!$AI$3:$AI$82="State/Local")*('Goal Summary Pages'!$AH$3:$AH$82))*('Goal Summary Pages'!$AG$3:$AG$82="INSTRUCTION - Other Purchased Services"))</f>
        <v>0</v>
      </c>
      <c r="AT5" s="357">
        <f>SUMPRODUCT((('Goal Summary Pages'!$AI$3:$AI$82="Federal Title I")*('Goal Summary Pages'!$AH$3:$AH$82))*('Goal Summary Pages'!$AG$3:$AG$82="INSTRUCTION - Other Purchased Services"))</f>
        <v>0</v>
      </c>
      <c r="AU5" s="357">
        <f>SUMPRODUCT((('Goal Summary Pages'!$AI$3:$AI$82="Other Federal")*('Goal Summary Pages'!$AH$3:$AH$82))*('Goal Summary Pages'!$AG$3:$AG$82="INSTRUCTION - Other Purchased Services"))</f>
        <v>0</v>
      </c>
      <c r="AV5" s="357">
        <f>SUMPRODUCT((('Goal Summary Pages'!$AI$3:$AI$82="SIA")*('Goal Summary Pages'!$AH$3:$AH$82))*('Goal Summary Pages'!$AG$3:$AG$82="INSTRUCTION - Other Purchased Services"))</f>
        <v>0</v>
      </c>
    </row>
    <row r="6" spans="1:48" ht="14.25">
      <c r="A6" s="179">
        <f>'SMART Goal (1)'!$C$7</f>
      </c>
      <c r="B6" s="156" t="str">
        <f>'SMART Goal (1)'!$C$8</f>
        <v>1:  </v>
      </c>
      <c r="C6" s="239"/>
      <c r="D6" s="156" t="str">
        <f>'SMART Goal (1)'!$C$9</f>
        <v>2: </v>
      </c>
      <c r="E6" s="239"/>
      <c r="F6" s="156" t="str">
        <f>'SMART Goal (1)'!$C$10</f>
        <v>3: </v>
      </c>
      <c r="G6" s="239"/>
      <c r="H6" s="239">
        <f>'SMART Goal (1)'!$C$6</f>
        <v>0</v>
      </c>
      <c r="I6" s="180">
        <f>'SMART Goal (1)'!$C$11</f>
        <v>0</v>
      </c>
      <c r="J6" s="179">
        <f>'SMART Goal (1)'!$C$14</f>
        <v>0</v>
      </c>
      <c r="K6" s="156">
        <f>'SMART Goal (1)'!$F$14</f>
        <v>0</v>
      </c>
      <c r="L6" s="225">
        <f>'SMART Goal (1)'!$H$14</f>
        <v>0</v>
      </c>
      <c r="M6" s="156">
        <f>'SMART Goal (1)'!$C$15</f>
        <v>0</v>
      </c>
      <c r="N6" s="239">
        <f>'SMART Goal (1)'!$F$15</f>
        <v>0</v>
      </c>
      <c r="O6" s="248">
        <f>'SMART Goal (1)'!$H$15</f>
        <v>0</v>
      </c>
      <c r="P6" s="156">
        <f>'SMART Goal (1)'!$C$16</f>
        <v>0</v>
      </c>
      <c r="Q6" s="239">
        <f>'SMART Goal (1)'!$F$16</f>
        <v>0</v>
      </c>
      <c r="R6" s="248">
        <f>'SMART Goal (1)'!$H$16</f>
        <v>0</v>
      </c>
      <c r="S6" s="156">
        <f>'SMART Goal (1)'!$C$17</f>
        <v>0</v>
      </c>
      <c r="T6" s="239">
        <f>'SMART Goal (1)'!$F$17</f>
        <v>0</v>
      </c>
      <c r="U6" s="248">
        <f>'SMART Goal (1)'!$H$17</f>
        <v>0</v>
      </c>
      <c r="V6" s="156">
        <f>'SMART Goal (1)'!$C$18</f>
      </c>
      <c r="W6" s="239">
        <f>'SMART Goal (1)'!$F$18</f>
        <v>0</v>
      </c>
      <c r="X6" s="249">
        <f>'SMART Goal (1)'!$H$18</f>
        <v>0</v>
      </c>
      <c r="Y6" s="156">
        <f>'SMART Goal (1)'!C25</f>
        <v>0</v>
      </c>
      <c r="Z6" s="156">
        <f>'SMART Goal (1)'!D25</f>
        <v>0</v>
      </c>
      <c r="AA6" s="181">
        <f>'SMART Goal (1)'!E25</f>
        <v>0</v>
      </c>
      <c r="AB6" s="181">
        <f>'SMART Goal (1)'!F25</f>
        <v>0</v>
      </c>
      <c r="AC6" s="156">
        <f>'SMART Goal (1)'!G25</f>
        <v>0</v>
      </c>
      <c r="AD6" s="156">
        <f>'SMART Goal (1)'!B25</f>
        <v>0</v>
      </c>
      <c r="AE6" s="179">
        <f>'SMART Goal (1)'!B48</f>
        <v>0</v>
      </c>
      <c r="AF6" s="156">
        <f>'SMART Goal (1)'!C48</f>
        <v>0</v>
      </c>
      <c r="AG6" s="156">
        <f>'SMART Goal (1)'!D48</f>
        <v>0</v>
      </c>
      <c r="AH6" s="182">
        <f>'SMART Goal (1)'!E48</f>
        <v>0</v>
      </c>
      <c r="AI6" s="183">
        <f>'SMART Goal (1)'!F48</f>
        <v>0</v>
      </c>
      <c r="AJ6" s="8"/>
      <c r="AK6" s="8" t="s">
        <v>743</v>
      </c>
      <c r="AM6" s="8" t="s">
        <v>648</v>
      </c>
      <c r="AS6" s="357">
        <f>SUMPRODUCT((('Goal Summary Pages'!$AI$3:$AI$82="State/Local")*('Goal Summary Pages'!$AH$3:$AH$82))*('Goal Summary Pages'!$AG$3:$AG$82="INSTRUCTION - Supplies &amp; Materials"))</f>
        <v>0</v>
      </c>
      <c r="AT6" s="357">
        <f>SUMPRODUCT((('Goal Summary Pages'!$AI$3:$AI$82="Federal Title I")*('Goal Summary Pages'!$AH$3:$AH$82))*('Goal Summary Pages'!$AG$3:$AG$82="INSTRUCTION - Supplies &amp; Materials"))</f>
        <v>0</v>
      </c>
      <c r="AU6" s="357">
        <f>SUMPRODUCT((('Goal Summary Pages'!$AI$3:$AI$82="Other Federal")*('Goal Summary Pages'!$AH$3:$AH$82))*('Goal Summary Pages'!$AG$3:$AG$82="INSTRUCTION - Supplies &amp; Materials"))</f>
        <v>0</v>
      </c>
      <c r="AV6" s="357">
        <f>SUMPRODUCT((('Goal Summary Pages'!$AI$3:$AI$82="SIA")*('Goal Summary Pages'!$AH$3:$AH$82))*('Goal Summary Pages'!$AG$3:$AG$82="INSTRUCTION - Supplies &amp; Materials"))</f>
        <v>0</v>
      </c>
    </row>
    <row r="7" spans="1:48" ht="14.25">
      <c r="A7" s="179">
        <f>'SMART Goal (1)'!$C$7</f>
      </c>
      <c r="B7" s="156" t="str">
        <f>'SMART Goal (1)'!$C$8</f>
        <v>1:  </v>
      </c>
      <c r="C7" s="239"/>
      <c r="D7" s="156" t="str">
        <f>'SMART Goal (1)'!$C$9</f>
        <v>2: </v>
      </c>
      <c r="E7" s="239"/>
      <c r="F7" s="156" t="str">
        <f>'SMART Goal (1)'!$C$10</f>
        <v>3: </v>
      </c>
      <c r="G7" s="239"/>
      <c r="H7" s="239">
        <f>'SMART Goal (1)'!$C$6</f>
        <v>0</v>
      </c>
      <c r="I7" s="180">
        <f>'SMART Goal (1)'!$C$11</f>
        <v>0</v>
      </c>
      <c r="J7" s="179">
        <f>'SMART Goal (1)'!$C$14</f>
        <v>0</v>
      </c>
      <c r="K7" s="156">
        <f>'SMART Goal (1)'!$F$14</f>
        <v>0</v>
      </c>
      <c r="L7" s="225">
        <f>'SMART Goal (1)'!$H$14</f>
        <v>0</v>
      </c>
      <c r="M7" s="156">
        <f>'SMART Goal (1)'!$C$15</f>
        <v>0</v>
      </c>
      <c r="N7" s="239">
        <f>'SMART Goal (1)'!$F$15</f>
        <v>0</v>
      </c>
      <c r="O7" s="248">
        <f>'SMART Goal (1)'!$H$15</f>
        <v>0</v>
      </c>
      <c r="P7" s="156">
        <f>'SMART Goal (1)'!$C$16</f>
        <v>0</v>
      </c>
      <c r="Q7" s="239">
        <f>'SMART Goal (1)'!$F$16</f>
        <v>0</v>
      </c>
      <c r="R7" s="248">
        <f>'SMART Goal (1)'!$H$16</f>
        <v>0</v>
      </c>
      <c r="S7" s="156">
        <f>'SMART Goal (1)'!$C$17</f>
        <v>0</v>
      </c>
      <c r="T7" s="239">
        <f>'SMART Goal (1)'!$F$17</f>
        <v>0</v>
      </c>
      <c r="U7" s="248">
        <f>'SMART Goal (1)'!$H$17</f>
        <v>0</v>
      </c>
      <c r="V7" s="156">
        <f>'SMART Goal (1)'!$C$18</f>
      </c>
      <c r="W7" s="239">
        <f>'SMART Goal (1)'!$F$18</f>
        <v>0</v>
      </c>
      <c r="X7" s="249">
        <f>'SMART Goal (1)'!$H$18</f>
        <v>0</v>
      </c>
      <c r="Y7" s="156">
        <f>'SMART Goal (1)'!C26</f>
        <v>0</v>
      </c>
      <c r="Z7" s="156">
        <f>'SMART Goal (1)'!D26</f>
        <v>0</v>
      </c>
      <c r="AA7" s="181">
        <f>'SMART Goal (1)'!E26</f>
        <v>0</v>
      </c>
      <c r="AB7" s="181">
        <f>'SMART Goal (1)'!F26</f>
        <v>0</v>
      </c>
      <c r="AC7" s="156">
        <f>'SMART Goal (1)'!G26</f>
        <v>0</v>
      </c>
      <c r="AD7" s="156">
        <f>'SMART Goal (1)'!B26</f>
        <v>0</v>
      </c>
      <c r="AE7" s="179">
        <f>'SMART Goal (1)'!B49</f>
        <v>0</v>
      </c>
      <c r="AF7" s="156">
        <f>'SMART Goal (1)'!C49</f>
        <v>0</v>
      </c>
      <c r="AG7" s="156">
        <f>'SMART Goal (1)'!D49</f>
        <v>0</v>
      </c>
      <c r="AH7" s="182">
        <f>'SMART Goal (1)'!E49</f>
        <v>0</v>
      </c>
      <c r="AI7" s="183">
        <f>'SMART Goal (1)'!F49</f>
        <v>0</v>
      </c>
      <c r="AM7" s="8" t="s">
        <v>649</v>
      </c>
      <c r="AS7" s="357">
        <f>SUMPRODUCT((('Goal Summary Pages'!$AI$3:$AI$82="State/Local")*('Goal Summary Pages'!$AH$3:$AH$82))*('Goal Summary Pages'!$AG$3:$AG$82="INSTRUCTION - Other Objects"))</f>
        <v>0</v>
      </c>
      <c r="AT7" s="357">
        <f>SUMPRODUCT((('Goal Summary Pages'!$AI$3:$AI$82="Federal Title I")*('Goal Summary Pages'!$AH$3:$AH$82))*('Goal Summary Pages'!$AG$3:$AG$82="INSTRUCTION - Other Objects"))</f>
        <v>0</v>
      </c>
      <c r="AU7" s="357">
        <f>SUMPRODUCT((('Goal Summary Pages'!$AI$3:$AI$82="Other Federal")*('Goal Summary Pages'!$AH$3:$AH$82))*('Goal Summary Pages'!$AG$3:$AG$82="INSTRUCTION - Other Objects"))</f>
        <v>0</v>
      </c>
      <c r="AV7" s="357">
        <f>SUMPRODUCT((('Goal Summary Pages'!$AI$3:$AI$82="SIA")*('Goal Summary Pages'!$AH$3:$AH$82))*('Goal Summary Pages'!$AG$3:$AG$82="INSTRUCTION - Other Objects"))</f>
        <v>0</v>
      </c>
    </row>
    <row r="8" spans="1:48" ht="14.25">
      <c r="A8" s="179">
        <f>'SMART Goal (1)'!$C$7</f>
      </c>
      <c r="B8" s="156" t="str">
        <f>'SMART Goal (1)'!$C$8</f>
        <v>1:  </v>
      </c>
      <c r="C8" s="239"/>
      <c r="D8" s="156" t="str">
        <f>'SMART Goal (1)'!$C$9</f>
        <v>2: </v>
      </c>
      <c r="E8" s="239"/>
      <c r="F8" s="156" t="str">
        <f>'SMART Goal (1)'!$C$10</f>
        <v>3: </v>
      </c>
      <c r="G8" s="239"/>
      <c r="H8" s="239">
        <f>'SMART Goal (1)'!$C$6</f>
        <v>0</v>
      </c>
      <c r="I8" s="180">
        <f>'SMART Goal (1)'!$C$11</f>
        <v>0</v>
      </c>
      <c r="J8" s="179">
        <f>'SMART Goal (1)'!$C$14</f>
        <v>0</v>
      </c>
      <c r="K8" s="156">
        <f>'SMART Goal (1)'!$F$14</f>
        <v>0</v>
      </c>
      <c r="L8" s="225">
        <f>'SMART Goal (1)'!$H$14</f>
        <v>0</v>
      </c>
      <c r="M8" s="156">
        <f>'SMART Goal (1)'!$C$15</f>
        <v>0</v>
      </c>
      <c r="N8" s="239">
        <f>'SMART Goal (1)'!$F$15</f>
        <v>0</v>
      </c>
      <c r="O8" s="248">
        <f>'SMART Goal (1)'!$H$15</f>
        <v>0</v>
      </c>
      <c r="P8" s="156">
        <f>'SMART Goal (1)'!$C$16</f>
        <v>0</v>
      </c>
      <c r="Q8" s="239">
        <f>'SMART Goal (1)'!$F$16</f>
        <v>0</v>
      </c>
      <c r="R8" s="248">
        <f>'SMART Goal (1)'!$H$16</f>
        <v>0</v>
      </c>
      <c r="S8" s="156">
        <f>'SMART Goal (1)'!$C$17</f>
        <v>0</v>
      </c>
      <c r="T8" s="239">
        <f>'SMART Goal (1)'!$F$17</f>
        <v>0</v>
      </c>
      <c r="U8" s="248">
        <f>'SMART Goal (1)'!$H$17</f>
        <v>0</v>
      </c>
      <c r="V8" s="156">
        <f>'SMART Goal (1)'!$C$18</f>
      </c>
      <c r="W8" s="239">
        <f>'SMART Goal (1)'!$F$18</f>
        <v>0</v>
      </c>
      <c r="X8" s="249">
        <f>'SMART Goal (1)'!$H$18</f>
        <v>0</v>
      </c>
      <c r="Y8" s="156">
        <f>'SMART Goal (1)'!C27</f>
        <v>0</v>
      </c>
      <c r="Z8" s="156">
        <f>'SMART Goal (1)'!D27</f>
        <v>0</v>
      </c>
      <c r="AA8" s="181">
        <f>'SMART Goal (1)'!E27</f>
        <v>0</v>
      </c>
      <c r="AB8" s="181">
        <f>'SMART Goal (1)'!F27</f>
        <v>0</v>
      </c>
      <c r="AC8" s="156">
        <f>'SMART Goal (1)'!G27</f>
        <v>0</v>
      </c>
      <c r="AD8" s="156">
        <f>'SMART Goal (1)'!B27</f>
        <v>0</v>
      </c>
      <c r="AE8" s="179">
        <f>'SMART Goal (1)'!B50</f>
        <v>0</v>
      </c>
      <c r="AF8" s="156">
        <f>'SMART Goal (1)'!C50</f>
        <v>0</v>
      </c>
      <c r="AG8" s="156">
        <f>'SMART Goal (1)'!D50</f>
        <v>0</v>
      </c>
      <c r="AH8" s="182">
        <f>'SMART Goal (1)'!E50</f>
        <v>0</v>
      </c>
      <c r="AI8" s="183">
        <f>'SMART Goal (1)'!F50</f>
        <v>0</v>
      </c>
      <c r="AM8" s="8" t="s">
        <v>908</v>
      </c>
      <c r="AS8" s="357">
        <f>SUMPRODUCT((('Goal Summary Pages'!$AI$3:$AI$82="State/Local")*('Goal Summary Pages'!$AH$3:$AH$82))*('Goal Summary Pages'!$AG$3:$AG$82="SUPPORT SERVICES - Personnel Services - Salaries"))</f>
        <v>0</v>
      </c>
      <c r="AT8" s="357">
        <f>SUMPRODUCT((('Goal Summary Pages'!$AI$3:$AI$82="Federal Title I")*('Goal Summary Pages'!$AH$3:$AH$82))*('Goal Summary Pages'!$AG$3:$AG$82="SUPPORT SERVICES - Personnel Services - Salaries"))</f>
        <v>0</v>
      </c>
      <c r="AU8" s="357">
        <f>SUMPRODUCT((('Goal Summary Pages'!$AI$3:$AI$82="Other Federal")*('Goal Summary Pages'!$AH$3:$AH$82))*('Goal Summary Pages'!$AG$3:$AG$82="SUPPORT SERVICES - Personnel Services - Salaries"))</f>
        <v>0</v>
      </c>
      <c r="AV8" s="357">
        <f>SUMPRODUCT((('Goal Summary Pages'!$AI$3:$AI$82="SIA")*('Goal Summary Pages'!$AH$3:$AH$82))*('Goal Summary Pages'!$AG$3:$AG$82="SUPPORT SERVICES - Personnel Services - Salaries"))</f>
        <v>0</v>
      </c>
    </row>
    <row r="9" spans="1:48" ht="14.25">
      <c r="A9" s="179">
        <f>'SMART Goal (1)'!$C$7</f>
      </c>
      <c r="B9" s="156" t="str">
        <f>'SMART Goal (1)'!$C$8</f>
        <v>1:  </v>
      </c>
      <c r="C9" s="239"/>
      <c r="D9" s="156" t="str">
        <f>'SMART Goal (1)'!$C$9</f>
        <v>2: </v>
      </c>
      <c r="E9" s="239"/>
      <c r="F9" s="156" t="str">
        <f>'SMART Goal (1)'!$C$10</f>
        <v>3: </v>
      </c>
      <c r="G9" s="239"/>
      <c r="H9" s="239">
        <f>'SMART Goal (1)'!$C$6</f>
        <v>0</v>
      </c>
      <c r="I9" s="180">
        <f>'SMART Goal (1)'!$C$11</f>
        <v>0</v>
      </c>
      <c r="J9" s="179">
        <f>'SMART Goal (1)'!$C$14</f>
        <v>0</v>
      </c>
      <c r="K9" s="156">
        <f>'SMART Goal (1)'!$F$14</f>
        <v>0</v>
      </c>
      <c r="L9" s="225">
        <f>'SMART Goal (1)'!$H$14</f>
        <v>0</v>
      </c>
      <c r="M9" s="156">
        <f>'SMART Goal (1)'!$C$15</f>
        <v>0</v>
      </c>
      <c r="N9" s="239">
        <f>'SMART Goal (1)'!$F$15</f>
        <v>0</v>
      </c>
      <c r="O9" s="248">
        <f>'SMART Goal (1)'!$H$15</f>
        <v>0</v>
      </c>
      <c r="P9" s="156">
        <f>'SMART Goal (1)'!$C$16</f>
        <v>0</v>
      </c>
      <c r="Q9" s="239">
        <f>'SMART Goal (1)'!$F$16</f>
        <v>0</v>
      </c>
      <c r="R9" s="248">
        <f>'SMART Goal (1)'!$H$16</f>
        <v>0</v>
      </c>
      <c r="S9" s="156">
        <f>'SMART Goal (1)'!$C$17</f>
        <v>0</v>
      </c>
      <c r="T9" s="239">
        <f>'SMART Goal (1)'!$F$17</f>
        <v>0</v>
      </c>
      <c r="U9" s="248">
        <f>'SMART Goal (1)'!$H$17</f>
        <v>0</v>
      </c>
      <c r="V9" s="156">
        <f>'SMART Goal (1)'!$C$18</f>
      </c>
      <c r="W9" s="239">
        <f>'SMART Goal (1)'!$F$18</f>
        <v>0</v>
      </c>
      <c r="X9" s="249">
        <f>'SMART Goal (1)'!$H$18</f>
        <v>0</v>
      </c>
      <c r="Y9" s="156">
        <f>'SMART Goal (1)'!C28</f>
        <v>0</v>
      </c>
      <c r="Z9" s="156">
        <f>'SMART Goal (1)'!D28</f>
        <v>0</v>
      </c>
      <c r="AA9" s="181">
        <f>'SMART Goal (1)'!E28</f>
        <v>0</v>
      </c>
      <c r="AB9" s="181">
        <f>'SMART Goal (1)'!F28</f>
        <v>0</v>
      </c>
      <c r="AC9" s="156">
        <f>'SMART Goal (1)'!G28</f>
        <v>0</v>
      </c>
      <c r="AD9" s="156">
        <f>'SMART Goal (1)'!B28</f>
        <v>0</v>
      </c>
      <c r="AE9" s="179">
        <f>'SMART Goal (1)'!B51</f>
        <v>0</v>
      </c>
      <c r="AF9" s="156">
        <f>'SMART Goal (1)'!C51</f>
        <v>0</v>
      </c>
      <c r="AG9" s="156">
        <f>'SMART Goal (1)'!D51</f>
        <v>0</v>
      </c>
      <c r="AH9" s="182">
        <f>'SMART Goal (1)'!E51</f>
        <v>0</v>
      </c>
      <c r="AI9" s="183">
        <f>'SMART Goal (1)'!F51</f>
        <v>0</v>
      </c>
      <c r="AM9" s="8" t="s">
        <v>909</v>
      </c>
      <c r="AS9" s="357">
        <f>SUMPRODUCT((('Goal Summary Pages'!$AI$3:$AI$82="State/Local")*('Goal Summary Pages'!$AH$3:$AH$82))*('Goal Summary Pages'!$AG$3:$AG$82="SUPPORT SERVICES - Personnel Services - Employee Benefits"))</f>
        <v>0</v>
      </c>
      <c r="AT9" s="357">
        <f>SUMPRODUCT((('Goal Summary Pages'!$AI$3:$AI$82="Federal Title I")*('Goal Summary Pages'!$AH$3:$AH$82))*('Goal Summary Pages'!$AG$3:$AG$82="SUPPORT SERVICES - Personnel Services - Employee Benefits"))</f>
        <v>0</v>
      </c>
      <c r="AU9" s="357">
        <f>SUMPRODUCT((('Goal Summary Pages'!$AI$3:$AI$82="Other Federal")*('Goal Summary Pages'!$AH$3:$AH$82))*('Goal Summary Pages'!$AG$3:$AG$82="SUPPORT SERVICES - Personnel Services - Employee Benefits"))</f>
        <v>0</v>
      </c>
      <c r="AV9" s="357">
        <f>SUMPRODUCT((('Goal Summary Pages'!$AI$3:$AI$82="SIA")*('Goal Summary Pages'!$AH$3:$AH$82))*('Goal Summary Pages'!$AG$3:$AG$82="SUPPORT SERVICES - Personnel Services - Employee Benefits"))</f>
        <v>0</v>
      </c>
    </row>
    <row r="10" spans="1:48" ht="14.25">
      <c r="A10" s="179">
        <f>'SMART Goal (1)'!$C$7</f>
      </c>
      <c r="B10" s="156" t="str">
        <f>'SMART Goal (1)'!$C$8</f>
        <v>1:  </v>
      </c>
      <c r="C10" s="239"/>
      <c r="D10" s="156" t="str">
        <f>'SMART Goal (1)'!$C$9</f>
        <v>2: </v>
      </c>
      <c r="E10" s="239"/>
      <c r="F10" s="156" t="str">
        <f>'SMART Goal (1)'!$C$10</f>
        <v>3: </v>
      </c>
      <c r="G10" s="239"/>
      <c r="H10" s="239">
        <f>'SMART Goal (1)'!$C$6</f>
        <v>0</v>
      </c>
      <c r="I10" s="180">
        <f>'SMART Goal (1)'!$C$11</f>
        <v>0</v>
      </c>
      <c r="J10" s="179">
        <f>'SMART Goal (1)'!$C$14</f>
        <v>0</v>
      </c>
      <c r="K10" s="156">
        <f>'SMART Goal (1)'!$F$14</f>
        <v>0</v>
      </c>
      <c r="L10" s="225">
        <f>'SMART Goal (1)'!$H$14</f>
        <v>0</v>
      </c>
      <c r="M10" s="156">
        <f>'SMART Goal (1)'!$C$15</f>
        <v>0</v>
      </c>
      <c r="N10" s="239">
        <f>'SMART Goal (1)'!$F$15</f>
        <v>0</v>
      </c>
      <c r="O10" s="248">
        <f>'SMART Goal (1)'!$H$15</f>
        <v>0</v>
      </c>
      <c r="P10" s="156">
        <f>'SMART Goal (1)'!$C$16</f>
        <v>0</v>
      </c>
      <c r="Q10" s="239">
        <f>'SMART Goal (1)'!$F$16</f>
        <v>0</v>
      </c>
      <c r="R10" s="248">
        <f>'SMART Goal (1)'!$H$16</f>
        <v>0</v>
      </c>
      <c r="S10" s="156">
        <f>'SMART Goal (1)'!$C$17</f>
        <v>0</v>
      </c>
      <c r="T10" s="239">
        <f>'SMART Goal (1)'!$F$17</f>
        <v>0</v>
      </c>
      <c r="U10" s="248">
        <f>'SMART Goal (1)'!$H$17</f>
        <v>0</v>
      </c>
      <c r="V10" s="156">
        <f>'SMART Goal (1)'!$C$18</f>
      </c>
      <c r="W10" s="239">
        <f>'SMART Goal (1)'!$F$18</f>
        <v>0</v>
      </c>
      <c r="X10" s="249">
        <f>'SMART Goal (1)'!$H$18</f>
        <v>0</v>
      </c>
      <c r="Y10" s="156">
        <f>'SMART Goal (1)'!C29</f>
        <v>0</v>
      </c>
      <c r="Z10" s="156">
        <f>'SMART Goal (1)'!D29</f>
        <v>0</v>
      </c>
      <c r="AA10" s="181">
        <f>'SMART Goal (1)'!E29</f>
        <v>0</v>
      </c>
      <c r="AB10" s="181">
        <f>'SMART Goal (1)'!F29</f>
        <v>0</v>
      </c>
      <c r="AC10" s="156">
        <f>'SMART Goal (1)'!G29</f>
        <v>0</v>
      </c>
      <c r="AD10" s="156">
        <f>'SMART Goal (1)'!B29</f>
        <v>0</v>
      </c>
      <c r="AE10" s="179">
        <f>'SMART Goal (1)'!B52</f>
        <v>0</v>
      </c>
      <c r="AF10" s="156">
        <f>'SMART Goal (1)'!C52</f>
        <v>0</v>
      </c>
      <c r="AG10" s="156">
        <f>'SMART Goal (1)'!D52</f>
        <v>0</v>
      </c>
      <c r="AH10" s="182">
        <f>'SMART Goal (1)'!E52</f>
        <v>0</v>
      </c>
      <c r="AI10" s="183">
        <f>'SMART Goal (1)'!F52</f>
        <v>0</v>
      </c>
      <c r="AM10" s="8" t="s">
        <v>650</v>
      </c>
      <c r="AS10" s="357">
        <f>SUMPRODUCT((('Goal Summary Pages'!$AI$3:$AI$82="State/Local")*('Goal Summary Pages'!$AH$3:$AH$82))*('Goal Summary Pages'!$AG$3:$AG$82="SUPPORT SERVICES - Purchased  Professional &amp; Technical Services"))</f>
        <v>0</v>
      </c>
      <c r="AT10" s="357">
        <f>SUMPRODUCT((('Goal Summary Pages'!$AI$3:$AI$82="Federal Title I")*('Goal Summary Pages'!$AH$3:$AH$82))*('Goal Summary Pages'!$AG$3:$AG$82="SUPPORT SERVICES - Purchased  Professional &amp; Technical Services"))</f>
        <v>0</v>
      </c>
      <c r="AU10" s="357">
        <f>SUMPRODUCT((('Goal Summary Pages'!$AI$3:$AI$82="Other Federal")*('Goal Summary Pages'!$AH$3:$AH$82))*('Goal Summary Pages'!$AG$3:$AG$82="SUPPORT SERVICES - Purchased  Professional &amp; Technical Services"))</f>
        <v>0</v>
      </c>
      <c r="AV10" s="357">
        <f>SUMPRODUCT((('Goal Summary Pages'!$AI$3:$AI$82="SIA")*('Goal Summary Pages'!$AH$3:$AH$82))*('Goal Summary Pages'!$AG$3:$AG$82="SUPPORT SERVICES - Purchased  Professional &amp; Technical Services"))</f>
        <v>0</v>
      </c>
    </row>
    <row r="11" spans="1:48" ht="14.25">
      <c r="A11" s="179">
        <f>'SMART Goal (1)'!$C$7</f>
      </c>
      <c r="B11" s="156" t="str">
        <f>'SMART Goal (1)'!$C$8</f>
        <v>1:  </v>
      </c>
      <c r="C11" s="239"/>
      <c r="D11" s="156" t="str">
        <f>'SMART Goal (1)'!$C$9</f>
        <v>2: </v>
      </c>
      <c r="E11" s="239"/>
      <c r="F11" s="156" t="str">
        <f>'SMART Goal (1)'!$C$10</f>
        <v>3: </v>
      </c>
      <c r="G11" s="239"/>
      <c r="H11" s="239">
        <f>'SMART Goal (1)'!$C$6</f>
        <v>0</v>
      </c>
      <c r="I11" s="180">
        <f>'SMART Goal (1)'!$C$11</f>
        <v>0</v>
      </c>
      <c r="J11" s="179">
        <f>'SMART Goal (1)'!$C$14</f>
        <v>0</v>
      </c>
      <c r="K11" s="156">
        <f>'SMART Goal (1)'!$F$14</f>
        <v>0</v>
      </c>
      <c r="L11" s="225">
        <f>'SMART Goal (1)'!$H$14</f>
        <v>0</v>
      </c>
      <c r="M11" s="156">
        <f>'SMART Goal (1)'!$C$15</f>
        <v>0</v>
      </c>
      <c r="N11" s="239">
        <f>'SMART Goal (1)'!$F$15</f>
        <v>0</v>
      </c>
      <c r="O11" s="248">
        <f>'SMART Goal (1)'!$H$15</f>
        <v>0</v>
      </c>
      <c r="P11" s="156">
        <f>'SMART Goal (1)'!$C$16</f>
        <v>0</v>
      </c>
      <c r="Q11" s="239">
        <f>'SMART Goal (1)'!$F$16</f>
        <v>0</v>
      </c>
      <c r="R11" s="248">
        <f>'SMART Goal (1)'!$H$16</f>
        <v>0</v>
      </c>
      <c r="S11" s="156">
        <f>'SMART Goal (1)'!$C$17</f>
        <v>0</v>
      </c>
      <c r="T11" s="239">
        <f>'SMART Goal (1)'!$F$17</f>
        <v>0</v>
      </c>
      <c r="U11" s="248">
        <f>'SMART Goal (1)'!$H$17</f>
        <v>0</v>
      </c>
      <c r="V11" s="156">
        <f>'SMART Goal (1)'!$C$18</f>
      </c>
      <c r="W11" s="239">
        <f>'SMART Goal (1)'!$F$18</f>
        <v>0</v>
      </c>
      <c r="X11" s="249">
        <f>'SMART Goal (1)'!$H$18</f>
        <v>0</v>
      </c>
      <c r="Y11" s="156">
        <f>'SMART Goal (1)'!C30</f>
        <v>0</v>
      </c>
      <c r="Z11" s="156">
        <f>'SMART Goal (1)'!D30</f>
        <v>0</v>
      </c>
      <c r="AA11" s="181">
        <f>'SMART Goal (1)'!E30</f>
        <v>0</v>
      </c>
      <c r="AB11" s="181">
        <f>'SMART Goal (1)'!F30</f>
        <v>0</v>
      </c>
      <c r="AC11" s="156">
        <f>'SMART Goal (1)'!G30</f>
        <v>0</v>
      </c>
      <c r="AD11" s="156">
        <f>'SMART Goal (1)'!B30</f>
        <v>0</v>
      </c>
      <c r="AE11" s="179">
        <f>'SMART Goal (1)'!B53</f>
        <v>0</v>
      </c>
      <c r="AF11" s="156">
        <f>'SMART Goal (1)'!C53</f>
        <v>0</v>
      </c>
      <c r="AG11" s="156">
        <f>'SMART Goal (1)'!D53</f>
        <v>0</v>
      </c>
      <c r="AH11" s="182">
        <f>'SMART Goal (1)'!E53</f>
        <v>0</v>
      </c>
      <c r="AI11" s="183">
        <f>'SMART Goal (1)'!F53</f>
        <v>0</v>
      </c>
      <c r="AM11" s="8" t="s">
        <v>651</v>
      </c>
      <c r="AS11" s="357">
        <f>SUMPRODUCT((('Goal Summary Pages'!$AI$3:$AI$82="State/Local")*('Goal Summary Pages'!$AH$3:$AH$82))*('Goal Summary Pages'!$AG$3:$AG$82="SUPPORT SERVICES - Purchased Property Services"))</f>
        <v>0</v>
      </c>
      <c r="AT11" s="357">
        <f>SUMPRODUCT((('Goal Summary Pages'!$AI$3:$AI$82="Federal Title I")*('Goal Summary Pages'!$AH$3:$AH$82))*('Goal Summary Pages'!$AG$3:$AG$82="SUPPORT SERVICES - Purchased Property Services"))</f>
        <v>0</v>
      </c>
      <c r="AU11" s="357">
        <f>SUMPRODUCT((('Goal Summary Pages'!$AI$3:$AI$82="Other Federal")*('Goal Summary Pages'!$AH$3:$AH$82))*('Goal Summary Pages'!$AG$3:$AG$82="SUPPORT SERVICES - Purchased Property Services"))</f>
        <v>0</v>
      </c>
      <c r="AV11" s="357">
        <f>SUMPRODUCT((('Goal Summary Pages'!$AI$3:$AI$82="SIA")*('Goal Summary Pages'!$AH$3:$AH$82))*('Goal Summary Pages'!$AG$3:$AG$82="SUPPORT SERVICES - Purchased Property Services"))</f>
        <v>0</v>
      </c>
    </row>
    <row r="12" spans="1:48" ht="14.25">
      <c r="A12" s="179">
        <f>'SMART Goal (1)'!$C$7</f>
      </c>
      <c r="B12" s="156" t="str">
        <f>'SMART Goal (1)'!$C$8</f>
        <v>1:  </v>
      </c>
      <c r="C12" s="239"/>
      <c r="D12" s="156" t="str">
        <f>'SMART Goal (1)'!$C$9</f>
        <v>2: </v>
      </c>
      <c r="E12" s="239"/>
      <c r="F12" s="156" t="str">
        <f>'SMART Goal (1)'!$C$10</f>
        <v>3: </v>
      </c>
      <c r="G12" s="239"/>
      <c r="H12" s="239">
        <f>'SMART Goal (1)'!$C$6</f>
        <v>0</v>
      </c>
      <c r="I12" s="180">
        <f>'SMART Goal (1)'!$C$11</f>
        <v>0</v>
      </c>
      <c r="J12" s="179">
        <f>'SMART Goal (1)'!$C$14</f>
        <v>0</v>
      </c>
      <c r="K12" s="156">
        <f>'SMART Goal (1)'!$F$14</f>
        <v>0</v>
      </c>
      <c r="L12" s="225">
        <f>'SMART Goal (1)'!$H$14</f>
        <v>0</v>
      </c>
      <c r="M12" s="156">
        <f>'SMART Goal (1)'!$C$15</f>
        <v>0</v>
      </c>
      <c r="N12" s="239">
        <f>'SMART Goal (1)'!$F$15</f>
        <v>0</v>
      </c>
      <c r="O12" s="248">
        <f>'SMART Goal (1)'!$H$15</f>
        <v>0</v>
      </c>
      <c r="P12" s="156">
        <f>'SMART Goal (1)'!$C$16</f>
        <v>0</v>
      </c>
      <c r="Q12" s="239">
        <f>'SMART Goal (1)'!$F$16</f>
        <v>0</v>
      </c>
      <c r="R12" s="248">
        <f>'SMART Goal (1)'!$H$16</f>
        <v>0</v>
      </c>
      <c r="S12" s="156">
        <f>'SMART Goal (1)'!$C$17</f>
        <v>0</v>
      </c>
      <c r="T12" s="239">
        <f>'SMART Goal (1)'!$F$17</f>
        <v>0</v>
      </c>
      <c r="U12" s="248">
        <f>'SMART Goal (1)'!$H$17</f>
        <v>0</v>
      </c>
      <c r="V12" s="156">
        <f>'SMART Goal (1)'!$C$18</f>
      </c>
      <c r="W12" s="239">
        <f>'SMART Goal (1)'!$F$18</f>
        <v>0</v>
      </c>
      <c r="X12" s="249">
        <f>'SMART Goal (1)'!$H$18</f>
        <v>0</v>
      </c>
      <c r="Y12" s="156">
        <f>'SMART Goal (1)'!C31</f>
        <v>0</v>
      </c>
      <c r="Z12" s="156">
        <f>'SMART Goal (1)'!D31</f>
        <v>0</v>
      </c>
      <c r="AA12" s="181">
        <f>'SMART Goal (1)'!E31</f>
        <v>0</v>
      </c>
      <c r="AB12" s="181">
        <f>'SMART Goal (1)'!F31</f>
        <v>0</v>
      </c>
      <c r="AC12" s="156">
        <f>'SMART Goal (1)'!G31</f>
        <v>0</v>
      </c>
      <c r="AD12" s="156">
        <f>'SMART Goal (1)'!B31</f>
        <v>0</v>
      </c>
      <c r="AE12" s="179">
        <f>'SMART Goal (1)'!B54</f>
        <v>0</v>
      </c>
      <c r="AF12" s="156">
        <f>'SMART Goal (1)'!C54</f>
        <v>0</v>
      </c>
      <c r="AG12" s="156">
        <f>'SMART Goal (1)'!D54</f>
        <v>0</v>
      </c>
      <c r="AH12" s="182">
        <f>'SMART Goal (1)'!E54</f>
        <v>0</v>
      </c>
      <c r="AI12" s="183">
        <f>'SMART Goal (1)'!F54</f>
        <v>0</v>
      </c>
      <c r="AM12" s="8" t="s">
        <v>652</v>
      </c>
      <c r="AS12" s="357">
        <f>SUMPRODUCT((('Goal Summary Pages'!$AI$3:$AI$82="State/Local")*('Goal Summary Pages'!$AH$3:$AH$82))*('Goal Summary Pages'!$AG$3:$AG$82="SUPPORT SERVICES - Other Purchased Services"))</f>
        <v>0</v>
      </c>
      <c r="AT12" s="357">
        <f>SUMPRODUCT((('Goal Summary Pages'!$AI$3:$AI$82="Federal Title I")*('Goal Summary Pages'!$AH$3:$AH$82))*('Goal Summary Pages'!$AG$3:$AG$82="SUPPORT SERVICES - Other Purchased Services"))</f>
        <v>0</v>
      </c>
      <c r="AU12" s="357">
        <f>SUMPRODUCT((('Goal Summary Pages'!$AI$3:$AI$82="Other Federal")*('Goal Summary Pages'!$AH$3:$AH$82))*('Goal Summary Pages'!$AG$3:$AG$82="SUPPORT SERVICES - Other Purchased Services"))</f>
        <v>0</v>
      </c>
      <c r="AV12" s="357">
        <f>SUMPRODUCT((('Goal Summary Pages'!$AI$3:$AI$82="SIA")*('Goal Summary Pages'!$AH$3:$AH$82))*('Goal Summary Pages'!$AG$3:$AG$82="SUPPORT SERVICES - Other Purchased Services"))</f>
        <v>0</v>
      </c>
    </row>
    <row r="13" spans="1:48" ht="14.25">
      <c r="A13" s="179">
        <f>'SMART Goal (1)'!$C$7</f>
      </c>
      <c r="B13" s="156" t="str">
        <f>'SMART Goal (1)'!$C$8</f>
        <v>1:  </v>
      </c>
      <c r="C13" s="239"/>
      <c r="D13" s="156" t="str">
        <f>'SMART Goal (1)'!$C$9</f>
        <v>2: </v>
      </c>
      <c r="E13" s="239"/>
      <c r="F13" s="156" t="str">
        <f>'SMART Goal (1)'!$C$10</f>
        <v>3: </v>
      </c>
      <c r="G13" s="239"/>
      <c r="H13" s="239">
        <f>'SMART Goal (1)'!$C$6</f>
        <v>0</v>
      </c>
      <c r="I13" s="180">
        <f>'SMART Goal (1)'!$C$11</f>
        <v>0</v>
      </c>
      <c r="J13" s="179">
        <f>'SMART Goal (1)'!$C$14</f>
        <v>0</v>
      </c>
      <c r="K13" s="156">
        <f>'SMART Goal (1)'!$F$14</f>
        <v>0</v>
      </c>
      <c r="L13" s="225">
        <f>'SMART Goal (1)'!$H$14</f>
        <v>0</v>
      </c>
      <c r="M13" s="156">
        <f>'SMART Goal (1)'!$C$15</f>
        <v>0</v>
      </c>
      <c r="N13" s="239">
        <f>'SMART Goal (1)'!$F$15</f>
        <v>0</v>
      </c>
      <c r="O13" s="248">
        <f>'SMART Goal (1)'!$H$15</f>
        <v>0</v>
      </c>
      <c r="P13" s="156">
        <f>'SMART Goal (1)'!$C$16</f>
        <v>0</v>
      </c>
      <c r="Q13" s="239">
        <f>'SMART Goal (1)'!$F$16</f>
        <v>0</v>
      </c>
      <c r="R13" s="248">
        <f>'SMART Goal (1)'!$H$16</f>
        <v>0</v>
      </c>
      <c r="S13" s="156">
        <f>'SMART Goal (1)'!$C$17</f>
        <v>0</v>
      </c>
      <c r="T13" s="239">
        <f>'SMART Goal (1)'!$F$17</f>
        <v>0</v>
      </c>
      <c r="U13" s="248">
        <f>'SMART Goal (1)'!$H$17</f>
        <v>0</v>
      </c>
      <c r="V13" s="156">
        <f>'SMART Goal (1)'!$C$18</f>
      </c>
      <c r="W13" s="239">
        <f>'SMART Goal (1)'!$F$18</f>
        <v>0</v>
      </c>
      <c r="X13" s="249">
        <f>'SMART Goal (1)'!$H$18</f>
        <v>0</v>
      </c>
      <c r="Y13" s="156">
        <f>'SMART Goal (1)'!C32</f>
        <v>0</v>
      </c>
      <c r="Z13" s="156">
        <f>'SMART Goal (1)'!D32</f>
        <v>0</v>
      </c>
      <c r="AA13" s="181">
        <f>'SMART Goal (1)'!E32</f>
        <v>0</v>
      </c>
      <c r="AB13" s="181">
        <f>'SMART Goal (1)'!F32</f>
        <v>0</v>
      </c>
      <c r="AC13" s="156">
        <f>'SMART Goal (1)'!G32</f>
        <v>0</v>
      </c>
      <c r="AD13" s="156">
        <f>'SMART Goal (1)'!B32</f>
        <v>0</v>
      </c>
      <c r="AE13" s="179">
        <f>'SMART Goal (1)'!B55</f>
        <v>0</v>
      </c>
      <c r="AF13" s="156">
        <f>'SMART Goal (1)'!C55</f>
        <v>0</v>
      </c>
      <c r="AG13" s="156">
        <f>'SMART Goal (1)'!D55</f>
        <v>0</v>
      </c>
      <c r="AH13" s="182">
        <f>'SMART Goal (1)'!E55</f>
        <v>0</v>
      </c>
      <c r="AI13" s="183">
        <f>'SMART Goal (1)'!F55</f>
        <v>0</v>
      </c>
      <c r="AM13" s="8" t="s">
        <v>653</v>
      </c>
      <c r="AS13" s="357">
        <f>SUMPRODUCT((('Goal Summary Pages'!$AI$3:$AI$82="State/Local")*('Goal Summary Pages'!$AH$3:$AH$82))*('Goal Summary Pages'!$AG$3:$AG$82="SUPPORT SERVICES - Travel"))</f>
        <v>0</v>
      </c>
      <c r="AT13" s="357">
        <f>SUMPRODUCT((('Goal Summary Pages'!$AI$3:$AI$82="Federal Title I")*('Goal Summary Pages'!$AH$3:$AH$82))*('Goal Summary Pages'!$AG$3:$AG$82="SUPPORT SERVICES - Travel"))</f>
        <v>0</v>
      </c>
      <c r="AU13" s="357">
        <f>SUMPRODUCT((('Goal Summary Pages'!$AI$3:$AI$82="Other Federal")*('Goal Summary Pages'!$AH$3:$AH$82))*('Goal Summary Pages'!$AG$3:$AG$82="SUPPORT SERVICES - Travel"))</f>
        <v>0</v>
      </c>
      <c r="AV13" s="357">
        <f>SUMPRODUCT((('Goal Summary Pages'!$AI$3:$AI$82="SIA")*('Goal Summary Pages'!$AH$3:$AH$82))*('Goal Summary Pages'!$AG$3:$AG$82="SUPPORT SERVICES - Travel"))</f>
        <v>0</v>
      </c>
    </row>
    <row r="14" spans="1:48" ht="14.25">
      <c r="A14" s="179">
        <f>'SMART Goal (1)'!$C$7</f>
      </c>
      <c r="B14" s="156" t="str">
        <f>'SMART Goal (1)'!$C$8</f>
        <v>1:  </v>
      </c>
      <c r="C14" s="239"/>
      <c r="D14" s="156" t="str">
        <f>'SMART Goal (1)'!$C$9</f>
        <v>2: </v>
      </c>
      <c r="E14" s="239"/>
      <c r="F14" s="156" t="str">
        <f>'SMART Goal (1)'!$C$10</f>
        <v>3: </v>
      </c>
      <c r="G14" s="239"/>
      <c r="H14" s="239">
        <f>'SMART Goal (1)'!$C$6</f>
        <v>0</v>
      </c>
      <c r="I14" s="180">
        <f>'SMART Goal (1)'!$C$11</f>
        <v>0</v>
      </c>
      <c r="J14" s="179">
        <f>'SMART Goal (1)'!$C$14</f>
        <v>0</v>
      </c>
      <c r="K14" s="156">
        <f>'SMART Goal (1)'!$F$14</f>
        <v>0</v>
      </c>
      <c r="L14" s="225">
        <f>'SMART Goal (1)'!$H$14</f>
        <v>0</v>
      </c>
      <c r="M14" s="156">
        <f>'SMART Goal (1)'!$C$15</f>
        <v>0</v>
      </c>
      <c r="N14" s="239">
        <f>'SMART Goal (1)'!$F$15</f>
        <v>0</v>
      </c>
      <c r="O14" s="248">
        <f>'SMART Goal (1)'!$H$15</f>
        <v>0</v>
      </c>
      <c r="P14" s="156">
        <f>'SMART Goal (1)'!$C$16</f>
        <v>0</v>
      </c>
      <c r="Q14" s="239">
        <f>'SMART Goal (1)'!$F$16</f>
        <v>0</v>
      </c>
      <c r="R14" s="248">
        <f>'SMART Goal (1)'!$H$16</f>
        <v>0</v>
      </c>
      <c r="S14" s="156">
        <f>'SMART Goal (1)'!$C$17</f>
        <v>0</v>
      </c>
      <c r="T14" s="239">
        <f>'SMART Goal (1)'!$F$17</f>
        <v>0</v>
      </c>
      <c r="U14" s="248">
        <f>'SMART Goal (1)'!$H$17</f>
        <v>0</v>
      </c>
      <c r="V14" s="156">
        <f>'SMART Goal (1)'!$C$18</f>
      </c>
      <c r="W14" s="239">
        <f>'SMART Goal (1)'!$F$18</f>
        <v>0</v>
      </c>
      <c r="X14" s="249">
        <f>'SMART Goal (1)'!$H$18</f>
        <v>0</v>
      </c>
      <c r="Y14" s="156">
        <f>'SMART Goal (1)'!C33</f>
        <v>0</v>
      </c>
      <c r="Z14" s="156">
        <f>'SMART Goal (1)'!D33</f>
        <v>0</v>
      </c>
      <c r="AA14" s="181">
        <f>'SMART Goal (1)'!E33</f>
        <v>0</v>
      </c>
      <c r="AB14" s="181">
        <f>'SMART Goal (1)'!F33</f>
        <v>0</v>
      </c>
      <c r="AC14" s="156">
        <f>'SMART Goal (1)'!G33</f>
        <v>0</v>
      </c>
      <c r="AD14" s="156">
        <f>'SMART Goal (1)'!B33</f>
        <v>0</v>
      </c>
      <c r="AE14" s="179">
        <f>'SMART Goal (1)'!B56</f>
        <v>0</v>
      </c>
      <c r="AF14" s="156">
        <f>'SMART Goal (1)'!C56</f>
        <v>0</v>
      </c>
      <c r="AG14" s="156">
        <f>'SMART Goal (1)'!D56</f>
        <v>0</v>
      </c>
      <c r="AH14" s="182">
        <f>'SMART Goal (1)'!E56</f>
        <v>0</v>
      </c>
      <c r="AI14" s="183">
        <f>'SMART Goal (1)'!F56</f>
        <v>0</v>
      </c>
      <c r="AM14" s="8" t="s">
        <v>654</v>
      </c>
      <c r="AS14" s="357">
        <f>SUMPRODUCT((('Goal Summary Pages'!$AI$3:$AI$82="State/Local")*('Goal Summary Pages'!$AH$3:$AH$82))*('Goal Summary Pages'!$AG$3:$AG$82="SUPPORT SERVICES - Supplies &amp; Materials"))</f>
        <v>0</v>
      </c>
      <c r="AT14" s="357">
        <f>SUMPRODUCT((('Goal Summary Pages'!$AI$3:$AI$82="Federal Title I")*('Goal Summary Pages'!$AH$3:$AH$82))*('Goal Summary Pages'!$AG$3:$AG$82="SUPPORT SERVICES - Supplies &amp; Materials"))</f>
        <v>0</v>
      </c>
      <c r="AU14" s="357">
        <f>SUMPRODUCT((('Goal Summary Pages'!$AI$3:$AI$82="Other Federal")*('Goal Summary Pages'!$AH$3:$AH$82))*('Goal Summary Pages'!$AG$3:$AG$82="SUPPORT SERVICES - Supplies &amp; Materials"))</f>
        <v>0</v>
      </c>
      <c r="AV14" s="357">
        <f>SUMPRODUCT((('Goal Summary Pages'!$AI$3:$AI$82="SIA")*('Goal Summary Pages'!$AH$3:$AH$82))*('Goal Summary Pages'!$AG$3:$AG$82="SUPPORT SERVICES - Supplies &amp; Materials"))</f>
        <v>0</v>
      </c>
    </row>
    <row r="15" spans="1:48" ht="14.25">
      <c r="A15" s="179">
        <f>'SMART Goal (1)'!$C$7</f>
      </c>
      <c r="B15" s="156" t="str">
        <f>'SMART Goal (1)'!$C$8</f>
        <v>1:  </v>
      </c>
      <c r="C15" s="239"/>
      <c r="D15" s="156" t="str">
        <f>'SMART Goal (1)'!$C$9</f>
        <v>2: </v>
      </c>
      <c r="E15" s="239"/>
      <c r="F15" s="156" t="str">
        <f>'SMART Goal (1)'!$C$10</f>
        <v>3: </v>
      </c>
      <c r="G15" s="239"/>
      <c r="H15" s="239">
        <f>'SMART Goal (1)'!$C$6</f>
        <v>0</v>
      </c>
      <c r="I15" s="180">
        <f>'SMART Goal (1)'!$C$11</f>
        <v>0</v>
      </c>
      <c r="J15" s="179">
        <f>'SMART Goal (1)'!$C$14</f>
        <v>0</v>
      </c>
      <c r="K15" s="156">
        <f>'SMART Goal (1)'!$F$14</f>
        <v>0</v>
      </c>
      <c r="L15" s="225">
        <f>'SMART Goal (1)'!$H$14</f>
        <v>0</v>
      </c>
      <c r="M15" s="156">
        <f>'SMART Goal (1)'!$C$15</f>
        <v>0</v>
      </c>
      <c r="N15" s="239">
        <f>'SMART Goal (1)'!$F$15</f>
        <v>0</v>
      </c>
      <c r="O15" s="248">
        <f>'SMART Goal (1)'!$H$15</f>
        <v>0</v>
      </c>
      <c r="P15" s="156">
        <f>'SMART Goal (1)'!$C$16</f>
        <v>0</v>
      </c>
      <c r="Q15" s="239">
        <f>'SMART Goal (1)'!$F$16</f>
        <v>0</v>
      </c>
      <c r="R15" s="248">
        <f>'SMART Goal (1)'!$H$16</f>
        <v>0</v>
      </c>
      <c r="S15" s="156">
        <f>'SMART Goal (1)'!$C$17</f>
        <v>0</v>
      </c>
      <c r="T15" s="239">
        <f>'SMART Goal (1)'!$F$17</f>
        <v>0</v>
      </c>
      <c r="U15" s="248">
        <f>'SMART Goal (1)'!$H$17</f>
        <v>0</v>
      </c>
      <c r="V15" s="156">
        <f>'SMART Goal (1)'!$C$18</f>
      </c>
      <c r="W15" s="239">
        <f>'SMART Goal (1)'!$F$18</f>
        <v>0</v>
      </c>
      <c r="X15" s="249">
        <f>'SMART Goal (1)'!$H$18</f>
        <v>0</v>
      </c>
      <c r="Y15" s="156">
        <f>'SMART Goal (1)'!C34</f>
        <v>0</v>
      </c>
      <c r="Z15" s="156">
        <f>'SMART Goal (1)'!D34</f>
        <v>0</v>
      </c>
      <c r="AA15" s="181">
        <f>'SMART Goal (1)'!E34</f>
        <v>0</v>
      </c>
      <c r="AB15" s="181">
        <f>'SMART Goal (1)'!F34</f>
        <v>0</v>
      </c>
      <c r="AC15" s="156">
        <f>'SMART Goal (1)'!G34</f>
        <v>0</v>
      </c>
      <c r="AD15" s="156">
        <f>'SMART Goal (1)'!B34</f>
        <v>0</v>
      </c>
      <c r="AE15" s="179">
        <f>'SMART Goal (1)'!B57</f>
        <v>0</v>
      </c>
      <c r="AF15" s="156">
        <f>'SMART Goal (1)'!C57</f>
        <v>0</v>
      </c>
      <c r="AG15" s="156">
        <f>'SMART Goal (1)'!D57</f>
        <v>0</v>
      </c>
      <c r="AH15" s="182">
        <f>'SMART Goal (1)'!E57</f>
        <v>0</v>
      </c>
      <c r="AI15" s="183">
        <f>'SMART Goal (1)'!F57</f>
        <v>0</v>
      </c>
      <c r="AM15" s="8" t="s">
        <v>655</v>
      </c>
      <c r="AS15" s="357">
        <f>SUMPRODUCT((('Goal Summary Pages'!$AI$3:$AI$82="State/Local")*('Goal Summary Pages'!$AH$3:$AH$82))*('Goal Summary Pages'!$AG$3:$AG$82="SUPPORT SERVICES - Other Objects"))</f>
        <v>0</v>
      </c>
      <c r="AT15" s="357">
        <f>SUMPRODUCT((('Goal Summary Pages'!$AI$3:$AI$82="Federal Title I")*('Goal Summary Pages'!$AH$3:$AH$82))*('Goal Summary Pages'!$AG$3:$AG$82="SUPPORT SERVICES - Other Objects"))</f>
        <v>0</v>
      </c>
      <c r="AU15" s="357">
        <f>SUMPRODUCT((('Goal Summary Pages'!$AI$3:$AI$82="Other Federal")*('Goal Summary Pages'!$AH$3:$AH$82))*('Goal Summary Pages'!$AG$3:$AG$82="SUPPORT SERVICES - Other Objects"))</f>
        <v>0</v>
      </c>
      <c r="AV15" s="357">
        <f>SUMPRODUCT((('Goal Summary Pages'!$AI$3:$AI$82="SIA")*('Goal Summary Pages'!$AH$3:$AH$82))*('Goal Summary Pages'!$AG$3:$AG$82="SUPPORT SERVICES - Other Objects"))</f>
        <v>0</v>
      </c>
    </row>
    <row r="16" spans="1:48" ht="14.25">
      <c r="A16" s="179">
        <f>'SMART Goal (1)'!$C$7</f>
      </c>
      <c r="B16" s="156" t="str">
        <f>'SMART Goal (1)'!$C$8</f>
        <v>1:  </v>
      </c>
      <c r="C16" s="239"/>
      <c r="D16" s="156" t="str">
        <f>'SMART Goal (1)'!$C$9</f>
        <v>2: </v>
      </c>
      <c r="E16" s="239"/>
      <c r="F16" s="156" t="str">
        <f>'SMART Goal (1)'!$C$10</f>
        <v>3: </v>
      </c>
      <c r="G16" s="239"/>
      <c r="H16" s="239">
        <f>'SMART Goal (1)'!$C$6</f>
        <v>0</v>
      </c>
      <c r="I16" s="180">
        <f>'SMART Goal (1)'!$C$11</f>
        <v>0</v>
      </c>
      <c r="J16" s="179">
        <f>'SMART Goal (1)'!$C$14</f>
        <v>0</v>
      </c>
      <c r="K16" s="156">
        <f>'SMART Goal (1)'!$F$14</f>
        <v>0</v>
      </c>
      <c r="L16" s="225">
        <f>'SMART Goal (1)'!$H$14</f>
        <v>0</v>
      </c>
      <c r="M16" s="156">
        <f>'SMART Goal (1)'!$C$15</f>
        <v>0</v>
      </c>
      <c r="N16" s="239">
        <f>'SMART Goal (1)'!$F$15</f>
        <v>0</v>
      </c>
      <c r="O16" s="248">
        <f>'SMART Goal (1)'!$H$15</f>
        <v>0</v>
      </c>
      <c r="P16" s="156">
        <f>'SMART Goal (1)'!$C$16</f>
        <v>0</v>
      </c>
      <c r="Q16" s="239">
        <f>'SMART Goal (1)'!$F$16</f>
        <v>0</v>
      </c>
      <c r="R16" s="248">
        <f>'SMART Goal (1)'!$H$16</f>
        <v>0</v>
      </c>
      <c r="S16" s="156">
        <f>'SMART Goal (1)'!$C$17</f>
        <v>0</v>
      </c>
      <c r="T16" s="239">
        <f>'SMART Goal (1)'!$F$17</f>
        <v>0</v>
      </c>
      <c r="U16" s="248">
        <f>'SMART Goal (1)'!$H$17</f>
        <v>0</v>
      </c>
      <c r="V16" s="156">
        <f>'SMART Goal (1)'!$C$18</f>
      </c>
      <c r="W16" s="239">
        <f>'SMART Goal (1)'!$F$18</f>
        <v>0</v>
      </c>
      <c r="X16" s="249">
        <f>'SMART Goal (1)'!$H$18</f>
        <v>0</v>
      </c>
      <c r="Y16" s="156">
        <f>'SMART Goal (1)'!C35</f>
        <v>0</v>
      </c>
      <c r="Z16" s="156">
        <f>'SMART Goal (1)'!D35</f>
        <v>0</v>
      </c>
      <c r="AA16" s="181">
        <f>'SMART Goal (1)'!E35</f>
        <v>0</v>
      </c>
      <c r="AB16" s="181">
        <f>'SMART Goal (1)'!F35</f>
        <v>0</v>
      </c>
      <c r="AC16" s="156">
        <f>'SMART Goal (1)'!G35</f>
        <v>0</v>
      </c>
      <c r="AD16" s="156">
        <f>'SMART Goal (1)'!B35</f>
        <v>0</v>
      </c>
      <c r="AE16" s="179">
        <f>'SMART Goal (1)'!B58</f>
        <v>0</v>
      </c>
      <c r="AF16" s="156">
        <f>'SMART Goal (1)'!C58</f>
        <v>0</v>
      </c>
      <c r="AG16" s="156">
        <f>'SMART Goal (1)'!D58</f>
        <v>0</v>
      </c>
      <c r="AH16" s="182">
        <f>'SMART Goal (1)'!E58</f>
        <v>0</v>
      </c>
      <c r="AI16" s="183">
        <f>'SMART Goal (1)'!F58</f>
        <v>0</v>
      </c>
      <c r="AM16" s="8" t="s">
        <v>656</v>
      </c>
      <c r="AS16" s="357">
        <f>SUMPRODUCT((('Goal Summary Pages'!$AI$3:$AI$82="State/Local")*('Goal Summary Pages'!$AH$3:$AH$82))*('Goal Summary Pages'!$AG$3:$AG$82="SUPPORT SERVICES - Indirect Costs"))</f>
        <v>0</v>
      </c>
      <c r="AT16" s="357">
        <f>SUMPRODUCT((('Goal Summary Pages'!$AI$3:$AI$82="Federal Title I")*('Goal Summary Pages'!$AH$3:$AH$82))*('Goal Summary Pages'!$AG$3:$AG$82="SUPPORT SERVICES - Indirect Costs"))</f>
        <v>0</v>
      </c>
      <c r="AU16" s="357">
        <f>SUMPRODUCT((('Goal Summary Pages'!$AI$3:$AI$82="Other Federal")*('Goal Summary Pages'!$AH$3:$AH$82))*('Goal Summary Pages'!$AG$3:$AG$82="SUPPORT SERVICES - Indirect Costs"))</f>
        <v>0</v>
      </c>
      <c r="AV16" s="357">
        <f>SUMPRODUCT((('Goal Summary Pages'!$AI$3:$AI$82="SIA")*('Goal Summary Pages'!$AH$3:$AH$82))*('Goal Summary Pages'!$AG$3:$AG$82="SUPPORT SERVICES - Indirect Costs"))</f>
        <v>0</v>
      </c>
    </row>
    <row r="17" spans="1:48" ht="14.25">
      <c r="A17" s="179">
        <f>'SMART Goal (1)'!$C$7</f>
      </c>
      <c r="B17" s="156" t="str">
        <f>'SMART Goal (1)'!$C$8</f>
        <v>1:  </v>
      </c>
      <c r="C17" s="239"/>
      <c r="D17" s="156" t="str">
        <f>'SMART Goal (1)'!$C$9</f>
        <v>2: </v>
      </c>
      <c r="E17" s="239"/>
      <c r="F17" s="156" t="str">
        <f>'SMART Goal (1)'!$C$10</f>
        <v>3: </v>
      </c>
      <c r="G17" s="239"/>
      <c r="H17" s="239">
        <f>'SMART Goal (1)'!$C$6</f>
        <v>0</v>
      </c>
      <c r="I17" s="180">
        <f>'SMART Goal (1)'!$C$11</f>
        <v>0</v>
      </c>
      <c r="J17" s="179">
        <f>'SMART Goal (1)'!$C$14</f>
        <v>0</v>
      </c>
      <c r="K17" s="156">
        <f>'SMART Goal (1)'!$F$14</f>
        <v>0</v>
      </c>
      <c r="L17" s="225">
        <f>'SMART Goal (1)'!$H$14</f>
        <v>0</v>
      </c>
      <c r="M17" s="156">
        <f>'SMART Goal (1)'!$C$15</f>
        <v>0</v>
      </c>
      <c r="N17" s="239">
        <f>'SMART Goal (1)'!$F$15</f>
        <v>0</v>
      </c>
      <c r="O17" s="248">
        <f>'SMART Goal (1)'!$H$15</f>
        <v>0</v>
      </c>
      <c r="P17" s="156">
        <f>'SMART Goal (1)'!$C$16</f>
        <v>0</v>
      </c>
      <c r="Q17" s="239">
        <f>'SMART Goal (1)'!$F$16</f>
        <v>0</v>
      </c>
      <c r="R17" s="248">
        <f>'SMART Goal (1)'!$H$16</f>
        <v>0</v>
      </c>
      <c r="S17" s="156">
        <f>'SMART Goal (1)'!$C$17</f>
        <v>0</v>
      </c>
      <c r="T17" s="239">
        <f>'SMART Goal (1)'!$F$17</f>
        <v>0</v>
      </c>
      <c r="U17" s="248">
        <f>'SMART Goal (1)'!$H$17</f>
        <v>0</v>
      </c>
      <c r="V17" s="156">
        <f>'SMART Goal (1)'!$C$18</f>
      </c>
      <c r="W17" s="239">
        <f>'SMART Goal (1)'!$F$18</f>
        <v>0</v>
      </c>
      <c r="X17" s="249">
        <f>'SMART Goal (1)'!$H$18</f>
        <v>0</v>
      </c>
      <c r="Y17" s="156">
        <f>'SMART Goal (1)'!C36</f>
        <v>0</v>
      </c>
      <c r="Z17" s="156">
        <f>'SMART Goal (1)'!D36</f>
        <v>0</v>
      </c>
      <c r="AA17" s="181">
        <f>'SMART Goal (1)'!E36</f>
        <v>0</v>
      </c>
      <c r="AB17" s="181">
        <f>'SMART Goal (1)'!F36</f>
        <v>0</v>
      </c>
      <c r="AC17" s="156">
        <f>'SMART Goal (1)'!G36</f>
        <v>0</v>
      </c>
      <c r="AD17" s="156">
        <f>'SMART Goal (1)'!B36</f>
        <v>0</v>
      </c>
      <c r="AE17" s="179">
        <f>'SMART Goal (1)'!B59</f>
        <v>0</v>
      </c>
      <c r="AF17" s="156">
        <f>'SMART Goal (1)'!C59</f>
        <v>0</v>
      </c>
      <c r="AG17" s="156">
        <f>'SMART Goal (1)'!D59</f>
        <v>0</v>
      </c>
      <c r="AH17" s="182">
        <f>'SMART Goal (1)'!E59</f>
        <v>0</v>
      </c>
      <c r="AI17" s="303">
        <f>'SMART Goal (1)'!F59</f>
        <v>0</v>
      </c>
      <c r="AM17" s="8" t="s">
        <v>657</v>
      </c>
      <c r="AS17" s="357">
        <f>SUMPRODUCT((('Goal Summary Pages'!$AI$3:$AI$82="State/Local")*('Goal Summary Pages'!$AH$3:$AH$82))*('Goal Summary Pages'!$AG$3:$AG$82="FACILITIES - Buildings"))</f>
        <v>0</v>
      </c>
      <c r="AT17" s="357">
        <f>SUMPRODUCT((('Goal Summary Pages'!$AI$3:$AI$82="Federal Title I")*('Goal Summary Pages'!$AH$3:$AH$82))*('Goal Summary Pages'!$AG$3:$AG$82="FACILITIES - Buildings"))</f>
        <v>0</v>
      </c>
      <c r="AU17" s="357">
        <f>SUMPRODUCT((('Goal Summary Pages'!$AI$3:$AI$82="Other Federal")*('Goal Summary Pages'!$AH$3:$AH$82))*('Goal Summary Pages'!$AG$3:$AG$82="FACILITIES - Buildings"))</f>
        <v>0</v>
      </c>
      <c r="AV17" s="357">
        <f>SUMPRODUCT((('Goal Summary Pages'!$AI$3:$AI$82="SIA")*('Goal Summary Pages'!$AH$3:$AH$82))*('Goal Summary Pages'!$AG$3:$AG$82="FACILITIES - Buildings"))</f>
        <v>0</v>
      </c>
    </row>
    <row r="18" spans="1:48" ht="14.25">
      <c r="A18" s="179">
        <f>'SMART Goal (1)'!$C$7</f>
      </c>
      <c r="B18" s="156" t="str">
        <f>'SMART Goal (1)'!$C$8</f>
        <v>1:  </v>
      </c>
      <c r="C18" s="239"/>
      <c r="D18" s="156" t="str">
        <f>'SMART Goal (1)'!$C$9</f>
        <v>2: </v>
      </c>
      <c r="E18" s="239"/>
      <c r="F18" s="156" t="str">
        <f>'SMART Goal (1)'!$C$10</f>
        <v>3: </v>
      </c>
      <c r="G18" s="239"/>
      <c r="H18" s="239">
        <f>'SMART Goal (1)'!$C$6</f>
        <v>0</v>
      </c>
      <c r="I18" s="180">
        <f>'SMART Goal (1)'!$C$11</f>
        <v>0</v>
      </c>
      <c r="J18" s="179">
        <f>'SMART Goal (1)'!$C$14</f>
        <v>0</v>
      </c>
      <c r="K18" s="156">
        <f>'SMART Goal (1)'!$F$14</f>
        <v>0</v>
      </c>
      <c r="L18" s="225">
        <f>'SMART Goal (1)'!$H$14</f>
        <v>0</v>
      </c>
      <c r="M18" s="156">
        <f>'SMART Goal (1)'!$C$15</f>
        <v>0</v>
      </c>
      <c r="N18" s="239">
        <f>'SMART Goal (1)'!$F$15</f>
        <v>0</v>
      </c>
      <c r="O18" s="248">
        <f>'SMART Goal (1)'!$H$15</f>
        <v>0</v>
      </c>
      <c r="P18" s="156">
        <f>'SMART Goal (1)'!$C$16</f>
        <v>0</v>
      </c>
      <c r="Q18" s="239">
        <f>'SMART Goal (1)'!$F$16</f>
        <v>0</v>
      </c>
      <c r="R18" s="248">
        <f>'SMART Goal (1)'!$H$16</f>
        <v>0</v>
      </c>
      <c r="S18" s="156">
        <f>'SMART Goal (1)'!$C$17</f>
        <v>0</v>
      </c>
      <c r="T18" s="239">
        <f>'SMART Goal (1)'!$F$17</f>
        <v>0</v>
      </c>
      <c r="U18" s="248">
        <f>'SMART Goal (1)'!$H$17</f>
        <v>0</v>
      </c>
      <c r="V18" s="156">
        <f>'SMART Goal (1)'!$C$18</f>
      </c>
      <c r="W18" s="239">
        <f>'SMART Goal (1)'!$F$18</f>
        <v>0</v>
      </c>
      <c r="X18" s="249">
        <f>'SMART Goal (1)'!$H$18</f>
        <v>0</v>
      </c>
      <c r="Y18" s="156">
        <f>'SMART Goal (1)'!C37</f>
        <v>0</v>
      </c>
      <c r="Z18" s="156">
        <f>'SMART Goal (1)'!D37</f>
        <v>0</v>
      </c>
      <c r="AA18" s="181">
        <f>'SMART Goal (1)'!E37</f>
        <v>0</v>
      </c>
      <c r="AB18" s="181">
        <f>'SMART Goal (1)'!F37</f>
        <v>0</v>
      </c>
      <c r="AC18" s="156">
        <f>'SMART Goal (1)'!G37</f>
        <v>0</v>
      </c>
      <c r="AD18" s="156">
        <f>'SMART Goal (1)'!B37</f>
        <v>0</v>
      </c>
      <c r="AE18" s="179">
        <f>'SMART Goal (1)'!B60</f>
        <v>0</v>
      </c>
      <c r="AF18" s="156">
        <f>'SMART Goal (1)'!C60</f>
        <v>0</v>
      </c>
      <c r="AG18" s="156">
        <f>'SMART Goal (1)'!D60</f>
        <v>0</v>
      </c>
      <c r="AH18" s="182">
        <f>'SMART Goal (1)'!E60</f>
        <v>0</v>
      </c>
      <c r="AI18" s="183">
        <f>'SMART Goal (1)'!F60</f>
        <v>0</v>
      </c>
      <c r="AM18" s="8" t="s">
        <v>658</v>
      </c>
      <c r="AS18" s="357">
        <f>SUMPRODUCT((('Goal Summary Pages'!$AI$3:$AI$82="State/Local")*('Goal Summary Pages'!$AH$3:$AH$82))*('Goal Summary Pages'!$AG$3:$AG$82="FACILITIES - Instructional Equipment"))</f>
        <v>0</v>
      </c>
      <c r="AT18" s="357">
        <f>SUMPRODUCT((('Goal Summary Pages'!$AI$3:$AI$82="Federal Title I")*('Goal Summary Pages'!$AH$3:$AH$82))*('Goal Summary Pages'!$AG$3:$AG$82="FACILITIES - Instructional Equipment"))</f>
        <v>0</v>
      </c>
      <c r="AU18" s="357">
        <f>SUMPRODUCT((('Goal Summary Pages'!$AI$3:$AI$82="Other Federal")*('Goal Summary Pages'!$AH$3:$AH$82))*('Goal Summary Pages'!$AG$3:$AG$82="FACILITIES - Instructional Equipment"))</f>
        <v>0</v>
      </c>
      <c r="AV18" s="357">
        <f>SUMPRODUCT((('Goal Summary Pages'!$AI$3:$AI$82="SIA")*('Goal Summary Pages'!$AH$3:$AH$82))*('Goal Summary Pages'!$AG$3:$AG$82="FACILITIES - Instructional Equipment"))</f>
        <v>0</v>
      </c>
    </row>
    <row r="19" spans="1:48" ht="14.25">
      <c r="A19" s="179">
        <f>'SMART Goal (1)'!$C$7</f>
      </c>
      <c r="B19" s="156" t="str">
        <f>'SMART Goal (1)'!$C$8</f>
        <v>1:  </v>
      </c>
      <c r="C19" s="239"/>
      <c r="D19" s="156" t="str">
        <f>'SMART Goal (1)'!$C$9</f>
        <v>2: </v>
      </c>
      <c r="E19" s="239"/>
      <c r="F19" s="156" t="str">
        <f>'SMART Goal (1)'!$C$10</f>
        <v>3: </v>
      </c>
      <c r="G19" s="239"/>
      <c r="H19" s="239">
        <f>'SMART Goal (1)'!$C$6</f>
        <v>0</v>
      </c>
      <c r="I19" s="180">
        <f>'SMART Goal (1)'!$C$11</f>
        <v>0</v>
      </c>
      <c r="J19" s="179">
        <f>'SMART Goal (1)'!$C$14</f>
        <v>0</v>
      </c>
      <c r="K19" s="156">
        <f>'SMART Goal (1)'!$F$14</f>
        <v>0</v>
      </c>
      <c r="L19" s="225">
        <f>'SMART Goal (1)'!$H$14</f>
        <v>0</v>
      </c>
      <c r="M19" s="156">
        <f>'SMART Goal (1)'!$C$15</f>
        <v>0</v>
      </c>
      <c r="N19" s="239">
        <f>'SMART Goal (1)'!$F$15</f>
        <v>0</v>
      </c>
      <c r="O19" s="248">
        <f>'SMART Goal (1)'!$H$15</f>
        <v>0</v>
      </c>
      <c r="P19" s="156">
        <f>'SMART Goal (1)'!$C$16</f>
        <v>0</v>
      </c>
      <c r="Q19" s="239">
        <f>'SMART Goal (1)'!$F$16</f>
        <v>0</v>
      </c>
      <c r="R19" s="248">
        <f>'SMART Goal (1)'!$H$16</f>
        <v>0</v>
      </c>
      <c r="S19" s="156">
        <f>'SMART Goal (1)'!$C$17</f>
        <v>0</v>
      </c>
      <c r="T19" s="239">
        <f>'SMART Goal (1)'!$F$17</f>
        <v>0</v>
      </c>
      <c r="U19" s="248">
        <f>'SMART Goal (1)'!$H$17</f>
        <v>0</v>
      </c>
      <c r="V19" s="156">
        <f>'SMART Goal (1)'!$C$18</f>
      </c>
      <c r="W19" s="239">
        <f>'SMART Goal (1)'!$F$18</f>
        <v>0</v>
      </c>
      <c r="X19" s="249">
        <f>'SMART Goal (1)'!$H$18</f>
        <v>0</v>
      </c>
      <c r="Y19" s="156">
        <f>'SMART Goal (1)'!C38</f>
        <v>0</v>
      </c>
      <c r="Z19" s="156">
        <f>'SMART Goal (1)'!D38</f>
        <v>0</v>
      </c>
      <c r="AA19" s="181">
        <f>'SMART Goal (1)'!E38</f>
        <v>0</v>
      </c>
      <c r="AB19" s="181">
        <f>'SMART Goal (1)'!F38</f>
        <v>0</v>
      </c>
      <c r="AC19" s="156">
        <f>'SMART Goal (1)'!G38</f>
        <v>0</v>
      </c>
      <c r="AD19" s="156">
        <f>'SMART Goal (1)'!B38</f>
        <v>0</v>
      </c>
      <c r="AE19" s="179">
        <f>'SMART Goal (1)'!B61</f>
        <v>0</v>
      </c>
      <c r="AF19" s="156">
        <f>'SMART Goal (1)'!C61</f>
        <v>0</v>
      </c>
      <c r="AG19" s="156">
        <f>'SMART Goal (1)'!D61</f>
        <v>0</v>
      </c>
      <c r="AH19" s="182">
        <f>'SMART Goal (1)'!E61</f>
        <v>0</v>
      </c>
      <c r="AI19" s="183">
        <f>'SMART Goal (1)'!F61</f>
        <v>0</v>
      </c>
      <c r="AM19" s="8" t="s">
        <v>659</v>
      </c>
      <c r="AS19" s="357">
        <f>SUMPRODUCT((('Goal Summary Pages'!$AI$3:$AI$82="State/Local")*('Goal Summary Pages'!$AH$3:$AH$82))*('Goal Summary Pages'!$AG$3:$AG$82="FACILITIES - Noninstructional Equipment"))</f>
        <v>0</v>
      </c>
      <c r="AT19" s="357">
        <f>SUMPRODUCT((('Goal Summary Pages'!$AI$3:$AI$82="Federal Title I")*('Goal Summary Pages'!$AH$3:$AH$82))*('Goal Summary Pages'!$AG$3:$AG$82="FACILITIES - Noninstructional Equipment"))</f>
        <v>0</v>
      </c>
      <c r="AU19" s="357">
        <f>SUMPRODUCT((('Goal Summary Pages'!$AI$3:$AI$82="Other Federal")*('Goal Summary Pages'!$AH$3:$AH$82))*('Goal Summary Pages'!$AG$3:$AG$82="FACILITIES - Noninstructional Equipment"))</f>
        <v>0</v>
      </c>
      <c r="AV19" s="357">
        <f>SUMPRODUCT((('Goal Summary Pages'!$AI$3:$AI$82="SIA")*('Goal Summary Pages'!$AH$3:$AH$82))*('Goal Summary Pages'!$AG$3:$AG$82="FACILITIES - Noninstructional Equipment"))</f>
        <v>0</v>
      </c>
    </row>
    <row r="20" spans="1:47" ht="14.25">
      <c r="A20" s="179">
        <f>'SMART Goal (1)'!$C$7</f>
      </c>
      <c r="B20" s="156" t="str">
        <f>'SMART Goal (1)'!$C$8</f>
        <v>1:  </v>
      </c>
      <c r="C20" s="239"/>
      <c r="D20" s="156" t="str">
        <f>'SMART Goal (1)'!$C$9</f>
        <v>2: </v>
      </c>
      <c r="E20" s="239"/>
      <c r="F20" s="156" t="str">
        <f>'SMART Goal (1)'!$C$10</f>
        <v>3: </v>
      </c>
      <c r="G20" s="239"/>
      <c r="H20" s="239">
        <f>'SMART Goal (1)'!$C$6</f>
        <v>0</v>
      </c>
      <c r="I20" s="180">
        <f>'SMART Goal (1)'!$C$11</f>
        <v>0</v>
      </c>
      <c r="J20" s="179">
        <f>'SMART Goal (1)'!$C$14</f>
        <v>0</v>
      </c>
      <c r="K20" s="156">
        <f>'SMART Goal (1)'!$F$14</f>
        <v>0</v>
      </c>
      <c r="L20" s="225">
        <f>'SMART Goal (1)'!$H$14</f>
        <v>0</v>
      </c>
      <c r="M20" s="156">
        <f>'SMART Goal (1)'!$C$15</f>
        <v>0</v>
      </c>
      <c r="N20" s="239">
        <f>'SMART Goal (1)'!$F$15</f>
        <v>0</v>
      </c>
      <c r="O20" s="248">
        <f>'SMART Goal (1)'!$H$15</f>
        <v>0</v>
      </c>
      <c r="P20" s="156">
        <f>'SMART Goal (1)'!$C$16</f>
        <v>0</v>
      </c>
      <c r="Q20" s="239">
        <f>'SMART Goal (1)'!$F$16</f>
        <v>0</v>
      </c>
      <c r="R20" s="248">
        <f>'SMART Goal (1)'!$H$16</f>
        <v>0</v>
      </c>
      <c r="S20" s="156">
        <f>'SMART Goal (1)'!$C$17</f>
        <v>0</v>
      </c>
      <c r="T20" s="239">
        <f>'SMART Goal (1)'!$F$17</f>
        <v>0</v>
      </c>
      <c r="U20" s="248">
        <f>'SMART Goal (1)'!$H$17</f>
        <v>0</v>
      </c>
      <c r="V20" s="156">
        <f>'SMART Goal (1)'!$C$18</f>
      </c>
      <c r="W20" s="239">
        <f>'SMART Goal (1)'!$F$18</f>
        <v>0</v>
      </c>
      <c r="X20" s="249">
        <f>'SMART Goal (1)'!$H$18</f>
        <v>0</v>
      </c>
      <c r="Y20" s="156">
        <f>'SMART Goal (1)'!C39</f>
        <v>0</v>
      </c>
      <c r="Z20" s="156">
        <f>'SMART Goal (1)'!D39</f>
        <v>0</v>
      </c>
      <c r="AA20" s="181">
        <f>'SMART Goal (1)'!E39</f>
        <v>0</v>
      </c>
      <c r="AB20" s="181">
        <f>'SMART Goal (1)'!F39</f>
        <v>0</v>
      </c>
      <c r="AC20" s="156">
        <f>'SMART Goal (1)'!G39</f>
        <v>0</v>
      </c>
      <c r="AD20" s="156">
        <f>'SMART Goal (1)'!B39</f>
        <v>0</v>
      </c>
      <c r="AE20" s="179">
        <f>'SMART Goal (1)'!B62</f>
        <v>0</v>
      </c>
      <c r="AF20" s="156">
        <f>'SMART Goal (1)'!C62</f>
        <v>0</v>
      </c>
      <c r="AG20" s="156">
        <f>'SMART Goal (1)'!D62</f>
        <v>0</v>
      </c>
      <c r="AH20" s="182">
        <f>'SMART Goal (1)'!E62</f>
        <v>0</v>
      </c>
      <c r="AI20" s="183">
        <f>'SMART Goal (1)'!F62</f>
        <v>0</v>
      </c>
      <c r="AU20" s="238"/>
    </row>
    <row r="21" spans="1:47" ht="14.25">
      <c r="A21" s="179">
        <f>'SMART Goal (1)'!$C$7</f>
      </c>
      <c r="B21" s="156" t="str">
        <f>'SMART Goal (1)'!$C$8</f>
        <v>1:  </v>
      </c>
      <c r="C21" s="239"/>
      <c r="D21" s="156" t="str">
        <f>'SMART Goal (1)'!$C$9</f>
        <v>2: </v>
      </c>
      <c r="E21" s="239"/>
      <c r="F21" s="156" t="str">
        <f>'SMART Goal (1)'!$C$10</f>
        <v>3: </v>
      </c>
      <c r="G21" s="239"/>
      <c r="H21" s="239">
        <f>'SMART Goal (1)'!$C$6</f>
        <v>0</v>
      </c>
      <c r="I21" s="180">
        <f>'SMART Goal (1)'!$C$11</f>
        <v>0</v>
      </c>
      <c r="J21" s="179">
        <f>'SMART Goal (1)'!$C$14</f>
        <v>0</v>
      </c>
      <c r="K21" s="156">
        <f>'SMART Goal (1)'!$F$14</f>
        <v>0</v>
      </c>
      <c r="L21" s="225">
        <f>'SMART Goal (1)'!$H$14</f>
        <v>0</v>
      </c>
      <c r="M21" s="156">
        <f>'SMART Goal (1)'!$C$15</f>
        <v>0</v>
      </c>
      <c r="N21" s="239">
        <f>'SMART Goal (1)'!$F$15</f>
        <v>0</v>
      </c>
      <c r="O21" s="248">
        <f>'SMART Goal (1)'!$H$15</f>
        <v>0</v>
      </c>
      <c r="P21" s="156">
        <f>'SMART Goal (1)'!$C$16</f>
        <v>0</v>
      </c>
      <c r="Q21" s="239">
        <f>'SMART Goal (1)'!$F$16</f>
        <v>0</v>
      </c>
      <c r="R21" s="248">
        <f>'SMART Goal (1)'!$H$16</f>
        <v>0</v>
      </c>
      <c r="S21" s="156">
        <f>'SMART Goal (1)'!$C$17</f>
        <v>0</v>
      </c>
      <c r="T21" s="239">
        <f>'SMART Goal (1)'!$F$17</f>
        <v>0</v>
      </c>
      <c r="U21" s="248">
        <f>'SMART Goal (1)'!$H$17</f>
        <v>0</v>
      </c>
      <c r="V21" s="156">
        <f>'SMART Goal (1)'!$C$18</f>
      </c>
      <c r="W21" s="239">
        <f>'SMART Goal (1)'!$F$18</f>
        <v>0</v>
      </c>
      <c r="X21" s="249">
        <f>'SMART Goal (1)'!$H$18</f>
        <v>0</v>
      </c>
      <c r="Y21" s="156">
        <f>'SMART Goal (1)'!C40</f>
        <v>0</v>
      </c>
      <c r="Z21" s="156">
        <f>'SMART Goal (1)'!D40</f>
        <v>0</v>
      </c>
      <c r="AA21" s="181">
        <f>'SMART Goal (1)'!E40</f>
        <v>0</v>
      </c>
      <c r="AB21" s="181">
        <f>'SMART Goal (1)'!F40</f>
        <v>0</v>
      </c>
      <c r="AC21" s="156">
        <f>'SMART Goal (1)'!G40</f>
        <v>0</v>
      </c>
      <c r="AD21" s="156">
        <f>'SMART Goal (1)'!B40</f>
        <v>0</v>
      </c>
      <c r="AE21" s="179">
        <f>'SMART Goal (1)'!B63</f>
        <v>0</v>
      </c>
      <c r="AF21" s="156">
        <f>'SMART Goal (1)'!C63</f>
        <v>0</v>
      </c>
      <c r="AG21" s="156">
        <f>'SMART Goal (1)'!D63</f>
        <v>0</v>
      </c>
      <c r="AH21" s="182">
        <f>'SMART Goal (1)'!E63</f>
        <v>0</v>
      </c>
      <c r="AI21" s="183">
        <f>'SMART Goal (1)'!F63</f>
        <v>0</v>
      </c>
      <c r="AU21" s="238"/>
    </row>
    <row r="22" spans="1:35" ht="15" thickBot="1">
      <c r="A22" s="179">
        <f>'SMART Goal (1)'!$C$7</f>
      </c>
      <c r="B22" s="156" t="str">
        <f>'SMART Goal (1)'!$C$8</f>
        <v>1:  </v>
      </c>
      <c r="C22" s="239"/>
      <c r="D22" s="156" t="str">
        <f>'SMART Goal (1)'!$C$9</f>
        <v>2: </v>
      </c>
      <c r="E22" s="239"/>
      <c r="F22" s="156" t="str">
        <f>'SMART Goal (1)'!$C$10</f>
        <v>3: </v>
      </c>
      <c r="G22" s="239"/>
      <c r="H22" s="239">
        <f>'SMART Goal (1)'!$C$6</f>
        <v>0</v>
      </c>
      <c r="I22" s="180">
        <f>'SMART Goal (1)'!$C$11</f>
        <v>0</v>
      </c>
      <c r="J22" s="179">
        <f>'SMART Goal (1)'!$C$14</f>
        <v>0</v>
      </c>
      <c r="K22" s="156">
        <f>'SMART Goal (1)'!$F$14</f>
        <v>0</v>
      </c>
      <c r="L22" s="225">
        <f>'SMART Goal (1)'!$H$14</f>
        <v>0</v>
      </c>
      <c r="M22" s="156">
        <f>'SMART Goal (1)'!$C$15</f>
        <v>0</v>
      </c>
      <c r="N22" s="239">
        <f>'SMART Goal (1)'!$F$15</f>
        <v>0</v>
      </c>
      <c r="O22" s="248">
        <f>'SMART Goal (1)'!$H$15</f>
        <v>0</v>
      </c>
      <c r="P22" s="156">
        <f>'SMART Goal (1)'!$C$16</f>
        <v>0</v>
      </c>
      <c r="Q22" s="239">
        <f>'SMART Goal (1)'!$F$16</f>
        <v>0</v>
      </c>
      <c r="R22" s="248">
        <f>'SMART Goal (1)'!$H$16</f>
        <v>0</v>
      </c>
      <c r="S22" s="156">
        <f>'SMART Goal (1)'!$C$17</f>
        <v>0</v>
      </c>
      <c r="T22" s="239">
        <f>'SMART Goal (1)'!$F$17</f>
        <v>0</v>
      </c>
      <c r="U22" s="248">
        <f>'SMART Goal (1)'!$H$17</f>
        <v>0</v>
      </c>
      <c r="V22" s="156">
        <f>'SMART Goal (1)'!$C$18</f>
      </c>
      <c r="W22" s="239">
        <f>'SMART Goal (1)'!$F$18</f>
        <v>0</v>
      </c>
      <c r="X22" s="249">
        <f>'SMART Goal (1)'!$H$18</f>
        <v>0</v>
      </c>
      <c r="Y22" s="156">
        <f>'SMART Goal (1)'!C41</f>
        <v>0</v>
      </c>
      <c r="Z22" s="156">
        <f>'SMART Goal (1)'!D41</f>
        <v>0</v>
      </c>
      <c r="AA22" s="181">
        <f>'SMART Goal (1)'!E41</f>
        <v>0</v>
      </c>
      <c r="AB22" s="181">
        <f>'SMART Goal (1)'!F41</f>
        <v>0</v>
      </c>
      <c r="AC22" s="156">
        <f>'SMART Goal (1)'!G41</f>
        <v>0</v>
      </c>
      <c r="AD22" s="156">
        <f>'SMART Goal (1)'!B41</f>
        <v>0</v>
      </c>
      <c r="AE22" s="179">
        <f>'SMART Goal (1)'!B64</f>
        <v>0</v>
      </c>
      <c r="AF22" s="156">
        <f>'SMART Goal (1)'!C64</f>
        <v>0</v>
      </c>
      <c r="AG22" s="156">
        <f>'SMART Goal (1)'!D64</f>
        <v>0</v>
      </c>
      <c r="AH22" s="182">
        <f>'SMART Goal (1)'!E64</f>
        <v>0</v>
      </c>
      <c r="AI22" s="183">
        <f>'SMART Goal (1)'!F64</f>
        <v>0</v>
      </c>
    </row>
    <row r="23" spans="1:35" s="238" customFormat="1" ht="14.25">
      <c r="A23" s="232">
        <f>'SMART Goal (2)'!$C$7</f>
      </c>
      <c r="B23" s="233" t="str">
        <f>'SMART Goal (2)'!$C$8</f>
        <v>1:  </v>
      </c>
      <c r="C23" s="239">
        <f>'SMART Goal (2)'!$D$8</f>
        <v>0</v>
      </c>
      <c r="D23" s="233" t="str">
        <f>'SMART Goal (2)'!$C$9</f>
        <v>2: </v>
      </c>
      <c r="E23" s="239">
        <f>'SMART Goal (2)'!$D$9</f>
        <v>0</v>
      </c>
      <c r="F23" s="233" t="str">
        <f>'SMART Goal (2)'!$C$10</f>
        <v>3: </v>
      </c>
      <c r="G23" s="239">
        <f>'SMART Goal (2)'!$D$10</f>
        <v>0</v>
      </c>
      <c r="H23" s="233">
        <f>'SMART Goal (2)'!$C$6</f>
        <v>0</v>
      </c>
      <c r="I23" s="234">
        <f>'SMART Goal (2)'!$C$11</f>
        <v>0</v>
      </c>
      <c r="J23" s="232">
        <f>'SMART Goal (2)'!$C$14</f>
        <v>0</v>
      </c>
      <c r="K23" s="245">
        <f>'SMART Goal (2)'!$F$14</f>
        <v>0</v>
      </c>
      <c r="L23" s="247">
        <f>'SMART Goal (2)'!$H$14</f>
        <v>0</v>
      </c>
      <c r="M23" s="233">
        <f>'SMART Goal (2)'!$C$15</f>
        <v>0</v>
      </c>
      <c r="N23" s="233">
        <f>'SMART Goal (2)'!$F$15</f>
        <v>0</v>
      </c>
      <c r="O23" s="243">
        <f>'SMART Goal (2)'!$H$15</f>
        <v>0</v>
      </c>
      <c r="P23" s="233">
        <f>'SMART Goal (2)'!$C$16</f>
        <v>0</v>
      </c>
      <c r="Q23" s="233">
        <f>'SMART Goal (2)'!$F$16</f>
        <v>0</v>
      </c>
      <c r="R23" s="243">
        <f>'SMART Goal (2)'!$H$16</f>
        <v>0</v>
      </c>
      <c r="S23" s="233">
        <f>'SMART Goal (2)'!$C$17</f>
        <v>0</v>
      </c>
      <c r="T23" s="233">
        <f>'SMART Goal (2)'!$F$17</f>
        <v>0</v>
      </c>
      <c r="U23" s="243">
        <f>'SMART Goal (2)'!$H$17</f>
        <v>0</v>
      </c>
      <c r="V23" s="233">
        <f>'SMART Goal (2)'!$C$18</f>
      </c>
      <c r="W23" s="233">
        <f>'SMART Goal (2)'!$F$18</f>
        <v>0</v>
      </c>
      <c r="X23" s="235">
        <f>'SMART Goal (2)'!$H$18</f>
        <v>0</v>
      </c>
      <c r="Y23" s="233">
        <f>'SMART Goal (2)'!C22</f>
        <v>0</v>
      </c>
      <c r="Z23" s="233">
        <f>'SMART Goal (2)'!D22</f>
        <v>0</v>
      </c>
      <c r="AA23" s="236">
        <f>'SMART Goal (2)'!E22</f>
        <v>0</v>
      </c>
      <c r="AB23" s="236">
        <f>'SMART Goal (2)'!F22</f>
        <v>0</v>
      </c>
      <c r="AC23" s="233">
        <f>'SMART Goal (2)'!G22</f>
        <v>0</v>
      </c>
      <c r="AD23" s="233">
        <f>'SMART Goal (2)'!B22</f>
        <v>0</v>
      </c>
      <c r="AE23" s="232">
        <f>'SMART Goal (2)'!B45</f>
        <v>0</v>
      </c>
      <c r="AF23" s="233">
        <f>'SMART Goal (2)'!C45</f>
        <v>0</v>
      </c>
      <c r="AG23" s="233">
        <f>'SMART Goal (2)'!D45</f>
        <v>0</v>
      </c>
      <c r="AH23" s="237">
        <f>'SMART Goal (2)'!E45</f>
        <v>0</v>
      </c>
      <c r="AI23" s="235">
        <f>'SMART Goal (2)'!F45</f>
        <v>0</v>
      </c>
    </row>
    <row r="24" spans="1:35" ht="14.25">
      <c r="A24" s="179">
        <f>'SMART Goal (2)'!$C$7</f>
      </c>
      <c r="B24" s="156" t="str">
        <f>'SMART Goal (2)'!$C$8</f>
        <v>1:  </v>
      </c>
      <c r="C24" s="156"/>
      <c r="D24" s="156" t="str">
        <f>'SMART Goal (2)'!$C$9</f>
        <v>2: </v>
      </c>
      <c r="E24" s="156"/>
      <c r="F24" s="156" t="str">
        <f>'SMART Goal (2)'!$C$10</f>
        <v>3: </v>
      </c>
      <c r="G24" s="156"/>
      <c r="H24" s="156">
        <f>'SMART Goal (2)'!$C$6</f>
        <v>0</v>
      </c>
      <c r="I24" s="180">
        <f>'SMART Goal (2)'!$C$11</f>
        <v>0</v>
      </c>
      <c r="J24" s="179">
        <f>'SMART Goal (2)'!$C$14</f>
        <v>0</v>
      </c>
      <c r="K24" s="156">
        <f>'SMART Goal (2)'!$F$14</f>
        <v>0</v>
      </c>
      <c r="L24" s="225">
        <f>'SMART Goal (2)'!$H$14</f>
        <v>0</v>
      </c>
      <c r="M24" s="156">
        <f>'SMART Goal (2)'!$C$15</f>
        <v>0</v>
      </c>
      <c r="N24" s="239">
        <f>'SMART Goal (2)'!$F$15</f>
        <v>0</v>
      </c>
      <c r="O24" s="248">
        <f>'SMART Goal (2)'!$H$15</f>
        <v>0</v>
      </c>
      <c r="P24" s="156">
        <f>'SMART Goal (2)'!$C$16</f>
        <v>0</v>
      </c>
      <c r="Q24" s="239">
        <f>'SMART Goal (2)'!$F$16</f>
        <v>0</v>
      </c>
      <c r="R24" s="248">
        <f>'SMART Goal (2)'!$H$16</f>
        <v>0</v>
      </c>
      <c r="S24" s="156">
        <f>'SMART Goal (2)'!$C$17</f>
        <v>0</v>
      </c>
      <c r="T24" s="239">
        <f>'SMART Goal (2)'!$F$17</f>
        <v>0</v>
      </c>
      <c r="U24" s="248">
        <f>'SMART Goal (2)'!$H$17</f>
        <v>0</v>
      </c>
      <c r="V24" s="156">
        <f>'SMART Goal (2)'!$C$18</f>
      </c>
      <c r="W24" s="239">
        <f>'SMART Goal (2)'!$F$18</f>
        <v>0</v>
      </c>
      <c r="X24" s="249">
        <f>'SMART Goal (2)'!$H$18</f>
        <v>0</v>
      </c>
      <c r="Y24" s="156">
        <f>'SMART Goal (2)'!C23</f>
        <v>0</v>
      </c>
      <c r="Z24" s="156">
        <f>'SMART Goal (2)'!D23</f>
        <v>0</v>
      </c>
      <c r="AA24" s="181">
        <f>'SMART Goal (2)'!E23</f>
        <v>0</v>
      </c>
      <c r="AB24" s="181">
        <f>'SMART Goal (2)'!F23</f>
        <v>0</v>
      </c>
      <c r="AC24" s="156">
        <f>'SMART Goal (2)'!G23</f>
        <v>0</v>
      </c>
      <c r="AD24" s="156">
        <f>'SMART Goal (2)'!B23</f>
        <v>0</v>
      </c>
      <c r="AE24" s="179">
        <f>'SMART Goal (2)'!B46</f>
        <v>0</v>
      </c>
      <c r="AF24" s="156">
        <f>'SMART Goal (2)'!C46</f>
        <v>0</v>
      </c>
      <c r="AG24" s="156">
        <f>'SMART Goal (2)'!D46</f>
        <v>0</v>
      </c>
      <c r="AH24" s="182">
        <f>'SMART Goal (2)'!E46</f>
        <v>0</v>
      </c>
      <c r="AI24" s="183">
        <f>'SMART Goal (2)'!F46</f>
        <v>0</v>
      </c>
    </row>
    <row r="25" spans="1:35" ht="14.25">
      <c r="A25" s="179">
        <f>'SMART Goal (2)'!$C$7</f>
      </c>
      <c r="B25" s="156" t="str">
        <f>'SMART Goal (2)'!$C$8</f>
        <v>1:  </v>
      </c>
      <c r="C25" s="156"/>
      <c r="D25" s="156" t="str">
        <f>'SMART Goal (2)'!$C$9</f>
        <v>2: </v>
      </c>
      <c r="E25" s="156"/>
      <c r="F25" s="156" t="str">
        <f>'SMART Goal (2)'!$C$10</f>
        <v>3: </v>
      </c>
      <c r="G25" s="156"/>
      <c r="H25" s="156">
        <f>'SMART Goal (2)'!$C$6</f>
        <v>0</v>
      </c>
      <c r="I25" s="180">
        <f>'SMART Goal (2)'!$C$11</f>
        <v>0</v>
      </c>
      <c r="J25" s="179">
        <f>'SMART Goal (2)'!$C$14</f>
        <v>0</v>
      </c>
      <c r="K25" s="156">
        <f>'SMART Goal (2)'!$F$14</f>
        <v>0</v>
      </c>
      <c r="L25" s="225">
        <f>'SMART Goal (2)'!$H$14</f>
        <v>0</v>
      </c>
      <c r="M25" s="156">
        <f>'SMART Goal (2)'!$C$15</f>
        <v>0</v>
      </c>
      <c r="N25" s="239">
        <f>'SMART Goal (2)'!$F$15</f>
        <v>0</v>
      </c>
      <c r="O25" s="248">
        <f>'SMART Goal (2)'!$H$15</f>
        <v>0</v>
      </c>
      <c r="P25" s="156">
        <f>'SMART Goal (2)'!$C$16</f>
        <v>0</v>
      </c>
      <c r="Q25" s="239">
        <f>'SMART Goal (2)'!$F$16</f>
        <v>0</v>
      </c>
      <c r="R25" s="248">
        <f>'SMART Goal (2)'!$H$16</f>
        <v>0</v>
      </c>
      <c r="S25" s="156">
        <f>'SMART Goal (2)'!$C$17</f>
        <v>0</v>
      </c>
      <c r="T25" s="239">
        <f>'SMART Goal (2)'!$F$17</f>
        <v>0</v>
      </c>
      <c r="U25" s="248">
        <f>'SMART Goal (2)'!$H$17</f>
        <v>0</v>
      </c>
      <c r="V25" s="156">
        <f>'SMART Goal (2)'!$C$18</f>
      </c>
      <c r="W25" s="239">
        <f>'SMART Goal (2)'!$F$18</f>
        <v>0</v>
      </c>
      <c r="X25" s="249">
        <f>'SMART Goal (2)'!$H$18</f>
        <v>0</v>
      </c>
      <c r="Y25" s="156">
        <f>'SMART Goal (2)'!C24</f>
        <v>0</v>
      </c>
      <c r="Z25" s="156">
        <f>'SMART Goal (2)'!D24</f>
        <v>0</v>
      </c>
      <c r="AA25" s="181">
        <f>'SMART Goal (2)'!E24</f>
        <v>0</v>
      </c>
      <c r="AB25" s="181">
        <f>'SMART Goal (2)'!F24</f>
        <v>0</v>
      </c>
      <c r="AC25" s="156">
        <f>'SMART Goal (2)'!G24</f>
        <v>0</v>
      </c>
      <c r="AD25" s="156">
        <f>'SMART Goal (2)'!B24</f>
        <v>0</v>
      </c>
      <c r="AE25" s="179">
        <f>'SMART Goal (2)'!B47</f>
        <v>0</v>
      </c>
      <c r="AF25" s="156">
        <f>'SMART Goal (2)'!C47</f>
        <v>0</v>
      </c>
      <c r="AG25" s="156">
        <f>'SMART Goal (2)'!D47</f>
        <v>0</v>
      </c>
      <c r="AH25" s="182">
        <f>'SMART Goal (2)'!E47</f>
        <v>0</v>
      </c>
      <c r="AI25" s="183">
        <f>'SMART Goal (2)'!F47</f>
        <v>0</v>
      </c>
    </row>
    <row r="26" spans="1:35" ht="14.25">
      <c r="A26" s="179">
        <f>'SMART Goal (2)'!$C$7</f>
      </c>
      <c r="B26" s="156" t="str">
        <f>'SMART Goal (2)'!$C$8</f>
        <v>1:  </v>
      </c>
      <c r="C26" s="156"/>
      <c r="D26" s="156" t="str">
        <f>'SMART Goal (2)'!$C$9</f>
        <v>2: </v>
      </c>
      <c r="E26" s="156"/>
      <c r="F26" s="156" t="str">
        <f>'SMART Goal (2)'!$C$10</f>
        <v>3: </v>
      </c>
      <c r="G26" s="156"/>
      <c r="H26" s="156">
        <f>'SMART Goal (2)'!$C$6</f>
        <v>0</v>
      </c>
      <c r="I26" s="180">
        <f>'SMART Goal (2)'!$C$11</f>
        <v>0</v>
      </c>
      <c r="J26" s="179">
        <f>'SMART Goal (2)'!$C$14</f>
        <v>0</v>
      </c>
      <c r="K26" s="156">
        <f>'SMART Goal (2)'!$F$14</f>
        <v>0</v>
      </c>
      <c r="L26" s="225">
        <f>'SMART Goal (2)'!$H$14</f>
        <v>0</v>
      </c>
      <c r="M26" s="156">
        <f>'SMART Goal (2)'!$C$15</f>
        <v>0</v>
      </c>
      <c r="N26" s="239">
        <f>'SMART Goal (2)'!$F$15</f>
        <v>0</v>
      </c>
      <c r="O26" s="248">
        <f>'SMART Goal (2)'!$H$15</f>
        <v>0</v>
      </c>
      <c r="P26" s="156">
        <f>'SMART Goal (2)'!$C$16</f>
        <v>0</v>
      </c>
      <c r="Q26" s="239">
        <f>'SMART Goal (2)'!$F$16</f>
        <v>0</v>
      </c>
      <c r="R26" s="248">
        <f>'SMART Goal (2)'!$H$16</f>
        <v>0</v>
      </c>
      <c r="S26" s="156">
        <f>'SMART Goal (2)'!$C$17</f>
        <v>0</v>
      </c>
      <c r="T26" s="239">
        <f>'SMART Goal (2)'!$F$17</f>
        <v>0</v>
      </c>
      <c r="U26" s="248">
        <f>'SMART Goal (2)'!$H$17</f>
        <v>0</v>
      </c>
      <c r="V26" s="156">
        <f>'SMART Goal (2)'!$C$18</f>
      </c>
      <c r="W26" s="239">
        <f>'SMART Goal (2)'!$F$18</f>
        <v>0</v>
      </c>
      <c r="X26" s="249">
        <f>'SMART Goal (2)'!$H$18</f>
        <v>0</v>
      </c>
      <c r="Y26" s="156">
        <f>'SMART Goal (2)'!C25</f>
        <v>0</v>
      </c>
      <c r="Z26" s="156">
        <f>'SMART Goal (2)'!D25</f>
        <v>0</v>
      </c>
      <c r="AA26" s="181">
        <f>'SMART Goal (2)'!E25</f>
        <v>0</v>
      </c>
      <c r="AB26" s="181">
        <f>'SMART Goal (2)'!F25</f>
        <v>0</v>
      </c>
      <c r="AC26" s="156">
        <f>'SMART Goal (2)'!G25</f>
        <v>0</v>
      </c>
      <c r="AD26" s="156">
        <f>'SMART Goal (2)'!B25</f>
        <v>0</v>
      </c>
      <c r="AE26" s="179">
        <f>'SMART Goal (2)'!B48</f>
        <v>0</v>
      </c>
      <c r="AF26" s="156">
        <f>'SMART Goal (2)'!C48</f>
        <v>0</v>
      </c>
      <c r="AG26" s="156">
        <f>'SMART Goal (2)'!D48</f>
        <v>0</v>
      </c>
      <c r="AH26" s="182">
        <f>'SMART Goal (2)'!E48</f>
        <v>0</v>
      </c>
      <c r="AI26" s="183">
        <f>'SMART Goal (2)'!F48</f>
        <v>0</v>
      </c>
    </row>
    <row r="27" spans="1:35" ht="14.25">
      <c r="A27" s="179">
        <f>'SMART Goal (2)'!$C$7</f>
      </c>
      <c r="B27" s="156" t="str">
        <f>'SMART Goal (2)'!$C$8</f>
        <v>1:  </v>
      </c>
      <c r="C27" s="156"/>
      <c r="D27" s="156" t="str">
        <f>'SMART Goal (2)'!$C$9</f>
        <v>2: </v>
      </c>
      <c r="E27" s="156"/>
      <c r="F27" s="156" t="str">
        <f>'SMART Goal (2)'!$C$10</f>
        <v>3: </v>
      </c>
      <c r="G27" s="156"/>
      <c r="H27" s="156">
        <f>'SMART Goal (2)'!$C$6</f>
        <v>0</v>
      </c>
      <c r="I27" s="180">
        <f>'SMART Goal (2)'!$C$11</f>
        <v>0</v>
      </c>
      <c r="J27" s="179">
        <f>'SMART Goal (2)'!$C$14</f>
        <v>0</v>
      </c>
      <c r="K27" s="156">
        <f>'SMART Goal (2)'!$F$14</f>
        <v>0</v>
      </c>
      <c r="L27" s="225">
        <f>'SMART Goal (2)'!$H$14</f>
        <v>0</v>
      </c>
      <c r="M27" s="156">
        <f>'SMART Goal (2)'!$C$15</f>
        <v>0</v>
      </c>
      <c r="N27" s="239">
        <f>'SMART Goal (2)'!$F$15</f>
        <v>0</v>
      </c>
      <c r="O27" s="248">
        <f>'SMART Goal (2)'!$H$15</f>
        <v>0</v>
      </c>
      <c r="P27" s="156">
        <f>'SMART Goal (2)'!$C$16</f>
        <v>0</v>
      </c>
      <c r="Q27" s="239">
        <f>'SMART Goal (2)'!$F$16</f>
        <v>0</v>
      </c>
      <c r="R27" s="248">
        <f>'SMART Goal (2)'!$H$16</f>
        <v>0</v>
      </c>
      <c r="S27" s="156">
        <f>'SMART Goal (2)'!$C$17</f>
        <v>0</v>
      </c>
      <c r="T27" s="239">
        <f>'SMART Goal (2)'!$F$17</f>
        <v>0</v>
      </c>
      <c r="U27" s="248">
        <f>'SMART Goal (2)'!$H$17</f>
        <v>0</v>
      </c>
      <c r="V27" s="156">
        <f>'SMART Goal (2)'!$C$18</f>
      </c>
      <c r="W27" s="239">
        <f>'SMART Goal (2)'!$F$18</f>
        <v>0</v>
      </c>
      <c r="X27" s="249">
        <f>'SMART Goal (2)'!$H$18</f>
        <v>0</v>
      </c>
      <c r="Y27" s="156">
        <f>'SMART Goal (2)'!C26</f>
        <v>0</v>
      </c>
      <c r="Z27" s="156">
        <f>'SMART Goal (2)'!D26</f>
        <v>0</v>
      </c>
      <c r="AA27" s="181">
        <f>'SMART Goal (2)'!E26</f>
        <v>0</v>
      </c>
      <c r="AB27" s="181">
        <f>'SMART Goal (2)'!F26</f>
        <v>0</v>
      </c>
      <c r="AC27" s="156">
        <f>'SMART Goal (2)'!G26</f>
        <v>0</v>
      </c>
      <c r="AD27" s="156">
        <f>'SMART Goal (2)'!B26</f>
        <v>0</v>
      </c>
      <c r="AE27" s="179">
        <f>'SMART Goal (2)'!B49</f>
        <v>0</v>
      </c>
      <c r="AF27" s="156">
        <f>'SMART Goal (2)'!C49</f>
        <v>0</v>
      </c>
      <c r="AG27" s="156">
        <f>'SMART Goal (2)'!D49</f>
        <v>0</v>
      </c>
      <c r="AH27" s="182">
        <f>'SMART Goal (2)'!E49</f>
        <v>0</v>
      </c>
      <c r="AI27" s="183">
        <f>'SMART Goal (2)'!F49</f>
        <v>0</v>
      </c>
    </row>
    <row r="28" spans="1:35" ht="14.25">
      <c r="A28" s="179">
        <f>'SMART Goal (2)'!$C$7</f>
      </c>
      <c r="B28" s="156" t="str">
        <f>'SMART Goal (2)'!$C$8</f>
        <v>1:  </v>
      </c>
      <c r="C28" s="156"/>
      <c r="D28" s="156" t="str">
        <f>'SMART Goal (2)'!$C$9</f>
        <v>2: </v>
      </c>
      <c r="E28" s="156"/>
      <c r="F28" s="156" t="str">
        <f>'SMART Goal (2)'!$C$10</f>
        <v>3: </v>
      </c>
      <c r="G28" s="156"/>
      <c r="H28" s="156">
        <f>'SMART Goal (2)'!$C$6</f>
        <v>0</v>
      </c>
      <c r="I28" s="180">
        <f>'SMART Goal (2)'!$C$11</f>
        <v>0</v>
      </c>
      <c r="J28" s="179">
        <f>'SMART Goal (2)'!$C$14</f>
        <v>0</v>
      </c>
      <c r="K28" s="156">
        <f>'SMART Goal (2)'!$F$14</f>
        <v>0</v>
      </c>
      <c r="L28" s="225">
        <f>'SMART Goal (2)'!$H$14</f>
        <v>0</v>
      </c>
      <c r="M28" s="156">
        <f>'SMART Goal (2)'!$C$15</f>
        <v>0</v>
      </c>
      <c r="N28" s="239">
        <f>'SMART Goal (2)'!$F$15</f>
        <v>0</v>
      </c>
      <c r="O28" s="248">
        <f>'SMART Goal (2)'!$H$15</f>
        <v>0</v>
      </c>
      <c r="P28" s="156">
        <f>'SMART Goal (2)'!$C$16</f>
        <v>0</v>
      </c>
      <c r="Q28" s="239">
        <f>'SMART Goal (2)'!$F$16</f>
        <v>0</v>
      </c>
      <c r="R28" s="248">
        <f>'SMART Goal (2)'!$H$16</f>
        <v>0</v>
      </c>
      <c r="S28" s="156">
        <f>'SMART Goal (2)'!$C$17</f>
        <v>0</v>
      </c>
      <c r="T28" s="239">
        <f>'SMART Goal (2)'!$F$17</f>
        <v>0</v>
      </c>
      <c r="U28" s="248">
        <f>'SMART Goal (2)'!$H$17</f>
        <v>0</v>
      </c>
      <c r="V28" s="156">
        <f>'SMART Goal (2)'!$C$18</f>
      </c>
      <c r="W28" s="239">
        <f>'SMART Goal (2)'!$F$18</f>
        <v>0</v>
      </c>
      <c r="X28" s="249">
        <f>'SMART Goal (2)'!$H$18</f>
        <v>0</v>
      </c>
      <c r="Y28" s="156">
        <f>'SMART Goal (2)'!C27</f>
        <v>0</v>
      </c>
      <c r="Z28" s="156">
        <f>'SMART Goal (2)'!D27</f>
        <v>0</v>
      </c>
      <c r="AA28" s="181">
        <f>'SMART Goal (2)'!E27</f>
        <v>0</v>
      </c>
      <c r="AB28" s="181">
        <f>'SMART Goal (2)'!F27</f>
        <v>0</v>
      </c>
      <c r="AC28" s="156">
        <f>'SMART Goal (2)'!G27</f>
        <v>0</v>
      </c>
      <c r="AD28" s="156">
        <f>'SMART Goal (2)'!B27</f>
        <v>0</v>
      </c>
      <c r="AE28" s="179">
        <f>'SMART Goal (2)'!B50</f>
        <v>0</v>
      </c>
      <c r="AF28" s="156">
        <f>'SMART Goal (2)'!C50</f>
        <v>0</v>
      </c>
      <c r="AG28" s="156">
        <f>'SMART Goal (2)'!D50</f>
        <v>0</v>
      </c>
      <c r="AH28" s="182">
        <f>'SMART Goal (2)'!E50</f>
        <v>0</v>
      </c>
      <c r="AI28" s="183">
        <f>'SMART Goal (2)'!F50</f>
        <v>0</v>
      </c>
    </row>
    <row r="29" spans="1:35" ht="14.25">
      <c r="A29" s="179">
        <f>'SMART Goal (2)'!$C$7</f>
      </c>
      <c r="B29" s="156" t="str">
        <f>'SMART Goal (2)'!$C$8</f>
        <v>1:  </v>
      </c>
      <c r="C29" s="156"/>
      <c r="D29" s="156" t="str">
        <f>'SMART Goal (2)'!$C$9</f>
        <v>2: </v>
      </c>
      <c r="E29" s="156"/>
      <c r="F29" s="156" t="str">
        <f>'SMART Goal (2)'!$C$10</f>
        <v>3: </v>
      </c>
      <c r="G29" s="156"/>
      <c r="H29" s="156">
        <f>'SMART Goal (2)'!$C$6</f>
        <v>0</v>
      </c>
      <c r="I29" s="180">
        <f>'SMART Goal (2)'!$C$11</f>
        <v>0</v>
      </c>
      <c r="J29" s="179">
        <f>'SMART Goal (2)'!$C$14</f>
        <v>0</v>
      </c>
      <c r="K29" s="156">
        <f>'SMART Goal (2)'!$F$14</f>
        <v>0</v>
      </c>
      <c r="L29" s="225">
        <f>'SMART Goal (2)'!$H$14</f>
        <v>0</v>
      </c>
      <c r="M29" s="156">
        <f>'SMART Goal (2)'!$C$15</f>
        <v>0</v>
      </c>
      <c r="N29" s="239">
        <f>'SMART Goal (2)'!$F$15</f>
        <v>0</v>
      </c>
      <c r="O29" s="248">
        <f>'SMART Goal (2)'!$H$15</f>
        <v>0</v>
      </c>
      <c r="P29" s="156">
        <f>'SMART Goal (2)'!$C$16</f>
        <v>0</v>
      </c>
      <c r="Q29" s="239">
        <f>'SMART Goal (2)'!$F$16</f>
        <v>0</v>
      </c>
      <c r="R29" s="248">
        <f>'SMART Goal (2)'!$H$16</f>
        <v>0</v>
      </c>
      <c r="S29" s="156">
        <f>'SMART Goal (2)'!$C$17</f>
        <v>0</v>
      </c>
      <c r="T29" s="239">
        <f>'SMART Goal (2)'!$F$17</f>
        <v>0</v>
      </c>
      <c r="U29" s="248">
        <f>'SMART Goal (2)'!$H$17</f>
        <v>0</v>
      </c>
      <c r="V29" s="156">
        <f>'SMART Goal (2)'!$C$18</f>
      </c>
      <c r="W29" s="239">
        <f>'SMART Goal (2)'!$F$18</f>
        <v>0</v>
      </c>
      <c r="X29" s="249">
        <f>'SMART Goal (2)'!$H$18</f>
        <v>0</v>
      </c>
      <c r="Y29" s="156">
        <f>'SMART Goal (2)'!C28</f>
        <v>0</v>
      </c>
      <c r="Z29" s="156">
        <f>'SMART Goal (2)'!D28</f>
        <v>0</v>
      </c>
      <c r="AA29" s="181">
        <f>'SMART Goal (2)'!E28</f>
        <v>0</v>
      </c>
      <c r="AB29" s="181">
        <f>'SMART Goal (2)'!F28</f>
        <v>0</v>
      </c>
      <c r="AC29" s="156">
        <f>'SMART Goal (2)'!G28</f>
        <v>0</v>
      </c>
      <c r="AD29" s="156">
        <f>'SMART Goal (2)'!B28</f>
        <v>0</v>
      </c>
      <c r="AE29" s="179">
        <f>'SMART Goal (2)'!B51</f>
        <v>0</v>
      </c>
      <c r="AF29" s="156">
        <f>'SMART Goal (2)'!C51</f>
        <v>0</v>
      </c>
      <c r="AG29" s="156">
        <f>'SMART Goal (2)'!D51</f>
        <v>0</v>
      </c>
      <c r="AH29" s="182">
        <f>'SMART Goal (2)'!E51</f>
        <v>0</v>
      </c>
      <c r="AI29" s="183">
        <f>'SMART Goal (2)'!F51</f>
        <v>0</v>
      </c>
    </row>
    <row r="30" spans="1:35" ht="14.25">
      <c r="A30" s="179">
        <f>'SMART Goal (2)'!$C$7</f>
      </c>
      <c r="B30" s="156" t="str">
        <f>'SMART Goal (2)'!$C$8</f>
        <v>1:  </v>
      </c>
      <c r="C30" s="156"/>
      <c r="D30" s="156" t="str">
        <f>'SMART Goal (2)'!$C$9</f>
        <v>2: </v>
      </c>
      <c r="E30" s="156"/>
      <c r="F30" s="156" t="str">
        <f>'SMART Goal (2)'!$C$10</f>
        <v>3: </v>
      </c>
      <c r="G30" s="156"/>
      <c r="H30" s="156">
        <f>'SMART Goal (2)'!$C$6</f>
        <v>0</v>
      </c>
      <c r="I30" s="180">
        <f>'SMART Goal (2)'!$C$11</f>
        <v>0</v>
      </c>
      <c r="J30" s="179">
        <f>'SMART Goal (2)'!$C$14</f>
        <v>0</v>
      </c>
      <c r="K30" s="156">
        <f>'SMART Goal (2)'!$F$14</f>
        <v>0</v>
      </c>
      <c r="L30" s="225">
        <f>'SMART Goal (2)'!$H$14</f>
        <v>0</v>
      </c>
      <c r="M30" s="156">
        <f>'SMART Goal (2)'!$C$15</f>
        <v>0</v>
      </c>
      <c r="N30" s="239">
        <f>'SMART Goal (2)'!$F$15</f>
        <v>0</v>
      </c>
      <c r="O30" s="248">
        <f>'SMART Goal (2)'!$H$15</f>
        <v>0</v>
      </c>
      <c r="P30" s="156">
        <f>'SMART Goal (2)'!$C$16</f>
        <v>0</v>
      </c>
      <c r="Q30" s="239">
        <f>'SMART Goal (2)'!$F$16</f>
        <v>0</v>
      </c>
      <c r="R30" s="248">
        <f>'SMART Goal (2)'!$H$16</f>
        <v>0</v>
      </c>
      <c r="S30" s="156">
        <f>'SMART Goal (2)'!$C$17</f>
        <v>0</v>
      </c>
      <c r="T30" s="239">
        <f>'SMART Goal (2)'!$F$17</f>
        <v>0</v>
      </c>
      <c r="U30" s="248">
        <f>'SMART Goal (2)'!$H$17</f>
        <v>0</v>
      </c>
      <c r="V30" s="156">
        <f>'SMART Goal (2)'!$C$18</f>
      </c>
      <c r="W30" s="239">
        <f>'SMART Goal (2)'!$F$18</f>
        <v>0</v>
      </c>
      <c r="X30" s="249">
        <f>'SMART Goal (2)'!$H$18</f>
        <v>0</v>
      </c>
      <c r="Y30" s="156">
        <f>'SMART Goal (2)'!C29</f>
        <v>0</v>
      </c>
      <c r="Z30" s="156">
        <f>'SMART Goal (2)'!D29</f>
        <v>0</v>
      </c>
      <c r="AA30" s="181">
        <f>'SMART Goal (2)'!E29</f>
        <v>0</v>
      </c>
      <c r="AB30" s="181">
        <f>'SMART Goal (2)'!F29</f>
        <v>0</v>
      </c>
      <c r="AC30" s="156">
        <f>'SMART Goal (2)'!G29</f>
        <v>0</v>
      </c>
      <c r="AD30" s="156">
        <f>'SMART Goal (2)'!B29</f>
        <v>0</v>
      </c>
      <c r="AE30" s="179">
        <f>'SMART Goal (2)'!B52</f>
        <v>0</v>
      </c>
      <c r="AF30" s="156">
        <f>'SMART Goal (2)'!C52</f>
        <v>0</v>
      </c>
      <c r="AG30" s="156">
        <f>'SMART Goal (2)'!D52</f>
        <v>0</v>
      </c>
      <c r="AH30" s="182">
        <f>'SMART Goal (2)'!E52</f>
        <v>0</v>
      </c>
      <c r="AI30" s="183">
        <f>'SMART Goal (2)'!F52</f>
        <v>0</v>
      </c>
    </row>
    <row r="31" spans="1:35" ht="14.25">
      <c r="A31" s="179">
        <f>'SMART Goal (2)'!$C$7</f>
      </c>
      <c r="B31" s="156" t="str">
        <f>'SMART Goal (2)'!$C$8</f>
        <v>1:  </v>
      </c>
      <c r="C31" s="156"/>
      <c r="D31" s="156" t="str">
        <f>'SMART Goal (2)'!$C$9</f>
        <v>2: </v>
      </c>
      <c r="E31" s="156"/>
      <c r="F31" s="156" t="str">
        <f>'SMART Goal (2)'!$C$10</f>
        <v>3: </v>
      </c>
      <c r="G31" s="156"/>
      <c r="H31" s="156">
        <f>'SMART Goal (2)'!$C$6</f>
        <v>0</v>
      </c>
      <c r="I31" s="180">
        <f>'SMART Goal (2)'!$C$11</f>
        <v>0</v>
      </c>
      <c r="J31" s="179">
        <f>'SMART Goal (2)'!$C$14</f>
        <v>0</v>
      </c>
      <c r="K31" s="156">
        <f>'SMART Goal (2)'!$F$14</f>
        <v>0</v>
      </c>
      <c r="L31" s="225">
        <f>'SMART Goal (2)'!$H$14</f>
        <v>0</v>
      </c>
      <c r="M31" s="156">
        <f>'SMART Goal (2)'!$C$15</f>
        <v>0</v>
      </c>
      <c r="N31" s="239">
        <f>'SMART Goal (2)'!$F$15</f>
        <v>0</v>
      </c>
      <c r="O31" s="248">
        <f>'SMART Goal (2)'!$H$15</f>
        <v>0</v>
      </c>
      <c r="P31" s="156">
        <f>'SMART Goal (2)'!$C$16</f>
        <v>0</v>
      </c>
      <c r="Q31" s="239">
        <f>'SMART Goal (2)'!$F$16</f>
        <v>0</v>
      </c>
      <c r="R31" s="248">
        <f>'SMART Goal (2)'!$H$16</f>
        <v>0</v>
      </c>
      <c r="S31" s="156">
        <f>'SMART Goal (2)'!$C$17</f>
        <v>0</v>
      </c>
      <c r="T31" s="239">
        <f>'SMART Goal (2)'!$F$17</f>
        <v>0</v>
      </c>
      <c r="U31" s="248">
        <f>'SMART Goal (2)'!$H$17</f>
        <v>0</v>
      </c>
      <c r="V31" s="156">
        <f>'SMART Goal (2)'!$C$18</f>
      </c>
      <c r="W31" s="239">
        <f>'SMART Goal (2)'!$F$18</f>
        <v>0</v>
      </c>
      <c r="X31" s="249">
        <f>'SMART Goal (2)'!$H$18</f>
        <v>0</v>
      </c>
      <c r="Y31" s="156">
        <f>'SMART Goal (2)'!C30</f>
        <v>0</v>
      </c>
      <c r="Z31" s="156">
        <f>'SMART Goal (2)'!D30</f>
        <v>0</v>
      </c>
      <c r="AA31" s="181">
        <f>'SMART Goal (2)'!E30</f>
        <v>0</v>
      </c>
      <c r="AB31" s="181">
        <f>'SMART Goal (2)'!F30</f>
        <v>0</v>
      </c>
      <c r="AC31" s="156">
        <f>'SMART Goal (2)'!G30</f>
        <v>0</v>
      </c>
      <c r="AD31" s="156">
        <f>'SMART Goal (2)'!B30</f>
        <v>0</v>
      </c>
      <c r="AE31" s="179">
        <f>'SMART Goal (2)'!B53</f>
        <v>0</v>
      </c>
      <c r="AF31" s="156">
        <f>'SMART Goal (2)'!C53</f>
        <v>0</v>
      </c>
      <c r="AG31" s="156">
        <f>'SMART Goal (2)'!D53</f>
        <v>0</v>
      </c>
      <c r="AH31" s="182">
        <f>'SMART Goal (2)'!E53</f>
        <v>0</v>
      </c>
      <c r="AI31" s="183">
        <f>'SMART Goal (2)'!F53</f>
        <v>0</v>
      </c>
    </row>
    <row r="32" spans="1:35" ht="14.25">
      <c r="A32" s="179">
        <f>'SMART Goal (2)'!$C$7</f>
      </c>
      <c r="B32" s="156" t="str">
        <f>'SMART Goal (2)'!$C$8</f>
        <v>1:  </v>
      </c>
      <c r="C32" s="156"/>
      <c r="D32" s="156" t="str">
        <f>'SMART Goal (2)'!$C$9</f>
        <v>2: </v>
      </c>
      <c r="E32" s="156"/>
      <c r="F32" s="156" t="str">
        <f>'SMART Goal (2)'!$C$10</f>
        <v>3: </v>
      </c>
      <c r="G32" s="156"/>
      <c r="H32" s="156">
        <f>'SMART Goal (2)'!$C$6</f>
        <v>0</v>
      </c>
      <c r="I32" s="180">
        <f>'SMART Goal (2)'!$C$11</f>
        <v>0</v>
      </c>
      <c r="J32" s="179">
        <f>'SMART Goal (2)'!$C$14</f>
        <v>0</v>
      </c>
      <c r="K32" s="156">
        <f>'SMART Goal (2)'!$F$14</f>
        <v>0</v>
      </c>
      <c r="L32" s="225">
        <f>'SMART Goal (2)'!$H$14</f>
        <v>0</v>
      </c>
      <c r="M32" s="156">
        <f>'SMART Goal (2)'!$C$15</f>
        <v>0</v>
      </c>
      <c r="N32" s="239">
        <f>'SMART Goal (2)'!$F$15</f>
        <v>0</v>
      </c>
      <c r="O32" s="248">
        <f>'SMART Goal (2)'!$H$15</f>
        <v>0</v>
      </c>
      <c r="P32" s="156">
        <f>'SMART Goal (2)'!$C$16</f>
        <v>0</v>
      </c>
      <c r="Q32" s="239">
        <f>'SMART Goal (2)'!$F$16</f>
        <v>0</v>
      </c>
      <c r="R32" s="248">
        <f>'SMART Goal (2)'!$H$16</f>
        <v>0</v>
      </c>
      <c r="S32" s="156">
        <f>'SMART Goal (2)'!$C$17</f>
        <v>0</v>
      </c>
      <c r="T32" s="239">
        <f>'SMART Goal (2)'!$F$17</f>
        <v>0</v>
      </c>
      <c r="U32" s="248">
        <f>'SMART Goal (2)'!$H$17</f>
        <v>0</v>
      </c>
      <c r="V32" s="156">
        <f>'SMART Goal (2)'!$C$18</f>
      </c>
      <c r="W32" s="239">
        <f>'SMART Goal (2)'!$F$18</f>
        <v>0</v>
      </c>
      <c r="X32" s="249">
        <f>'SMART Goal (2)'!$H$18</f>
        <v>0</v>
      </c>
      <c r="Y32" s="156">
        <f>'SMART Goal (2)'!C31</f>
        <v>0</v>
      </c>
      <c r="Z32" s="156">
        <f>'SMART Goal (2)'!D31</f>
        <v>0</v>
      </c>
      <c r="AA32" s="181">
        <f>'SMART Goal (2)'!E31</f>
        <v>0</v>
      </c>
      <c r="AB32" s="181">
        <f>'SMART Goal (2)'!F31</f>
        <v>0</v>
      </c>
      <c r="AC32" s="156">
        <f>'SMART Goal (2)'!G31</f>
        <v>0</v>
      </c>
      <c r="AD32" s="156">
        <f>'SMART Goal (2)'!B31</f>
        <v>0</v>
      </c>
      <c r="AE32" s="179">
        <f>'SMART Goal (2)'!B54</f>
        <v>0</v>
      </c>
      <c r="AF32" s="156">
        <f>'SMART Goal (2)'!C54</f>
        <v>0</v>
      </c>
      <c r="AG32" s="156">
        <f>'SMART Goal (2)'!D54</f>
        <v>0</v>
      </c>
      <c r="AH32" s="182">
        <f>'SMART Goal (2)'!E54</f>
        <v>0</v>
      </c>
      <c r="AI32" s="183">
        <f>'SMART Goal (2)'!F54</f>
        <v>0</v>
      </c>
    </row>
    <row r="33" spans="1:35" ht="14.25">
      <c r="A33" s="179">
        <f>'SMART Goal (2)'!$C$7</f>
      </c>
      <c r="B33" s="156" t="str">
        <f>'SMART Goal (2)'!$C$8</f>
        <v>1:  </v>
      </c>
      <c r="C33" s="156"/>
      <c r="D33" s="156" t="str">
        <f>'SMART Goal (2)'!$C$9</f>
        <v>2: </v>
      </c>
      <c r="E33" s="156"/>
      <c r="F33" s="156" t="str">
        <f>'SMART Goal (2)'!$C$10</f>
        <v>3: </v>
      </c>
      <c r="G33" s="156"/>
      <c r="H33" s="156">
        <f>'SMART Goal (2)'!$C$6</f>
        <v>0</v>
      </c>
      <c r="I33" s="180">
        <f>'SMART Goal (2)'!$C$11</f>
        <v>0</v>
      </c>
      <c r="J33" s="179">
        <f>'SMART Goal (2)'!$C$14</f>
        <v>0</v>
      </c>
      <c r="K33" s="156">
        <f>'SMART Goal (2)'!$F$14</f>
        <v>0</v>
      </c>
      <c r="L33" s="225">
        <f>'SMART Goal (2)'!$H$14</f>
        <v>0</v>
      </c>
      <c r="M33" s="156">
        <f>'SMART Goal (2)'!$C$15</f>
        <v>0</v>
      </c>
      <c r="N33" s="239">
        <f>'SMART Goal (2)'!$F$15</f>
        <v>0</v>
      </c>
      <c r="O33" s="248">
        <f>'SMART Goal (2)'!$H$15</f>
        <v>0</v>
      </c>
      <c r="P33" s="156">
        <f>'SMART Goal (2)'!$C$16</f>
        <v>0</v>
      </c>
      <c r="Q33" s="239">
        <f>'SMART Goal (2)'!$F$16</f>
        <v>0</v>
      </c>
      <c r="R33" s="248">
        <f>'SMART Goal (2)'!$H$16</f>
        <v>0</v>
      </c>
      <c r="S33" s="156">
        <f>'SMART Goal (2)'!$C$17</f>
        <v>0</v>
      </c>
      <c r="T33" s="239">
        <f>'SMART Goal (2)'!$F$17</f>
        <v>0</v>
      </c>
      <c r="U33" s="248">
        <f>'SMART Goal (2)'!$H$17</f>
        <v>0</v>
      </c>
      <c r="V33" s="156">
        <f>'SMART Goal (2)'!$C$18</f>
      </c>
      <c r="W33" s="239">
        <f>'SMART Goal (2)'!$F$18</f>
        <v>0</v>
      </c>
      <c r="X33" s="249">
        <f>'SMART Goal (2)'!$H$18</f>
        <v>0</v>
      </c>
      <c r="Y33" s="156">
        <f>'SMART Goal (2)'!C32</f>
        <v>0</v>
      </c>
      <c r="Z33" s="156">
        <f>'SMART Goal (2)'!D32</f>
        <v>0</v>
      </c>
      <c r="AA33" s="181">
        <f>'SMART Goal (2)'!E32</f>
        <v>0</v>
      </c>
      <c r="AB33" s="181">
        <f>'SMART Goal (2)'!F32</f>
        <v>0</v>
      </c>
      <c r="AC33" s="156">
        <f>'SMART Goal (2)'!G32</f>
        <v>0</v>
      </c>
      <c r="AD33" s="156">
        <f>'SMART Goal (2)'!B32</f>
        <v>0</v>
      </c>
      <c r="AE33" s="179">
        <f>'SMART Goal (2)'!B55</f>
        <v>0</v>
      </c>
      <c r="AF33" s="156">
        <f>'SMART Goal (2)'!C55</f>
        <v>0</v>
      </c>
      <c r="AG33" s="156">
        <f>'SMART Goal (2)'!D55</f>
        <v>0</v>
      </c>
      <c r="AH33" s="182">
        <f>'SMART Goal (2)'!E55</f>
        <v>0</v>
      </c>
      <c r="AI33" s="183">
        <f>'SMART Goal (2)'!F55</f>
        <v>0</v>
      </c>
    </row>
    <row r="34" spans="1:35" ht="14.25">
      <c r="A34" s="179">
        <f>'SMART Goal (2)'!$C$7</f>
      </c>
      <c r="B34" s="156" t="str">
        <f>'SMART Goal (2)'!$C$8</f>
        <v>1:  </v>
      </c>
      <c r="C34" s="156"/>
      <c r="D34" s="156" t="str">
        <f>'SMART Goal (2)'!$C$9</f>
        <v>2: </v>
      </c>
      <c r="E34" s="156"/>
      <c r="F34" s="156" t="str">
        <f>'SMART Goal (2)'!$C$10</f>
        <v>3: </v>
      </c>
      <c r="G34" s="156"/>
      <c r="H34" s="156">
        <f>'SMART Goal (2)'!$C$6</f>
        <v>0</v>
      </c>
      <c r="I34" s="180">
        <f>'SMART Goal (2)'!$C$11</f>
        <v>0</v>
      </c>
      <c r="J34" s="179">
        <f>'SMART Goal (2)'!$C$14</f>
        <v>0</v>
      </c>
      <c r="K34" s="156">
        <f>'SMART Goal (2)'!$F$14</f>
        <v>0</v>
      </c>
      <c r="L34" s="225">
        <f>'SMART Goal (2)'!$H$14</f>
        <v>0</v>
      </c>
      <c r="M34" s="156">
        <f>'SMART Goal (2)'!$C$15</f>
        <v>0</v>
      </c>
      <c r="N34" s="239">
        <f>'SMART Goal (2)'!$F$15</f>
        <v>0</v>
      </c>
      <c r="O34" s="248">
        <f>'SMART Goal (2)'!$H$15</f>
        <v>0</v>
      </c>
      <c r="P34" s="156">
        <f>'SMART Goal (2)'!$C$16</f>
        <v>0</v>
      </c>
      <c r="Q34" s="239">
        <f>'SMART Goal (2)'!$F$16</f>
        <v>0</v>
      </c>
      <c r="R34" s="248">
        <f>'SMART Goal (2)'!$H$16</f>
        <v>0</v>
      </c>
      <c r="S34" s="156">
        <f>'SMART Goal (2)'!$C$17</f>
        <v>0</v>
      </c>
      <c r="T34" s="239">
        <f>'SMART Goal (2)'!$F$17</f>
        <v>0</v>
      </c>
      <c r="U34" s="248">
        <f>'SMART Goal (2)'!$H$17</f>
        <v>0</v>
      </c>
      <c r="V34" s="156">
        <f>'SMART Goal (2)'!$C$18</f>
      </c>
      <c r="W34" s="239">
        <f>'SMART Goal (2)'!$F$18</f>
        <v>0</v>
      </c>
      <c r="X34" s="249">
        <f>'SMART Goal (2)'!$H$18</f>
        <v>0</v>
      </c>
      <c r="Y34" s="156">
        <f>'SMART Goal (2)'!C33</f>
        <v>0</v>
      </c>
      <c r="Z34" s="156">
        <f>'SMART Goal (2)'!D33</f>
        <v>0</v>
      </c>
      <c r="AA34" s="181">
        <f>'SMART Goal (2)'!E33</f>
        <v>0</v>
      </c>
      <c r="AB34" s="181">
        <f>'SMART Goal (2)'!F33</f>
        <v>0</v>
      </c>
      <c r="AC34" s="156">
        <f>'SMART Goal (2)'!G33</f>
        <v>0</v>
      </c>
      <c r="AD34" s="156">
        <f>'SMART Goal (2)'!B33</f>
        <v>0</v>
      </c>
      <c r="AE34" s="179">
        <f>'SMART Goal (2)'!B56</f>
        <v>0</v>
      </c>
      <c r="AF34" s="156">
        <f>'SMART Goal (2)'!C56</f>
        <v>0</v>
      </c>
      <c r="AG34" s="156">
        <f>'SMART Goal (2)'!D56</f>
        <v>0</v>
      </c>
      <c r="AH34" s="182">
        <f>'SMART Goal (2)'!E56</f>
        <v>0</v>
      </c>
      <c r="AI34" s="183">
        <f>'SMART Goal (2)'!F56</f>
        <v>0</v>
      </c>
    </row>
    <row r="35" spans="1:35" ht="14.25">
      <c r="A35" s="179">
        <f>'SMART Goal (2)'!$C$7</f>
      </c>
      <c r="B35" s="156" t="str">
        <f>'SMART Goal (2)'!$C$8</f>
        <v>1:  </v>
      </c>
      <c r="C35" s="156"/>
      <c r="D35" s="156" t="str">
        <f>'SMART Goal (2)'!$C$9</f>
        <v>2: </v>
      </c>
      <c r="E35" s="156"/>
      <c r="F35" s="156" t="str">
        <f>'SMART Goal (2)'!$C$10</f>
        <v>3: </v>
      </c>
      <c r="G35" s="156"/>
      <c r="H35" s="156">
        <f>'SMART Goal (2)'!$C$6</f>
        <v>0</v>
      </c>
      <c r="I35" s="180">
        <f>'SMART Goal (2)'!$C$11</f>
        <v>0</v>
      </c>
      <c r="J35" s="179">
        <f>'SMART Goal (2)'!$C$14</f>
        <v>0</v>
      </c>
      <c r="K35" s="156">
        <f>'SMART Goal (2)'!$F$14</f>
        <v>0</v>
      </c>
      <c r="L35" s="225">
        <f>'SMART Goal (2)'!$H$14</f>
        <v>0</v>
      </c>
      <c r="M35" s="156">
        <f>'SMART Goal (2)'!$C$15</f>
        <v>0</v>
      </c>
      <c r="N35" s="239">
        <f>'SMART Goal (2)'!$F$15</f>
        <v>0</v>
      </c>
      <c r="O35" s="248">
        <f>'SMART Goal (2)'!$H$15</f>
        <v>0</v>
      </c>
      <c r="P35" s="156">
        <f>'SMART Goal (2)'!$C$16</f>
        <v>0</v>
      </c>
      <c r="Q35" s="239">
        <f>'SMART Goal (2)'!$F$16</f>
        <v>0</v>
      </c>
      <c r="R35" s="248">
        <f>'SMART Goal (2)'!$H$16</f>
        <v>0</v>
      </c>
      <c r="S35" s="156">
        <f>'SMART Goal (2)'!$C$17</f>
        <v>0</v>
      </c>
      <c r="T35" s="239">
        <f>'SMART Goal (2)'!$F$17</f>
        <v>0</v>
      </c>
      <c r="U35" s="248">
        <f>'SMART Goal (2)'!$H$17</f>
        <v>0</v>
      </c>
      <c r="V35" s="156">
        <f>'SMART Goal (2)'!$C$18</f>
      </c>
      <c r="W35" s="239">
        <f>'SMART Goal (2)'!$F$18</f>
        <v>0</v>
      </c>
      <c r="X35" s="249">
        <f>'SMART Goal (2)'!$H$18</f>
        <v>0</v>
      </c>
      <c r="Y35" s="156">
        <f>'SMART Goal (2)'!C34</f>
        <v>0</v>
      </c>
      <c r="Z35" s="156">
        <f>'SMART Goal (2)'!D34</f>
        <v>0</v>
      </c>
      <c r="AA35" s="181">
        <f>'SMART Goal (2)'!E34</f>
        <v>0</v>
      </c>
      <c r="AB35" s="181">
        <f>'SMART Goal (2)'!F34</f>
        <v>0</v>
      </c>
      <c r="AC35" s="156">
        <f>'SMART Goal (2)'!G34</f>
        <v>0</v>
      </c>
      <c r="AD35" s="156">
        <f>'SMART Goal (2)'!B34</f>
        <v>0</v>
      </c>
      <c r="AE35" s="179">
        <f>'SMART Goal (2)'!B57</f>
        <v>0</v>
      </c>
      <c r="AF35" s="156">
        <f>'SMART Goal (2)'!C57</f>
        <v>0</v>
      </c>
      <c r="AG35" s="156">
        <f>'SMART Goal (2)'!D57</f>
        <v>0</v>
      </c>
      <c r="AH35" s="182">
        <f>'SMART Goal (2)'!E57</f>
        <v>0</v>
      </c>
      <c r="AI35" s="183">
        <f>'SMART Goal (2)'!F57</f>
        <v>0</v>
      </c>
    </row>
    <row r="36" spans="1:35" ht="14.25">
      <c r="A36" s="179">
        <f>'SMART Goal (2)'!$C$7</f>
      </c>
      <c r="B36" s="156" t="str">
        <f>'SMART Goal (2)'!$C$8</f>
        <v>1:  </v>
      </c>
      <c r="C36" s="156"/>
      <c r="D36" s="156" t="str">
        <f>'SMART Goal (2)'!$C$9</f>
        <v>2: </v>
      </c>
      <c r="E36" s="156"/>
      <c r="F36" s="156" t="str">
        <f>'SMART Goal (2)'!$C$10</f>
        <v>3: </v>
      </c>
      <c r="G36" s="156"/>
      <c r="H36" s="156">
        <f>'SMART Goal (2)'!$C$6</f>
        <v>0</v>
      </c>
      <c r="I36" s="180">
        <f>'SMART Goal (2)'!$C$11</f>
        <v>0</v>
      </c>
      <c r="J36" s="179">
        <f>'SMART Goal (2)'!$C$14</f>
        <v>0</v>
      </c>
      <c r="K36" s="156">
        <f>'SMART Goal (2)'!$F$14</f>
        <v>0</v>
      </c>
      <c r="L36" s="225">
        <f>'SMART Goal (2)'!$H$14</f>
        <v>0</v>
      </c>
      <c r="M36" s="156">
        <f>'SMART Goal (2)'!$C$15</f>
        <v>0</v>
      </c>
      <c r="N36" s="239">
        <f>'SMART Goal (2)'!$F$15</f>
        <v>0</v>
      </c>
      <c r="O36" s="248">
        <f>'SMART Goal (2)'!$H$15</f>
        <v>0</v>
      </c>
      <c r="P36" s="156">
        <f>'SMART Goal (2)'!$C$16</f>
        <v>0</v>
      </c>
      <c r="Q36" s="239">
        <f>'SMART Goal (2)'!$F$16</f>
        <v>0</v>
      </c>
      <c r="R36" s="248">
        <f>'SMART Goal (2)'!$H$16</f>
        <v>0</v>
      </c>
      <c r="S36" s="156">
        <f>'SMART Goal (2)'!$C$17</f>
        <v>0</v>
      </c>
      <c r="T36" s="239">
        <f>'SMART Goal (2)'!$F$17</f>
        <v>0</v>
      </c>
      <c r="U36" s="248">
        <f>'SMART Goal (2)'!$H$17</f>
        <v>0</v>
      </c>
      <c r="V36" s="156">
        <f>'SMART Goal (2)'!$C$18</f>
      </c>
      <c r="W36" s="239">
        <f>'SMART Goal (2)'!$F$18</f>
        <v>0</v>
      </c>
      <c r="X36" s="249">
        <f>'SMART Goal (2)'!$H$18</f>
        <v>0</v>
      </c>
      <c r="Y36" s="156">
        <f>'SMART Goal (2)'!C35</f>
        <v>0</v>
      </c>
      <c r="Z36" s="156">
        <f>'SMART Goal (2)'!D35</f>
        <v>0</v>
      </c>
      <c r="AA36" s="181">
        <f>'SMART Goal (2)'!E35</f>
        <v>0</v>
      </c>
      <c r="AB36" s="181">
        <f>'SMART Goal (2)'!F35</f>
        <v>0</v>
      </c>
      <c r="AC36" s="156">
        <f>'SMART Goal (2)'!G35</f>
        <v>0</v>
      </c>
      <c r="AD36" s="156">
        <f>'SMART Goal (2)'!B35</f>
        <v>0</v>
      </c>
      <c r="AE36" s="179">
        <f>'SMART Goal (2)'!B58</f>
        <v>0</v>
      </c>
      <c r="AF36" s="156">
        <f>'SMART Goal (2)'!C58</f>
        <v>0</v>
      </c>
      <c r="AG36" s="156">
        <f>'SMART Goal (2)'!D58</f>
        <v>0</v>
      </c>
      <c r="AH36" s="182">
        <f>'SMART Goal (2)'!E58</f>
        <v>0</v>
      </c>
      <c r="AI36" s="183">
        <f>'SMART Goal (2)'!F58</f>
        <v>0</v>
      </c>
    </row>
    <row r="37" spans="1:35" ht="14.25">
      <c r="A37" s="179">
        <f>'SMART Goal (2)'!$C$7</f>
      </c>
      <c r="B37" s="156" t="str">
        <f>'SMART Goal (2)'!$C$8</f>
        <v>1:  </v>
      </c>
      <c r="C37" s="156"/>
      <c r="D37" s="156" t="str">
        <f>'SMART Goal (2)'!$C$9</f>
        <v>2: </v>
      </c>
      <c r="E37" s="156"/>
      <c r="F37" s="156" t="str">
        <f>'SMART Goal (2)'!$C$10</f>
        <v>3: </v>
      </c>
      <c r="G37" s="156"/>
      <c r="H37" s="156">
        <f>'SMART Goal (2)'!$C$6</f>
        <v>0</v>
      </c>
      <c r="I37" s="180">
        <f>'SMART Goal (2)'!$C$11</f>
        <v>0</v>
      </c>
      <c r="J37" s="179">
        <f>'SMART Goal (2)'!$C$14</f>
        <v>0</v>
      </c>
      <c r="K37" s="156">
        <f>'SMART Goal (2)'!$F$14</f>
        <v>0</v>
      </c>
      <c r="L37" s="225">
        <f>'SMART Goal (2)'!$H$14</f>
        <v>0</v>
      </c>
      <c r="M37" s="156">
        <f>'SMART Goal (2)'!$C$15</f>
        <v>0</v>
      </c>
      <c r="N37" s="239">
        <f>'SMART Goal (2)'!$F$15</f>
        <v>0</v>
      </c>
      <c r="O37" s="248">
        <f>'SMART Goal (2)'!$H$15</f>
        <v>0</v>
      </c>
      <c r="P37" s="156">
        <f>'SMART Goal (2)'!$C$16</f>
        <v>0</v>
      </c>
      <c r="Q37" s="239">
        <f>'SMART Goal (2)'!$F$16</f>
        <v>0</v>
      </c>
      <c r="R37" s="248">
        <f>'SMART Goal (2)'!$H$16</f>
        <v>0</v>
      </c>
      <c r="S37" s="156">
        <f>'SMART Goal (2)'!$C$17</f>
        <v>0</v>
      </c>
      <c r="T37" s="239">
        <f>'SMART Goal (2)'!$F$17</f>
        <v>0</v>
      </c>
      <c r="U37" s="248">
        <f>'SMART Goal (2)'!$H$17</f>
        <v>0</v>
      </c>
      <c r="V37" s="156">
        <f>'SMART Goal (2)'!$C$18</f>
      </c>
      <c r="W37" s="239">
        <f>'SMART Goal (2)'!$F$18</f>
        <v>0</v>
      </c>
      <c r="X37" s="249">
        <f>'SMART Goal (2)'!$H$18</f>
        <v>0</v>
      </c>
      <c r="Y37" s="156">
        <f>'SMART Goal (2)'!C36</f>
        <v>0</v>
      </c>
      <c r="Z37" s="156">
        <f>'SMART Goal (2)'!D36</f>
        <v>0</v>
      </c>
      <c r="AA37" s="181">
        <f>'SMART Goal (2)'!E36</f>
        <v>0</v>
      </c>
      <c r="AB37" s="181">
        <f>'SMART Goal (2)'!F36</f>
        <v>0</v>
      </c>
      <c r="AC37" s="156">
        <f>'SMART Goal (2)'!G36</f>
        <v>0</v>
      </c>
      <c r="AD37" s="156">
        <f>'SMART Goal (2)'!B36</f>
        <v>0</v>
      </c>
      <c r="AE37" s="179">
        <f>'SMART Goal (2)'!B59</f>
        <v>0</v>
      </c>
      <c r="AF37" s="156">
        <f>'SMART Goal (2)'!C59</f>
        <v>0</v>
      </c>
      <c r="AG37" s="156">
        <f>'SMART Goal (2)'!D59</f>
        <v>0</v>
      </c>
      <c r="AH37" s="182">
        <f>'SMART Goal (2)'!E59</f>
        <v>0</v>
      </c>
      <c r="AI37" s="183">
        <f>'SMART Goal (2)'!F59</f>
        <v>0</v>
      </c>
    </row>
    <row r="38" spans="1:35" ht="14.25">
      <c r="A38" s="179">
        <f>'SMART Goal (2)'!$C$7</f>
      </c>
      <c r="B38" s="156" t="str">
        <f>'SMART Goal (2)'!$C$8</f>
        <v>1:  </v>
      </c>
      <c r="C38" s="156"/>
      <c r="D38" s="156" t="str">
        <f>'SMART Goal (2)'!$C$9</f>
        <v>2: </v>
      </c>
      <c r="E38" s="156"/>
      <c r="F38" s="156" t="str">
        <f>'SMART Goal (2)'!$C$10</f>
        <v>3: </v>
      </c>
      <c r="G38" s="156"/>
      <c r="H38" s="156">
        <f>'SMART Goal (2)'!$C$6</f>
        <v>0</v>
      </c>
      <c r="I38" s="180">
        <f>'SMART Goal (2)'!$C$11</f>
        <v>0</v>
      </c>
      <c r="J38" s="179">
        <f>'SMART Goal (2)'!$C$14</f>
        <v>0</v>
      </c>
      <c r="K38" s="156">
        <f>'SMART Goal (2)'!$F$14</f>
        <v>0</v>
      </c>
      <c r="L38" s="225">
        <f>'SMART Goal (2)'!$H$14</f>
        <v>0</v>
      </c>
      <c r="M38" s="156">
        <f>'SMART Goal (2)'!$C$15</f>
        <v>0</v>
      </c>
      <c r="N38" s="239">
        <f>'SMART Goal (2)'!$F$15</f>
        <v>0</v>
      </c>
      <c r="O38" s="248">
        <f>'SMART Goal (2)'!$H$15</f>
        <v>0</v>
      </c>
      <c r="P38" s="156">
        <f>'SMART Goal (2)'!$C$16</f>
        <v>0</v>
      </c>
      <c r="Q38" s="239">
        <f>'SMART Goal (2)'!$F$16</f>
        <v>0</v>
      </c>
      <c r="R38" s="248">
        <f>'SMART Goal (2)'!$H$16</f>
        <v>0</v>
      </c>
      <c r="S38" s="156">
        <f>'SMART Goal (2)'!$C$17</f>
        <v>0</v>
      </c>
      <c r="T38" s="239">
        <f>'SMART Goal (2)'!$F$17</f>
        <v>0</v>
      </c>
      <c r="U38" s="248">
        <f>'SMART Goal (2)'!$H$17</f>
        <v>0</v>
      </c>
      <c r="V38" s="156">
        <f>'SMART Goal (2)'!$C$18</f>
      </c>
      <c r="W38" s="239">
        <f>'SMART Goal (2)'!$F$18</f>
        <v>0</v>
      </c>
      <c r="X38" s="249">
        <f>'SMART Goal (2)'!$H$18</f>
        <v>0</v>
      </c>
      <c r="Y38" s="156">
        <f>'SMART Goal (2)'!C37</f>
        <v>0</v>
      </c>
      <c r="Z38" s="156">
        <f>'SMART Goal (2)'!D37</f>
        <v>0</v>
      </c>
      <c r="AA38" s="181">
        <f>'SMART Goal (2)'!E37</f>
        <v>0</v>
      </c>
      <c r="AB38" s="181">
        <f>'SMART Goal (2)'!F37</f>
        <v>0</v>
      </c>
      <c r="AC38" s="156">
        <f>'SMART Goal (2)'!G37</f>
        <v>0</v>
      </c>
      <c r="AD38" s="156">
        <f>'SMART Goal (2)'!B37</f>
        <v>0</v>
      </c>
      <c r="AE38" s="179">
        <f>'SMART Goal (2)'!B60</f>
        <v>0</v>
      </c>
      <c r="AF38" s="156">
        <f>'SMART Goal (2)'!C60</f>
        <v>0</v>
      </c>
      <c r="AG38" s="156">
        <f>'SMART Goal (2)'!D60</f>
        <v>0</v>
      </c>
      <c r="AH38" s="182">
        <f>'SMART Goal (2)'!E60</f>
        <v>0</v>
      </c>
      <c r="AI38" s="183">
        <f>'SMART Goal (2)'!F60</f>
        <v>0</v>
      </c>
    </row>
    <row r="39" spans="1:35" ht="14.25">
      <c r="A39" s="179">
        <f>'SMART Goal (2)'!$C$7</f>
      </c>
      <c r="B39" s="156" t="str">
        <f>'SMART Goal (2)'!$C$8</f>
        <v>1:  </v>
      </c>
      <c r="C39" s="156"/>
      <c r="D39" s="156" t="str">
        <f>'SMART Goal (2)'!$C$9</f>
        <v>2: </v>
      </c>
      <c r="E39" s="156"/>
      <c r="F39" s="156" t="str">
        <f>'SMART Goal (2)'!$C$10</f>
        <v>3: </v>
      </c>
      <c r="G39" s="156"/>
      <c r="H39" s="156">
        <f>'SMART Goal (2)'!$C$6</f>
        <v>0</v>
      </c>
      <c r="I39" s="180">
        <f>'SMART Goal (2)'!$C$11</f>
        <v>0</v>
      </c>
      <c r="J39" s="179">
        <f>'SMART Goal (2)'!$C$14</f>
        <v>0</v>
      </c>
      <c r="K39" s="156">
        <f>'SMART Goal (2)'!$F$14</f>
        <v>0</v>
      </c>
      <c r="L39" s="225">
        <f>'SMART Goal (2)'!$H$14</f>
        <v>0</v>
      </c>
      <c r="M39" s="156">
        <f>'SMART Goal (2)'!$C$15</f>
        <v>0</v>
      </c>
      <c r="N39" s="239">
        <f>'SMART Goal (2)'!$F$15</f>
        <v>0</v>
      </c>
      <c r="O39" s="248">
        <f>'SMART Goal (2)'!$H$15</f>
        <v>0</v>
      </c>
      <c r="P39" s="156">
        <f>'SMART Goal (2)'!$C$16</f>
        <v>0</v>
      </c>
      <c r="Q39" s="239">
        <f>'SMART Goal (2)'!$F$16</f>
        <v>0</v>
      </c>
      <c r="R39" s="248">
        <f>'SMART Goal (2)'!$H$16</f>
        <v>0</v>
      </c>
      <c r="S39" s="156">
        <f>'SMART Goal (2)'!$C$17</f>
        <v>0</v>
      </c>
      <c r="T39" s="239">
        <f>'SMART Goal (2)'!$F$17</f>
        <v>0</v>
      </c>
      <c r="U39" s="248">
        <f>'SMART Goal (2)'!$H$17</f>
        <v>0</v>
      </c>
      <c r="V39" s="156">
        <f>'SMART Goal (2)'!$C$18</f>
      </c>
      <c r="W39" s="239">
        <f>'SMART Goal (2)'!$F$18</f>
        <v>0</v>
      </c>
      <c r="X39" s="249">
        <f>'SMART Goal (2)'!$H$18</f>
        <v>0</v>
      </c>
      <c r="Y39" s="156">
        <f>'SMART Goal (2)'!C38</f>
        <v>0</v>
      </c>
      <c r="Z39" s="156">
        <f>'SMART Goal (2)'!D38</f>
        <v>0</v>
      </c>
      <c r="AA39" s="181">
        <f>'SMART Goal (2)'!E38</f>
        <v>0</v>
      </c>
      <c r="AB39" s="181">
        <f>'SMART Goal (2)'!F38</f>
        <v>0</v>
      </c>
      <c r="AC39" s="156">
        <f>'SMART Goal (2)'!G38</f>
        <v>0</v>
      </c>
      <c r="AD39" s="156">
        <f>'SMART Goal (2)'!B38</f>
        <v>0</v>
      </c>
      <c r="AE39" s="179">
        <f>'SMART Goal (2)'!B61</f>
        <v>0</v>
      </c>
      <c r="AF39" s="156">
        <f>'SMART Goal (2)'!C61</f>
        <v>0</v>
      </c>
      <c r="AG39" s="156">
        <f>'SMART Goal (2)'!D61</f>
        <v>0</v>
      </c>
      <c r="AH39" s="182">
        <f>'SMART Goal (2)'!E61</f>
        <v>0</v>
      </c>
      <c r="AI39" s="183">
        <f>'SMART Goal (2)'!F61</f>
        <v>0</v>
      </c>
    </row>
    <row r="40" spans="1:35" ht="14.25">
      <c r="A40" s="179">
        <f>'SMART Goal (2)'!$C$7</f>
      </c>
      <c r="B40" s="156" t="str">
        <f>'SMART Goal (2)'!$C$8</f>
        <v>1:  </v>
      </c>
      <c r="C40" s="156"/>
      <c r="D40" s="156" t="str">
        <f>'SMART Goal (2)'!$C$9</f>
        <v>2: </v>
      </c>
      <c r="E40" s="156"/>
      <c r="F40" s="156" t="str">
        <f>'SMART Goal (2)'!$C$10</f>
        <v>3: </v>
      </c>
      <c r="G40" s="156"/>
      <c r="H40" s="156">
        <f>'SMART Goal (2)'!$C$6</f>
        <v>0</v>
      </c>
      <c r="I40" s="180">
        <f>'SMART Goal (2)'!$C$11</f>
        <v>0</v>
      </c>
      <c r="J40" s="179">
        <f>'SMART Goal (2)'!$C$14</f>
        <v>0</v>
      </c>
      <c r="K40" s="156">
        <f>'SMART Goal (2)'!$F$14</f>
        <v>0</v>
      </c>
      <c r="L40" s="225">
        <f>'SMART Goal (2)'!$H$14</f>
        <v>0</v>
      </c>
      <c r="M40" s="156">
        <f>'SMART Goal (2)'!$C$15</f>
        <v>0</v>
      </c>
      <c r="N40" s="239">
        <f>'SMART Goal (2)'!$F$15</f>
        <v>0</v>
      </c>
      <c r="O40" s="248">
        <f>'SMART Goal (2)'!$H$15</f>
        <v>0</v>
      </c>
      <c r="P40" s="156">
        <f>'SMART Goal (2)'!$C$16</f>
        <v>0</v>
      </c>
      <c r="Q40" s="239">
        <f>'SMART Goal (2)'!$F$16</f>
        <v>0</v>
      </c>
      <c r="R40" s="248">
        <f>'SMART Goal (2)'!$H$16</f>
        <v>0</v>
      </c>
      <c r="S40" s="156">
        <f>'SMART Goal (2)'!$C$17</f>
        <v>0</v>
      </c>
      <c r="T40" s="239">
        <f>'SMART Goal (2)'!$F$17</f>
        <v>0</v>
      </c>
      <c r="U40" s="248">
        <f>'SMART Goal (2)'!$H$17</f>
        <v>0</v>
      </c>
      <c r="V40" s="156">
        <f>'SMART Goal (2)'!$C$18</f>
      </c>
      <c r="W40" s="239">
        <f>'SMART Goal (2)'!$F$18</f>
        <v>0</v>
      </c>
      <c r="X40" s="249">
        <f>'SMART Goal (2)'!$H$18</f>
        <v>0</v>
      </c>
      <c r="Y40" s="156">
        <f>'SMART Goal (2)'!C39</f>
        <v>0</v>
      </c>
      <c r="Z40" s="156">
        <f>'SMART Goal (2)'!D39</f>
        <v>0</v>
      </c>
      <c r="AA40" s="181">
        <f>'SMART Goal (2)'!E39</f>
        <v>0</v>
      </c>
      <c r="AB40" s="181">
        <f>'SMART Goal (2)'!F39</f>
        <v>0</v>
      </c>
      <c r="AC40" s="156">
        <f>'SMART Goal (2)'!G39</f>
        <v>0</v>
      </c>
      <c r="AD40" s="156">
        <f>'SMART Goal (2)'!B39</f>
        <v>0</v>
      </c>
      <c r="AE40" s="179">
        <f>'SMART Goal (2)'!B62</f>
        <v>0</v>
      </c>
      <c r="AF40" s="156">
        <f>'SMART Goal (2)'!C62</f>
        <v>0</v>
      </c>
      <c r="AG40" s="156">
        <f>'SMART Goal (2)'!D62</f>
        <v>0</v>
      </c>
      <c r="AH40" s="182">
        <f>'SMART Goal (2)'!E62</f>
        <v>0</v>
      </c>
      <c r="AI40" s="183">
        <f>'SMART Goal (2)'!F62</f>
        <v>0</v>
      </c>
    </row>
    <row r="41" spans="1:35" ht="14.25">
      <c r="A41" s="179">
        <f>'SMART Goal (2)'!$C$7</f>
      </c>
      <c r="B41" s="156" t="str">
        <f>'SMART Goal (2)'!$C$8</f>
        <v>1:  </v>
      </c>
      <c r="C41" s="156"/>
      <c r="D41" s="156" t="str">
        <f>'SMART Goal (2)'!$C$9</f>
        <v>2: </v>
      </c>
      <c r="E41" s="156"/>
      <c r="F41" s="156" t="str">
        <f>'SMART Goal (2)'!$C$10</f>
        <v>3: </v>
      </c>
      <c r="G41" s="156"/>
      <c r="H41" s="156">
        <f>'SMART Goal (2)'!$C$6</f>
        <v>0</v>
      </c>
      <c r="I41" s="180">
        <f>'SMART Goal (2)'!$C$11</f>
        <v>0</v>
      </c>
      <c r="J41" s="179">
        <f>'SMART Goal (2)'!$C$14</f>
        <v>0</v>
      </c>
      <c r="K41" s="156">
        <f>'SMART Goal (2)'!$F$14</f>
        <v>0</v>
      </c>
      <c r="L41" s="225">
        <f>'SMART Goal (2)'!$H$14</f>
        <v>0</v>
      </c>
      <c r="M41" s="156">
        <f>'SMART Goal (2)'!$C$15</f>
        <v>0</v>
      </c>
      <c r="N41" s="239">
        <f>'SMART Goal (2)'!$F$15</f>
        <v>0</v>
      </c>
      <c r="O41" s="248">
        <f>'SMART Goal (2)'!$H$15</f>
        <v>0</v>
      </c>
      <c r="P41" s="156">
        <f>'SMART Goal (2)'!$C$16</f>
        <v>0</v>
      </c>
      <c r="Q41" s="239">
        <f>'SMART Goal (2)'!$F$16</f>
        <v>0</v>
      </c>
      <c r="R41" s="248">
        <f>'SMART Goal (2)'!$H$16</f>
        <v>0</v>
      </c>
      <c r="S41" s="156">
        <f>'SMART Goal (2)'!$C$17</f>
        <v>0</v>
      </c>
      <c r="T41" s="239">
        <f>'SMART Goal (2)'!$F$17</f>
        <v>0</v>
      </c>
      <c r="U41" s="248">
        <f>'SMART Goal (2)'!$H$17</f>
        <v>0</v>
      </c>
      <c r="V41" s="156">
        <f>'SMART Goal (2)'!$C$18</f>
      </c>
      <c r="W41" s="239">
        <f>'SMART Goal (2)'!$F$18</f>
        <v>0</v>
      </c>
      <c r="X41" s="249">
        <f>'SMART Goal (2)'!$H$18</f>
        <v>0</v>
      </c>
      <c r="Y41" s="156">
        <f>'SMART Goal (2)'!C40</f>
        <v>0</v>
      </c>
      <c r="Z41" s="156">
        <f>'SMART Goal (2)'!D40</f>
        <v>0</v>
      </c>
      <c r="AA41" s="181">
        <f>'SMART Goal (2)'!E40</f>
        <v>0</v>
      </c>
      <c r="AB41" s="181">
        <f>'SMART Goal (2)'!F40</f>
        <v>0</v>
      </c>
      <c r="AC41" s="156">
        <f>'SMART Goal (2)'!G40</f>
        <v>0</v>
      </c>
      <c r="AD41" s="156">
        <f>'SMART Goal (2)'!B40</f>
        <v>0</v>
      </c>
      <c r="AE41" s="179">
        <f>'SMART Goal (2)'!B63</f>
        <v>0</v>
      </c>
      <c r="AF41" s="156">
        <f>'SMART Goal (2)'!C63</f>
        <v>0</v>
      </c>
      <c r="AG41" s="156">
        <f>'SMART Goal (2)'!D63</f>
        <v>0</v>
      </c>
      <c r="AH41" s="182">
        <f>'SMART Goal (2)'!E63</f>
        <v>0</v>
      </c>
      <c r="AI41" s="183">
        <f>'SMART Goal (2)'!F63</f>
        <v>0</v>
      </c>
    </row>
    <row r="42" spans="1:35" ht="15" thickBot="1">
      <c r="A42" s="179">
        <f>'SMART Goal (2)'!$C$7</f>
      </c>
      <c r="B42" s="156" t="str">
        <f>'SMART Goal (2)'!$C$8</f>
        <v>1:  </v>
      </c>
      <c r="C42" s="156"/>
      <c r="D42" s="156" t="str">
        <f>'SMART Goal (2)'!$C$9</f>
        <v>2: </v>
      </c>
      <c r="E42" s="156"/>
      <c r="F42" s="156" t="str">
        <f>'SMART Goal (2)'!$C$10</f>
        <v>3: </v>
      </c>
      <c r="G42" s="156"/>
      <c r="H42" s="156">
        <f>'SMART Goal (2)'!$C$6</f>
        <v>0</v>
      </c>
      <c r="I42" s="180">
        <f>'SMART Goal (2)'!$C$11</f>
        <v>0</v>
      </c>
      <c r="J42" s="179">
        <f>'SMART Goal (2)'!$C$14</f>
        <v>0</v>
      </c>
      <c r="K42" s="156">
        <f>'SMART Goal (2)'!$F$14</f>
        <v>0</v>
      </c>
      <c r="L42" s="225">
        <f>'SMART Goal (2)'!$H$14</f>
        <v>0</v>
      </c>
      <c r="M42" s="156">
        <f>'SMART Goal (2)'!$C$15</f>
        <v>0</v>
      </c>
      <c r="N42" s="239">
        <f>'SMART Goal (2)'!$F$15</f>
        <v>0</v>
      </c>
      <c r="O42" s="248">
        <f>'SMART Goal (2)'!$H$15</f>
        <v>0</v>
      </c>
      <c r="P42" s="156">
        <f>'SMART Goal (2)'!$C$16</f>
        <v>0</v>
      </c>
      <c r="Q42" s="239">
        <f>'SMART Goal (2)'!$F$16</f>
        <v>0</v>
      </c>
      <c r="R42" s="248">
        <f>'SMART Goal (2)'!$H$16</f>
        <v>0</v>
      </c>
      <c r="S42" s="156">
        <f>'SMART Goal (2)'!$C$17</f>
        <v>0</v>
      </c>
      <c r="T42" s="239">
        <f>'SMART Goal (2)'!$F$17</f>
        <v>0</v>
      </c>
      <c r="U42" s="248">
        <f>'SMART Goal (2)'!$H$17</f>
        <v>0</v>
      </c>
      <c r="V42" s="156">
        <f>'SMART Goal (2)'!$C$18</f>
      </c>
      <c r="W42" s="239">
        <f>'SMART Goal (2)'!$F$18</f>
        <v>0</v>
      </c>
      <c r="X42" s="249">
        <f>'SMART Goal (2)'!$H$18</f>
        <v>0</v>
      </c>
      <c r="Y42" s="156">
        <f>'SMART Goal (2)'!C41</f>
        <v>0</v>
      </c>
      <c r="Z42" s="156">
        <f>'SMART Goal (2)'!D41</f>
        <v>0</v>
      </c>
      <c r="AA42" s="181">
        <f>'SMART Goal (2)'!E41</f>
        <v>0</v>
      </c>
      <c r="AB42" s="181">
        <f>'SMART Goal (2)'!F41</f>
        <v>0</v>
      </c>
      <c r="AC42" s="156">
        <f>'SMART Goal (2)'!G41</f>
        <v>0</v>
      </c>
      <c r="AD42" s="156">
        <f>'SMART Goal (2)'!B41</f>
        <v>0</v>
      </c>
      <c r="AE42" s="179">
        <f>'SMART Goal (2)'!B64</f>
        <v>0</v>
      </c>
      <c r="AF42" s="156">
        <f>'SMART Goal (2)'!C64</f>
        <v>0</v>
      </c>
      <c r="AG42" s="156">
        <f>'SMART Goal (2)'!D64</f>
        <v>0</v>
      </c>
      <c r="AH42" s="182">
        <f>'SMART Goal (2)'!E64</f>
        <v>0</v>
      </c>
      <c r="AI42" s="183">
        <f>'SMART Goal (2)'!F64</f>
        <v>0</v>
      </c>
    </row>
    <row r="43" spans="1:35" s="238" customFormat="1" ht="14.25">
      <c r="A43" s="232">
        <f>'SMART Goal (3)'!$C$7</f>
      </c>
      <c r="B43" s="233" t="str">
        <f>'SMART Goal (3)'!$C$8</f>
        <v>1:  </v>
      </c>
      <c r="C43" s="239">
        <f>'SMART Goal (3)'!$D$8</f>
        <v>0</v>
      </c>
      <c r="D43" s="233" t="str">
        <f>'SMART Goal (3)'!$C$9</f>
        <v>2: </v>
      </c>
      <c r="E43" s="239">
        <f>'SMART Goal (3)'!$D$9</f>
        <v>0</v>
      </c>
      <c r="F43" s="233" t="str">
        <f>'SMART Goal (3)'!$C$10</f>
        <v>3: </v>
      </c>
      <c r="G43" s="239">
        <f>'SMART Goal (3)'!$D$10</f>
        <v>0</v>
      </c>
      <c r="H43" s="233">
        <f>'SMART Goal (3)'!$C$6</f>
        <v>0</v>
      </c>
      <c r="I43" s="234">
        <f>'SMART Goal (3)'!$C$11</f>
        <v>0</v>
      </c>
      <c r="J43" s="232">
        <f>'SMART Goal (3)'!$C$14</f>
        <v>0</v>
      </c>
      <c r="K43" s="245">
        <f>'SMART Goal (3)'!$F$14</f>
        <v>0</v>
      </c>
      <c r="L43" s="247">
        <f>'SMART Goal (3)'!$H$14</f>
        <v>0</v>
      </c>
      <c r="M43" s="233">
        <f>'SMART Goal (3)'!$C$15</f>
        <v>0</v>
      </c>
      <c r="N43" s="233">
        <f>'SMART Goal (3)'!$F$15</f>
        <v>0</v>
      </c>
      <c r="O43" s="243">
        <f>'SMART Goal (3)'!$H$15</f>
        <v>0</v>
      </c>
      <c r="P43" s="233">
        <f>'SMART Goal (3)'!$C$16</f>
        <v>0</v>
      </c>
      <c r="Q43" s="233">
        <f>'SMART Goal (3)'!$F$16</f>
        <v>0</v>
      </c>
      <c r="R43" s="243">
        <f>'SMART Goal (3)'!$H$16</f>
        <v>0</v>
      </c>
      <c r="S43" s="233">
        <f>'SMART Goal (3)'!$C$17</f>
        <v>0</v>
      </c>
      <c r="T43" s="233">
        <f>'SMART Goal (3)'!$F$17</f>
        <v>0</v>
      </c>
      <c r="U43" s="243">
        <f>'SMART Goal (3)'!$H$17</f>
        <v>0</v>
      </c>
      <c r="V43" s="233">
        <f>'SMART Goal (3)'!$C$18</f>
      </c>
      <c r="W43" s="233">
        <f>'SMART Goal (3)'!$F$18</f>
        <v>0</v>
      </c>
      <c r="X43" s="235">
        <f>'SMART Goal (3)'!$H$18</f>
        <v>0</v>
      </c>
      <c r="Y43" s="233">
        <f>'SMART Goal (3)'!C22</f>
        <v>0</v>
      </c>
      <c r="Z43" s="233">
        <f>'SMART Goal (3)'!D22</f>
        <v>0</v>
      </c>
      <c r="AA43" s="236">
        <f>'SMART Goal (3)'!E22</f>
        <v>0</v>
      </c>
      <c r="AB43" s="236">
        <f>'SMART Goal (3)'!F22</f>
        <v>0</v>
      </c>
      <c r="AC43" s="233">
        <f>'SMART Goal (3)'!G22</f>
        <v>0</v>
      </c>
      <c r="AD43" s="233">
        <f>'SMART Goal (3)'!B22</f>
        <v>0</v>
      </c>
      <c r="AE43" s="232">
        <f>'SMART Goal (3)'!B45</f>
        <v>0</v>
      </c>
      <c r="AF43" s="233">
        <f>'SMART Goal (3)'!C45</f>
        <v>0</v>
      </c>
      <c r="AG43" s="233">
        <f>'SMART Goal (3)'!D45</f>
        <v>0</v>
      </c>
      <c r="AH43" s="237">
        <f>'SMART Goal (3)'!E45</f>
        <v>0</v>
      </c>
      <c r="AI43" s="235">
        <f>'SMART Goal (3)'!F45</f>
        <v>0</v>
      </c>
    </row>
    <row r="44" spans="1:35" ht="14.25">
      <c r="A44" s="179">
        <f>'SMART Goal (3)'!$C$7</f>
      </c>
      <c r="B44" s="156" t="str">
        <f>'SMART Goal (3)'!$C$8</f>
        <v>1:  </v>
      </c>
      <c r="C44" s="156"/>
      <c r="D44" s="156" t="str">
        <f>'SMART Goal (3)'!$C$9</f>
        <v>2: </v>
      </c>
      <c r="E44" s="156"/>
      <c r="F44" s="156" t="str">
        <f>'SMART Goal (3)'!$C$10</f>
        <v>3: </v>
      </c>
      <c r="G44" s="156"/>
      <c r="H44" s="156">
        <f>'SMART Goal (3)'!$C$6</f>
        <v>0</v>
      </c>
      <c r="I44" s="180">
        <f>'SMART Goal (3)'!$C$11</f>
        <v>0</v>
      </c>
      <c r="J44" s="179">
        <f>'SMART Goal (3)'!$C$14</f>
        <v>0</v>
      </c>
      <c r="K44" s="156">
        <f>'SMART Goal (3)'!$F$14</f>
        <v>0</v>
      </c>
      <c r="L44" s="225">
        <f>'SMART Goal (3)'!$H$14</f>
        <v>0</v>
      </c>
      <c r="M44" s="156">
        <f>'SMART Goal (3)'!$C$15</f>
        <v>0</v>
      </c>
      <c r="N44" s="239">
        <f>'SMART Goal (3)'!$F$15</f>
        <v>0</v>
      </c>
      <c r="O44" s="248">
        <f>'SMART Goal (3)'!$H$15</f>
        <v>0</v>
      </c>
      <c r="P44" s="156">
        <f>'SMART Goal (3)'!$C$16</f>
        <v>0</v>
      </c>
      <c r="Q44" s="239">
        <f>'SMART Goal (3)'!$F$16</f>
        <v>0</v>
      </c>
      <c r="R44" s="248">
        <f>'SMART Goal (3)'!$H$16</f>
        <v>0</v>
      </c>
      <c r="S44" s="156">
        <f>'SMART Goal (3)'!$C$17</f>
        <v>0</v>
      </c>
      <c r="T44" s="239">
        <f>'SMART Goal (3)'!$F$17</f>
        <v>0</v>
      </c>
      <c r="U44" s="248">
        <f>'SMART Goal (3)'!$H$17</f>
        <v>0</v>
      </c>
      <c r="V44" s="156">
        <f>'SMART Goal (3)'!$C$18</f>
      </c>
      <c r="W44" s="239">
        <f>'SMART Goal (3)'!$F$18</f>
        <v>0</v>
      </c>
      <c r="X44" s="249">
        <f>'SMART Goal (3)'!$H$18</f>
        <v>0</v>
      </c>
      <c r="Y44" s="156">
        <f>'SMART Goal (3)'!C23</f>
        <v>0</v>
      </c>
      <c r="Z44" s="156">
        <f>'SMART Goal (3)'!D23</f>
        <v>0</v>
      </c>
      <c r="AA44" s="181">
        <f>'SMART Goal (3)'!E23</f>
        <v>0</v>
      </c>
      <c r="AB44" s="181">
        <f>'SMART Goal (3)'!F23</f>
        <v>0</v>
      </c>
      <c r="AC44" s="156">
        <f>'SMART Goal (3)'!G23</f>
        <v>0</v>
      </c>
      <c r="AD44" s="156">
        <f>'SMART Goal (3)'!B23</f>
        <v>0</v>
      </c>
      <c r="AE44" s="179">
        <f>'SMART Goal (3)'!B46</f>
        <v>0</v>
      </c>
      <c r="AF44" s="156">
        <f>'SMART Goal (3)'!C46</f>
        <v>0</v>
      </c>
      <c r="AG44" s="156">
        <f>'SMART Goal (3)'!D46</f>
        <v>0</v>
      </c>
      <c r="AH44" s="182">
        <f>'SMART Goal (3)'!E46</f>
        <v>0</v>
      </c>
      <c r="AI44" s="183">
        <f>'SMART Goal (3)'!F46</f>
        <v>0</v>
      </c>
    </row>
    <row r="45" spans="1:35" ht="14.25">
      <c r="A45" s="179">
        <f>'SMART Goal (3)'!$C$7</f>
      </c>
      <c r="B45" s="156" t="str">
        <f>'SMART Goal (3)'!$C$8</f>
        <v>1:  </v>
      </c>
      <c r="C45" s="156"/>
      <c r="D45" s="156" t="str">
        <f>'SMART Goal (3)'!$C$9</f>
        <v>2: </v>
      </c>
      <c r="E45" s="156"/>
      <c r="F45" s="156" t="str">
        <f>'SMART Goal (3)'!$C$10</f>
        <v>3: </v>
      </c>
      <c r="G45" s="156"/>
      <c r="H45" s="156">
        <f>'SMART Goal (3)'!$C$6</f>
        <v>0</v>
      </c>
      <c r="I45" s="180">
        <f>'SMART Goal (3)'!$C$11</f>
        <v>0</v>
      </c>
      <c r="J45" s="179">
        <f>'SMART Goal (3)'!$C$14</f>
        <v>0</v>
      </c>
      <c r="K45" s="156">
        <f>'SMART Goal (3)'!$F$14</f>
        <v>0</v>
      </c>
      <c r="L45" s="225">
        <f>'SMART Goal (3)'!$H$14</f>
        <v>0</v>
      </c>
      <c r="M45" s="156">
        <f>'SMART Goal (3)'!$C$15</f>
        <v>0</v>
      </c>
      <c r="N45" s="239">
        <f>'SMART Goal (3)'!$F$15</f>
        <v>0</v>
      </c>
      <c r="O45" s="248">
        <f>'SMART Goal (3)'!$H$15</f>
        <v>0</v>
      </c>
      <c r="P45" s="156">
        <f>'SMART Goal (3)'!$C$16</f>
        <v>0</v>
      </c>
      <c r="Q45" s="239">
        <f>'SMART Goal (3)'!$F$16</f>
        <v>0</v>
      </c>
      <c r="R45" s="248">
        <f>'SMART Goal (3)'!$H$16</f>
        <v>0</v>
      </c>
      <c r="S45" s="156">
        <f>'SMART Goal (3)'!$C$17</f>
        <v>0</v>
      </c>
      <c r="T45" s="239">
        <f>'SMART Goal (3)'!$F$17</f>
        <v>0</v>
      </c>
      <c r="U45" s="248">
        <f>'SMART Goal (3)'!$H$17</f>
        <v>0</v>
      </c>
      <c r="V45" s="156">
        <f>'SMART Goal (3)'!$C$18</f>
      </c>
      <c r="W45" s="239">
        <f>'SMART Goal (3)'!$F$18</f>
        <v>0</v>
      </c>
      <c r="X45" s="249">
        <f>'SMART Goal (3)'!$H$18</f>
        <v>0</v>
      </c>
      <c r="Y45" s="156">
        <f>'SMART Goal (3)'!C24</f>
        <v>0</v>
      </c>
      <c r="Z45" s="156">
        <f>'SMART Goal (3)'!D24</f>
        <v>0</v>
      </c>
      <c r="AA45" s="181">
        <f>'SMART Goal (3)'!E24</f>
        <v>0</v>
      </c>
      <c r="AB45" s="181">
        <f>'SMART Goal (3)'!F24</f>
        <v>0</v>
      </c>
      <c r="AC45" s="156">
        <f>'SMART Goal (3)'!G24</f>
        <v>0</v>
      </c>
      <c r="AD45" s="156">
        <f>'SMART Goal (3)'!B24</f>
        <v>0</v>
      </c>
      <c r="AE45" s="179">
        <f>'SMART Goal (3)'!B47</f>
        <v>0</v>
      </c>
      <c r="AF45" s="156">
        <f>'SMART Goal (3)'!C47</f>
        <v>0</v>
      </c>
      <c r="AG45" s="156">
        <f>'SMART Goal (3)'!D47</f>
        <v>0</v>
      </c>
      <c r="AH45" s="182">
        <f>'SMART Goal (3)'!E47</f>
        <v>0</v>
      </c>
      <c r="AI45" s="183">
        <f>'SMART Goal (3)'!F47</f>
        <v>0</v>
      </c>
    </row>
    <row r="46" spans="1:35" ht="14.25">
      <c r="A46" s="179">
        <f>'SMART Goal (3)'!$C$7</f>
      </c>
      <c r="B46" s="156" t="str">
        <f>'SMART Goal (3)'!$C$8</f>
        <v>1:  </v>
      </c>
      <c r="C46" s="156"/>
      <c r="D46" s="156" t="str">
        <f>'SMART Goal (3)'!$C$9</f>
        <v>2: </v>
      </c>
      <c r="E46" s="156"/>
      <c r="F46" s="156" t="str">
        <f>'SMART Goal (3)'!$C$10</f>
        <v>3: </v>
      </c>
      <c r="G46" s="156"/>
      <c r="H46" s="156">
        <f>'SMART Goal (3)'!$C$6</f>
        <v>0</v>
      </c>
      <c r="I46" s="180">
        <f>'SMART Goal (3)'!$C$11</f>
        <v>0</v>
      </c>
      <c r="J46" s="179">
        <f>'SMART Goal (3)'!$C$14</f>
        <v>0</v>
      </c>
      <c r="K46" s="156">
        <f>'SMART Goal (3)'!$F$14</f>
        <v>0</v>
      </c>
      <c r="L46" s="225">
        <f>'SMART Goal (3)'!$H$14</f>
        <v>0</v>
      </c>
      <c r="M46" s="156">
        <f>'SMART Goal (3)'!$C$15</f>
        <v>0</v>
      </c>
      <c r="N46" s="239">
        <f>'SMART Goal (3)'!$F$15</f>
        <v>0</v>
      </c>
      <c r="O46" s="248">
        <f>'SMART Goal (3)'!$H$15</f>
        <v>0</v>
      </c>
      <c r="P46" s="156">
        <f>'SMART Goal (3)'!$C$16</f>
        <v>0</v>
      </c>
      <c r="Q46" s="239">
        <f>'SMART Goal (3)'!$F$16</f>
        <v>0</v>
      </c>
      <c r="R46" s="248">
        <f>'SMART Goal (3)'!$H$16</f>
        <v>0</v>
      </c>
      <c r="S46" s="156">
        <f>'SMART Goal (3)'!$C$17</f>
        <v>0</v>
      </c>
      <c r="T46" s="239">
        <f>'SMART Goal (3)'!$F$17</f>
        <v>0</v>
      </c>
      <c r="U46" s="248">
        <f>'SMART Goal (3)'!$H$17</f>
        <v>0</v>
      </c>
      <c r="V46" s="156">
        <f>'SMART Goal (3)'!$C$18</f>
      </c>
      <c r="W46" s="239">
        <f>'SMART Goal (3)'!$F$18</f>
        <v>0</v>
      </c>
      <c r="X46" s="249">
        <f>'SMART Goal (3)'!$H$18</f>
        <v>0</v>
      </c>
      <c r="Y46" s="156">
        <f>'SMART Goal (3)'!C25</f>
        <v>0</v>
      </c>
      <c r="Z46" s="156">
        <f>'SMART Goal (3)'!D25</f>
        <v>0</v>
      </c>
      <c r="AA46" s="181">
        <f>'SMART Goal (3)'!E25</f>
        <v>0</v>
      </c>
      <c r="AB46" s="181">
        <f>'SMART Goal (3)'!F25</f>
        <v>0</v>
      </c>
      <c r="AC46" s="156">
        <f>'SMART Goal (3)'!G25</f>
        <v>0</v>
      </c>
      <c r="AD46" s="156">
        <f>'SMART Goal (3)'!B25</f>
        <v>0</v>
      </c>
      <c r="AE46" s="179">
        <f>'SMART Goal (3)'!B48</f>
        <v>0</v>
      </c>
      <c r="AF46" s="156">
        <f>'SMART Goal (3)'!C48</f>
        <v>0</v>
      </c>
      <c r="AG46" s="156">
        <f>'SMART Goal (3)'!D48</f>
        <v>0</v>
      </c>
      <c r="AH46" s="182">
        <f>'SMART Goal (3)'!E48</f>
        <v>0</v>
      </c>
      <c r="AI46" s="183">
        <f>'SMART Goal (3)'!F48</f>
        <v>0</v>
      </c>
    </row>
    <row r="47" spans="1:35" ht="14.25">
      <c r="A47" s="179">
        <f>'SMART Goal (3)'!$C$7</f>
      </c>
      <c r="B47" s="156" t="str">
        <f>'SMART Goal (3)'!$C$8</f>
        <v>1:  </v>
      </c>
      <c r="C47" s="156"/>
      <c r="D47" s="156" t="str">
        <f>'SMART Goal (3)'!$C$9</f>
        <v>2: </v>
      </c>
      <c r="E47" s="156"/>
      <c r="F47" s="156" t="str">
        <f>'SMART Goal (3)'!$C$10</f>
        <v>3: </v>
      </c>
      <c r="G47" s="156"/>
      <c r="H47" s="156">
        <f>'SMART Goal (3)'!$C$6</f>
        <v>0</v>
      </c>
      <c r="I47" s="180">
        <f>'SMART Goal (3)'!$C$11</f>
        <v>0</v>
      </c>
      <c r="J47" s="179">
        <f>'SMART Goal (3)'!$C$14</f>
        <v>0</v>
      </c>
      <c r="K47" s="156">
        <f>'SMART Goal (3)'!$F$14</f>
        <v>0</v>
      </c>
      <c r="L47" s="225">
        <f>'SMART Goal (3)'!$H$14</f>
        <v>0</v>
      </c>
      <c r="M47" s="156">
        <f>'SMART Goal (3)'!$C$15</f>
        <v>0</v>
      </c>
      <c r="N47" s="239">
        <f>'SMART Goal (3)'!$F$15</f>
        <v>0</v>
      </c>
      <c r="O47" s="248">
        <f>'SMART Goal (3)'!$H$15</f>
        <v>0</v>
      </c>
      <c r="P47" s="156">
        <f>'SMART Goal (3)'!$C$16</f>
        <v>0</v>
      </c>
      <c r="Q47" s="239">
        <f>'SMART Goal (3)'!$F$16</f>
        <v>0</v>
      </c>
      <c r="R47" s="248">
        <f>'SMART Goal (3)'!$H$16</f>
        <v>0</v>
      </c>
      <c r="S47" s="156">
        <f>'SMART Goal (3)'!$C$17</f>
        <v>0</v>
      </c>
      <c r="T47" s="239">
        <f>'SMART Goal (3)'!$F$17</f>
        <v>0</v>
      </c>
      <c r="U47" s="248">
        <f>'SMART Goal (3)'!$H$17</f>
        <v>0</v>
      </c>
      <c r="V47" s="156">
        <f>'SMART Goal (3)'!$C$18</f>
      </c>
      <c r="W47" s="239">
        <f>'SMART Goal (3)'!$F$18</f>
        <v>0</v>
      </c>
      <c r="X47" s="249">
        <f>'SMART Goal (3)'!$H$18</f>
        <v>0</v>
      </c>
      <c r="Y47" s="156">
        <f>'SMART Goal (3)'!C26</f>
        <v>0</v>
      </c>
      <c r="Z47" s="156">
        <f>'SMART Goal (3)'!D26</f>
        <v>0</v>
      </c>
      <c r="AA47" s="181">
        <f>'SMART Goal (3)'!E26</f>
        <v>0</v>
      </c>
      <c r="AB47" s="181">
        <f>'SMART Goal (3)'!F26</f>
        <v>0</v>
      </c>
      <c r="AC47" s="156">
        <f>'SMART Goal (3)'!G26</f>
        <v>0</v>
      </c>
      <c r="AD47" s="156">
        <f>'SMART Goal (3)'!B26</f>
        <v>0</v>
      </c>
      <c r="AE47" s="179">
        <f>'SMART Goal (3)'!B49</f>
        <v>0</v>
      </c>
      <c r="AF47" s="156">
        <f>'SMART Goal (3)'!C49</f>
        <v>0</v>
      </c>
      <c r="AG47" s="156">
        <f>'SMART Goal (3)'!D49</f>
        <v>0</v>
      </c>
      <c r="AH47" s="182">
        <f>'SMART Goal (3)'!E49</f>
        <v>0</v>
      </c>
      <c r="AI47" s="183">
        <f>'SMART Goal (3)'!F49</f>
        <v>0</v>
      </c>
    </row>
    <row r="48" spans="1:35" ht="14.25">
      <c r="A48" s="179">
        <f>'SMART Goal (3)'!$C$7</f>
      </c>
      <c r="B48" s="156" t="str">
        <f>'SMART Goal (3)'!$C$8</f>
        <v>1:  </v>
      </c>
      <c r="C48" s="156"/>
      <c r="D48" s="156" t="str">
        <f>'SMART Goal (3)'!$C$9</f>
        <v>2: </v>
      </c>
      <c r="E48" s="156"/>
      <c r="F48" s="156" t="str">
        <f>'SMART Goal (3)'!$C$10</f>
        <v>3: </v>
      </c>
      <c r="G48" s="156"/>
      <c r="H48" s="156">
        <f>'SMART Goal (3)'!$C$6</f>
        <v>0</v>
      </c>
      <c r="I48" s="180">
        <f>'SMART Goal (3)'!$C$11</f>
        <v>0</v>
      </c>
      <c r="J48" s="179">
        <f>'SMART Goal (3)'!$C$14</f>
        <v>0</v>
      </c>
      <c r="K48" s="156">
        <f>'SMART Goal (3)'!$F$14</f>
        <v>0</v>
      </c>
      <c r="L48" s="225">
        <f>'SMART Goal (3)'!$H$14</f>
        <v>0</v>
      </c>
      <c r="M48" s="156">
        <f>'SMART Goal (3)'!$C$15</f>
        <v>0</v>
      </c>
      <c r="N48" s="239">
        <f>'SMART Goal (3)'!$F$15</f>
        <v>0</v>
      </c>
      <c r="O48" s="248">
        <f>'SMART Goal (3)'!$H$15</f>
        <v>0</v>
      </c>
      <c r="P48" s="156">
        <f>'SMART Goal (3)'!$C$16</f>
        <v>0</v>
      </c>
      <c r="Q48" s="239">
        <f>'SMART Goal (3)'!$F$16</f>
        <v>0</v>
      </c>
      <c r="R48" s="248">
        <f>'SMART Goal (3)'!$H$16</f>
        <v>0</v>
      </c>
      <c r="S48" s="156">
        <f>'SMART Goal (3)'!$C$17</f>
        <v>0</v>
      </c>
      <c r="T48" s="239">
        <f>'SMART Goal (3)'!$F$17</f>
        <v>0</v>
      </c>
      <c r="U48" s="248">
        <f>'SMART Goal (3)'!$H$17</f>
        <v>0</v>
      </c>
      <c r="V48" s="156">
        <f>'SMART Goal (3)'!$C$18</f>
      </c>
      <c r="W48" s="239">
        <f>'SMART Goal (3)'!$F$18</f>
        <v>0</v>
      </c>
      <c r="X48" s="249">
        <f>'SMART Goal (3)'!$H$18</f>
        <v>0</v>
      </c>
      <c r="Y48" s="156">
        <f>'SMART Goal (3)'!C27</f>
        <v>0</v>
      </c>
      <c r="Z48" s="156">
        <f>'SMART Goal (3)'!D27</f>
        <v>0</v>
      </c>
      <c r="AA48" s="181">
        <f>'SMART Goal (3)'!E27</f>
        <v>0</v>
      </c>
      <c r="AB48" s="181">
        <f>'SMART Goal (3)'!F27</f>
        <v>0</v>
      </c>
      <c r="AC48" s="156">
        <f>'SMART Goal (3)'!G27</f>
        <v>0</v>
      </c>
      <c r="AD48" s="156">
        <f>'SMART Goal (3)'!B27</f>
        <v>0</v>
      </c>
      <c r="AE48" s="179">
        <f>'SMART Goal (3)'!B50</f>
        <v>0</v>
      </c>
      <c r="AF48" s="156">
        <f>'SMART Goal (3)'!C50</f>
        <v>0</v>
      </c>
      <c r="AG48" s="156">
        <f>'SMART Goal (3)'!D50</f>
        <v>0</v>
      </c>
      <c r="AH48" s="182">
        <f>'SMART Goal (3)'!E50</f>
        <v>0</v>
      </c>
      <c r="AI48" s="183">
        <f>'SMART Goal (3)'!F50</f>
        <v>0</v>
      </c>
    </row>
    <row r="49" spans="1:35" ht="14.25">
      <c r="A49" s="179">
        <f>'SMART Goal (3)'!$C$7</f>
      </c>
      <c r="B49" s="156" t="str">
        <f>'SMART Goal (3)'!$C$8</f>
        <v>1:  </v>
      </c>
      <c r="C49" s="156"/>
      <c r="D49" s="156" t="str">
        <f>'SMART Goal (3)'!$C$9</f>
        <v>2: </v>
      </c>
      <c r="E49" s="156"/>
      <c r="F49" s="156" t="str">
        <f>'SMART Goal (3)'!$C$10</f>
        <v>3: </v>
      </c>
      <c r="G49" s="156"/>
      <c r="H49" s="156">
        <f>'SMART Goal (3)'!$C$6</f>
        <v>0</v>
      </c>
      <c r="I49" s="180">
        <f>'SMART Goal (3)'!$C$11</f>
        <v>0</v>
      </c>
      <c r="J49" s="179">
        <f>'SMART Goal (3)'!$C$14</f>
        <v>0</v>
      </c>
      <c r="K49" s="156">
        <f>'SMART Goal (3)'!$F$14</f>
        <v>0</v>
      </c>
      <c r="L49" s="225">
        <f>'SMART Goal (3)'!$H$14</f>
        <v>0</v>
      </c>
      <c r="M49" s="156">
        <f>'SMART Goal (3)'!$C$15</f>
        <v>0</v>
      </c>
      <c r="N49" s="239">
        <f>'SMART Goal (3)'!$F$15</f>
        <v>0</v>
      </c>
      <c r="O49" s="248">
        <f>'SMART Goal (3)'!$H$15</f>
        <v>0</v>
      </c>
      <c r="P49" s="156">
        <f>'SMART Goal (3)'!$C$16</f>
        <v>0</v>
      </c>
      <c r="Q49" s="239">
        <f>'SMART Goal (3)'!$F$16</f>
        <v>0</v>
      </c>
      <c r="R49" s="248">
        <f>'SMART Goal (3)'!$H$16</f>
        <v>0</v>
      </c>
      <c r="S49" s="156">
        <f>'SMART Goal (3)'!$C$17</f>
        <v>0</v>
      </c>
      <c r="T49" s="239">
        <f>'SMART Goal (3)'!$F$17</f>
        <v>0</v>
      </c>
      <c r="U49" s="248">
        <f>'SMART Goal (3)'!$H$17</f>
        <v>0</v>
      </c>
      <c r="V49" s="156">
        <f>'SMART Goal (3)'!$C$18</f>
      </c>
      <c r="W49" s="239">
        <f>'SMART Goal (3)'!$F$18</f>
        <v>0</v>
      </c>
      <c r="X49" s="249">
        <f>'SMART Goal (3)'!$H$18</f>
        <v>0</v>
      </c>
      <c r="Y49" s="156">
        <f>'SMART Goal (3)'!C28</f>
        <v>0</v>
      </c>
      <c r="Z49" s="156">
        <f>'SMART Goal (3)'!D28</f>
        <v>0</v>
      </c>
      <c r="AA49" s="181">
        <f>'SMART Goal (3)'!E28</f>
        <v>0</v>
      </c>
      <c r="AB49" s="181">
        <f>'SMART Goal (3)'!F28</f>
        <v>0</v>
      </c>
      <c r="AC49" s="156">
        <f>'SMART Goal (3)'!G28</f>
        <v>0</v>
      </c>
      <c r="AD49" s="156">
        <f>'SMART Goal (3)'!B28</f>
        <v>0</v>
      </c>
      <c r="AE49" s="179">
        <f>'SMART Goal (3)'!B51</f>
        <v>0</v>
      </c>
      <c r="AF49" s="156">
        <f>'SMART Goal (3)'!C51</f>
        <v>0</v>
      </c>
      <c r="AG49" s="156">
        <f>'SMART Goal (3)'!D51</f>
        <v>0</v>
      </c>
      <c r="AH49" s="182">
        <f>'SMART Goal (3)'!E51</f>
        <v>0</v>
      </c>
      <c r="AI49" s="183">
        <f>'SMART Goal (3)'!F51</f>
        <v>0</v>
      </c>
    </row>
    <row r="50" spans="1:35" ht="14.25">
      <c r="A50" s="179">
        <f>'SMART Goal (3)'!$C$7</f>
      </c>
      <c r="B50" s="156" t="str">
        <f>'SMART Goal (3)'!$C$8</f>
        <v>1:  </v>
      </c>
      <c r="C50" s="156"/>
      <c r="D50" s="156" t="str">
        <f>'SMART Goal (3)'!$C$9</f>
        <v>2: </v>
      </c>
      <c r="E50" s="156"/>
      <c r="F50" s="156" t="str">
        <f>'SMART Goal (3)'!$C$10</f>
        <v>3: </v>
      </c>
      <c r="G50" s="156"/>
      <c r="H50" s="156">
        <f>'SMART Goal (3)'!$C$6</f>
        <v>0</v>
      </c>
      <c r="I50" s="180">
        <f>'SMART Goal (3)'!$C$11</f>
        <v>0</v>
      </c>
      <c r="J50" s="179">
        <f>'SMART Goal (3)'!$C$14</f>
        <v>0</v>
      </c>
      <c r="K50" s="156">
        <f>'SMART Goal (3)'!$F$14</f>
        <v>0</v>
      </c>
      <c r="L50" s="225">
        <f>'SMART Goal (3)'!$H$14</f>
        <v>0</v>
      </c>
      <c r="M50" s="156">
        <f>'SMART Goal (3)'!$C$15</f>
        <v>0</v>
      </c>
      <c r="N50" s="239">
        <f>'SMART Goal (3)'!$F$15</f>
        <v>0</v>
      </c>
      <c r="O50" s="248">
        <f>'SMART Goal (3)'!$H$15</f>
        <v>0</v>
      </c>
      <c r="P50" s="156">
        <f>'SMART Goal (3)'!$C$16</f>
        <v>0</v>
      </c>
      <c r="Q50" s="239">
        <f>'SMART Goal (3)'!$F$16</f>
        <v>0</v>
      </c>
      <c r="R50" s="248">
        <f>'SMART Goal (3)'!$H$16</f>
        <v>0</v>
      </c>
      <c r="S50" s="156">
        <f>'SMART Goal (3)'!$C$17</f>
        <v>0</v>
      </c>
      <c r="T50" s="239">
        <f>'SMART Goal (3)'!$F$17</f>
        <v>0</v>
      </c>
      <c r="U50" s="248">
        <f>'SMART Goal (3)'!$H$17</f>
        <v>0</v>
      </c>
      <c r="V50" s="156">
        <f>'SMART Goal (3)'!$C$18</f>
      </c>
      <c r="W50" s="239">
        <f>'SMART Goal (3)'!$F$18</f>
        <v>0</v>
      </c>
      <c r="X50" s="249">
        <f>'SMART Goal (3)'!$H$18</f>
        <v>0</v>
      </c>
      <c r="Y50" s="156">
        <f>'SMART Goal (3)'!C29</f>
        <v>0</v>
      </c>
      <c r="Z50" s="156">
        <f>'SMART Goal (3)'!D29</f>
        <v>0</v>
      </c>
      <c r="AA50" s="181">
        <f>'SMART Goal (3)'!E29</f>
        <v>0</v>
      </c>
      <c r="AB50" s="181">
        <f>'SMART Goal (3)'!F29</f>
        <v>0</v>
      </c>
      <c r="AC50" s="156">
        <f>'SMART Goal (3)'!G29</f>
        <v>0</v>
      </c>
      <c r="AD50" s="156">
        <f>'SMART Goal (3)'!B29</f>
        <v>0</v>
      </c>
      <c r="AE50" s="179">
        <f>'SMART Goal (3)'!B52</f>
        <v>0</v>
      </c>
      <c r="AF50" s="156">
        <f>'SMART Goal (3)'!C52</f>
        <v>0</v>
      </c>
      <c r="AG50" s="156">
        <f>'SMART Goal (3)'!D52</f>
        <v>0</v>
      </c>
      <c r="AH50" s="182">
        <f>'SMART Goal (3)'!E52</f>
        <v>0</v>
      </c>
      <c r="AI50" s="183">
        <f>'SMART Goal (3)'!F52</f>
        <v>0</v>
      </c>
    </row>
    <row r="51" spans="1:35" ht="14.25">
      <c r="A51" s="179">
        <f>'SMART Goal (3)'!$C$7</f>
      </c>
      <c r="B51" s="156" t="str">
        <f>'SMART Goal (3)'!$C$8</f>
        <v>1:  </v>
      </c>
      <c r="C51" s="156"/>
      <c r="D51" s="156" t="str">
        <f>'SMART Goal (3)'!$C$9</f>
        <v>2: </v>
      </c>
      <c r="E51" s="156"/>
      <c r="F51" s="156" t="str">
        <f>'SMART Goal (3)'!$C$10</f>
        <v>3: </v>
      </c>
      <c r="G51" s="156"/>
      <c r="H51" s="156">
        <f>'SMART Goal (3)'!$C$6</f>
        <v>0</v>
      </c>
      <c r="I51" s="180">
        <f>'SMART Goal (3)'!$C$11</f>
        <v>0</v>
      </c>
      <c r="J51" s="179">
        <f>'SMART Goal (3)'!$C$14</f>
        <v>0</v>
      </c>
      <c r="K51" s="156">
        <f>'SMART Goal (3)'!$F$14</f>
        <v>0</v>
      </c>
      <c r="L51" s="225">
        <f>'SMART Goal (3)'!$H$14</f>
        <v>0</v>
      </c>
      <c r="M51" s="156">
        <f>'SMART Goal (3)'!$C$15</f>
        <v>0</v>
      </c>
      <c r="N51" s="239">
        <f>'SMART Goal (3)'!$F$15</f>
        <v>0</v>
      </c>
      <c r="O51" s="248">
        <f>'SMART Goal (3)'!$H$15</f>
        <v>0</v>
      </c>
      <c r="P51" s="156">
        <f>'SMART Goal (3)'!$C$16</f>
        <v>0</v>
      </c>
      <c r="Q51" s="239">
        <f>'SMART Goal (3)'!$F$16</f>
        <v>0</v>
      </c>
      <c r="R51" s="248">
        <f>'SMART Goal (3)'!$H$16</f>
        <v>0</v>
      </c>
      <c r="S51" s="156">
        <f>'SMART Goal (3)'!$C$17</f>
        <v>0</v>
      </c>
      <c r="T51" s="239">
        <f>'SMART Goal (3)'!$F$17</f>
        <v>0</v>
      </c>
      <c r="U51" s="248">
        <f>'SMART Goal (3)'!$H$17</f>
        <v>0</v>
      </c>
      <c r="V51" s="156">
        <f>'SMART Goal (3)'!$C$18</f>
      </c>
      <c r="W51" s="239">
        <f>'SMART Goal (3)'!$F$18</f>
        <v>0</v>
      </c>
      <c r="X51" s="249">
        <f>'SMART Goal (3)'!$H$18</f>
        <v>0</v>
      </c>
      <c r="Y51" s="156">
        <f>'SMART Goal (3)'!C30</f>
        <v>0</v>
      </c>
      <c r="Z51" s="156">
        <f>'SMART Goal (3)'!D30</f>
        <v>0</v>
      </c>
      <c r="AA51" s="181">
        <f>'SMART Goal (3)'!E30</f>
        <v>0</v>
      </c>
      <c r="AB51" s="181">
        <f>'SMART Goal (3)'!F30</f>
        <v>0</v>
      </c>
      <c r="AC51" s="156">
        <f>'SMART Goal (3)'!G30</f>
        <v>0</v>
      </c>
      <c r="AD51" s="156">
        <f>'SMART Goal (3)'!B30</f>
        <v>0</v>
      </c>
      <c r="AE51" s="179">
        <f>'SMART Goal (3)'!B53</f>
        <v>0</v>
      </c>
      <c r="AF51" s="156">
        <f>'SMART Goal (3)'!C53</f>
        <v>0</v>
      </c>
      <c r="AG51" s="156">
        <f>'SMART Goal (3)'!D53</f>
        <v>0</v>
      </c>
      <c r="AH51" s="182">
        <f>'SMART Goal (3)'!E53</f>
        <v>0</v>
      </c>
      <c r="AI51" s="183">
        <f>'SMART Goal (3)'!F53</f>
        <v>0</v>
      </c>
    </row>
    <row r="52" spans="1:35" ht="14.25">
      <c r="A52" s="179">
        <f>'SMART Goal (3)'!$C$7</f>
      </c>
      <c r="B52" s="156" t="str">
        <f>'SMART Goal (3)'!$C$8</f>
        <v>1:  </v>
      </c>
      <c r="C52" s="156"/>
      <c r="D52" s="156" t="str">
        <f>'SMART Goal (3)'!$C$9</f>
        <v>2: </v>
      </c>
      <c r="E52" s="156"/>
      <c r="F52" s="156" t="str">
        <f>'SMART Goal (3)'!$C$10</f>
        <v>3: </v>
      </c>
      <c r="G52" s="156"/>
      <c r="H52" s="156">
        <f>'SMART Goal (3)'!$C$6</f>
        <v>0</v>
      </c>
      <c r="I52" s="180">
        <f>'SMART Goal (3)'!$C$11</f>
        <v>0</v>
      </c>
      <c r="J52" s="179">
        <f>'SMART Goal (3)'!$C$14</f>
        <v>0</v>
      </c>
      <c r="K52" s="156">
        <f>'SMART Goal (3)'!$F$14</f>
        <v>0</v>
      </c>
      <c r="L52" s="225">
        <f>'SMART Goal (3)'!$H$14</f>
        <v>0</v>
      </c>
      <c r="M52" s="156">
        <f>'SMART Goal (3)'!$C$15</f>
        <v>0</v>
      </c>
      <c r="N52" s="239">
        <f>'SMART Goal (3)'!$F$15</f>
        <v>0</v>
      </c>
      <c r="O52" s="248">
        <f>'SMART Goal (3)'!$H$15</f>
        <v>0</v>
      </c>
      <c r="P52" s="156">
        <f>'SMART Goal (3)'!$C$16</f>
        <v>0</v>
      </c>
      <c r="Q52" s="239">
        <f>'SMART Goal (3)'!$F$16</f>
        <v>0</v>
      </c>
      <c r="R52" s="248">
        <f>'SMART Goal (3)'!$H$16</f>
        <v>0</v>
      </c>
      <c r="S52" s="156">
        <f>'SMART Goal (3)'!$C$17</f>
        <v>0</v>
      </c>
      <c r="T52" s="239">
        <f>'SMART Goal (3)'!$F$17</f>
        <v>0</v>
      </c>
      <c r="U52" s="248">
        <f>'SMART Goal (3)'!$H$17</f>
        <v>0</v>
      </c>
      <c r="V52" s="156">
        <f>'SMART Goal (3)'!$C$18</f>
      </c>
      <c r="W52" s="239">
        <f>'SMART Goal (3)'!$F$18</f>
        <v>0</v>
      </c>
      <c r="X52" s="249">
        <f>'SMART Goal (3)'!$H$18</f>
        <v>0</v>
      </c>
      <c r="Y52" s="156">
        <f>'SMART Goal (3)'!C31</f>
        <v>0</v>
      </c>
      <c r="Z52" s="156">
        <f>'SMART Goal (3)'!D31</f>
        <v>0</v>
      </c>
      <c r="AA52" s="181">
        <f>'SMART Goal (3)'!E31</f>
        <v>0</v>
      </c>
      <c r="AB52" s="181">
        <f>'SMART Goal (3)'!F31</f>
        <v>0</v>
      </c>
      <c r="AC52" s="156">
        <f>'SMART Goal (3)'!G31</f>
        <v>0</v>
      </c>
      <c r="AD52" s="156">
        <f>'SMART Goal (3)'!B31</f>
        <v>0</v>
      </c>
      <c r="AE52" s="179">
        <f>'SMART Goal (3)'!B54</f>
        <v>0</v>
      </c>
      <c r="AF52" s="156">
        <f>'SMART Goal (3)'!C54</f>
        <v>0</v>
      </c>
      <c r="AG52" s="156">
        <f>'SMART Goal (3)'!D54</f>
        <v>0</v>
      </c>
      <c r="AH52" s="182">
        <f>'SMART Goal (3)'!E54</f>
        <v>0</v>
      </c>
      <c r="AI52" s="183">
        <f>'SMART Goal (3)'!F54</f>
        <v>0</v>
      </c>
    </row>
    <row r="53" spans="1:35" ht="14.25">
      <c r="A53" s="179">
        <f>'SMART Goal (3)'!$C$7</f>
      </c>
      <c r="B53" s="156" t="str">
        <f>'SMART Goal (3)'!$C$8</f>
        <v>1:  </v>
      </c>
      <c r="C53" s="156"/>
      <c r="D53" s="156" t="str">
        <f>'SMART Goal (3)'!$C$9</f>
        <v>2: </v>
      </c>
      <c r="E53" s="156"/>
      <c r="F53" s="156" t="str">
        <f>'SMART Goal (3)'!$C$10</f>
        <v>3: </v>
      </c>
      <c r="G53" s="156"/>
      <c r="H53" s="156">
        <f>'SMART Goal (3)'!$C$6</f>
        <v>0</v>
      </c>
      <c r="I53" s="180">
        <f>'SMART Goal (3)'!$C$11</f>
        <v>0</v>
      </c>
      <c r="J53" s="179">
        <f>'SMART Goal (3)'!$C$14</f>
        <v>0</v>
      </c>
      <c r="K53" s="156">
        <f>'SMART Goal (3)'!$F$14</f>
        <v>0</v>
      </c>
      <c r="L53" s="225">
        <f>'SMART Goal (3)'!$H$14</f>
        <v>0</v>
      </c>
      <c r="M53" s="156">
        <f>'SMART Goal (3)'!$C$15</f>
        <v>0</v>
      </c>
      <c r="N53" s="239">
        <f>'SMART Goal (3)'!$F$15</f>
        <v>0</v>
      </c>
      <c r="O53" s="248">
        <f>'SMART Goal (3)'!$H$15</f>
        <v>0</v>
      </c>
      <c r="P53" s="156">
        <f>'SMART Goal (3)'!$C$16</f>
        <v>0</v>
      </c>
      <c r="Q53" s="239">
        <f>'SMART Goal (3)'!$F$16</f>
        <v>0</v>
      </c>
      <c r="R53" s="248">
        <f>'SMART Goal (3)'!$H$16</f>
        <v>0</v>
      </c>
      <c r="S53" s="156">
        <f>'SMART Goal (3)'!$C$17</f>
        <v>0</v>
      </c>
      <c r="T53" s="239">
        <f>'SMART Goal (3)'!$F$17</f>
        <v>0</v>
      </c>
      <c r="U53" s="248">
        <f>'SMART Goal (3)'!$H$17</f>
        <v>0</v>
      </c>
      <c r="V53" s="156">
        <f>'SMART Goal (3)'!$C$18</f>
      </c>
      <c r="W53" s="239">
        <f>'SMART Goal (3)'!$F$18</f>
        <v>0</v>
      </c>
      <c r="X53" s="249">
        <f>'SMART Goal (3)'!$H$18</f>
        <v>0</v>
      </c>
      <c r="Y53" s="156">
        <f>'SMART Goal (3)'!C32</f>
        <v>0</v>
      </c>
      <c r="Z53" s="156">
        <f>'SMART Goal (3)'!D32</f>
        <v>0</v>
      </c>
      <c r="AA53" s="181">
        <f>'SMART Goal (3)'!E32</f>
        <v>0</v>
      </c>
      <c r="AB53" s="181">
        <f>'SMART Goal (3)'!F32</f>
        <v>0</v>
      </c>
      <c r="AC53" s="156">
        <f>'SMART Goal (3)'!G32</f>
        <v>0</v>
      </c>
      <c r="AD53" s="156">
        <f>'SMART Goal (3)'!B32</f>
        <v>0</v>
      </c>
      <c r="AE53" s="179">
        <f>'SMART Goal (3)'!B55</f>
        <v>0</v>
      </c>
      <c r="AF53" s="156">
        <f>'SMART Goal (3)'!C55</f>
        <v>0</v>
      </c>
      <c r="AG53" s="156">
        <f>'SMART Goal (3)'!D55</f>
        <v>0</v>
      </c>
      <c r="AH53" s="182">
        <f>'SMART Goal (3)'!E55</f>
        <v>0</v>
      </c>
      <c r="AI53" s="183">
        <f>'SMART Goal (3)'!F55</f>
        <v>0</v>
      </c>
    </row>
    <row r="54" spans="1:35" ht="14.25">
      <c r="A54" s="179">
        <f>'SMART Goal (3)'!$C$7</f>
      </c>
      <c r="B54" s="156" t="str">
        <f>'SMART Goal (3)'!$C$8</f>
        <v>1:  </v>
      </c>
      <c r="C54" s="156"/>
      <c r="D54" s="156" t="str">
        <f>'SMART Goal (3)'!$C$9</f>
        <v>2: </v>
      </c>
      <c r="E54" s="156"/>
      <c r="F54" s="156" t="str">
        <f>'SMART Goal (3)'!$C$10</f>
        <v>3: </v>
      </c>
      <c r="G54" s="156"/>
      <c r="H54" s="156">
        <f>'SMART Goal (3)'!$C$6</f>
        <v>0</v>
      </c>
      <c r="I54" s="180">
        <f>'SMART Goal (3)'!$C$11</f>
        <v>0</v>
      </c>
      <c r="J54" s="179">
        <f>'SMART Goal (3)'!$C$14</f>
        <v>0</v>
      </c>
      <c r="K54" s="156">
        <f>'SMART Goal (3)'!$F$14</f>
        <v>0</v>
      </c>
      <c r="L54" s="225">
        <f>'SMART Goal (3)'!$H$14</f>
        <v>0</v>
      </c>
      <c r="M54" s="156">
        <f>'SMART Goal (3)'!$C$15</f>
        <v>0</v>
      </c>
      <c r="N54" s="239">
        <f>'SMART Goal (3)'!$F$15</f>
        <v>0</v>
      </c>
      <c r="O54" s="248">
        <f>'SMART Goal (3)'!$H$15</f>
        <v>0</v>
      </c>
      <c r="P54" s="156">
        <f>'SMART Goal (3)'!$C$16</f>
        <v>0</v>
      </c>
      <c r="Q54" s="239">
        <f>'SMART Goal (3)'!$F$16</f>
        <v>0</v>
      </c>
      <c r="R54" s="248">
        <f>'SMART Goal (3)'!$H$16</f>
        <v>0</v>
      </c>
      <c r="S54" s="156">
        <f>'SMART Goal (3)'!$C$17</f>
        <v>0</v>
      </c>
      <c r="T54" s="239">
        <f>'SMART Goal (3)'!$F$17</f>
        <v>0</v>
      </c>
      <c r="U54" s="248">
        <f>'SMART Goal (3)'!$H$17</f>
        <v>0</v>
      </c>
      <c r="V54" s="156">
        <f>'SMART Goal (3)'!$C$18</f>
      </c>
      <c r="W54" s="239">
        <f>'SMART Goal (3)'!$F$18</f>
        <v>0</v>
      </c>
      <c r="X54" s="249">
        <f>'SMART Goal (3)'!$H$18</f>
        <v>0</v>
      </c>
      <c r="Y54" s="156">
        <f>'SMART Goal (3)'!C33</f>
        <v>0</v>
      </c>
      <c r="Z54" s="156">
        <f>'SMART Goal (3)'!D33</f>
        <v>0</v>
      </c>
      <c r="AA54" s="181">
        <f>'SMART Goal (3)'!E33</f>
        <v>0</v>
      </c>
      <c r="AB54" s="181">
        <f>'SMART Goal (3)'!F33</f>
        <v>0</v>
      </c>
      <c r="AC54" s="156">
        <f>'SMART Goal (3)'!G33</f>
        <v>0</v>
      </c>
      <c r="AD54" s="156">
        <f>'SMART Goal (3)'!B33</f>
        <v>0</v>
      </c>
      <c r="AE54" s="179">
        <f>'SMART Goal (3)'!B56</f>
        <v>0</v>
      </c>
      <c r="AF54" s="156">
        <f>'SMART Goal (3)'!C56</f>
        <v>0</v>
      </c>
      <c r="AG54" s="156">
        <f>'SMART Goal (3)'!D56</f>
        <v>0</v>
      </c>
      <c r="AH54" s="182">
        <f>'SMART Goal (3)'!E56</f>
        <v>0</v>
      </c>
      <c r="AI54" s="183">
        <f>'SMART Goal (3)'!F56</f>
        <v>0</v>
      </c>
    </row>
    <row r="55" spans="1:35" ht="14.25">
      <c r="A55" s="179">
        <f>'SMART Goal (3)'!$C$7</f>
      </c>
      <c r="B55" s="156" t="str">
        <f>'SMART Goal (3)'!$C$8</f>
        <v>1:  </v>
      </c>
      <c r="C55" s="156"/>
      <c r="D55" s="156" t="str">
        <f>'SMART Goal (3)'!$C$9</f>
        <v>2: </v>
      </c>
      <c r="E55" s="156"/>
      <c r="F55" s="156" t="str">
        <f>'SMART Goal (3)'!$C$10</f>
        <v>3: </v>
      </c>
      <c r="G55" s="156"/>
      <c r="H55" s="156">
        <f>'SMART Goal (3)'!$C$6</f>
        <v>0</v>
      </c>
      <c r="I55" s="180">
        <f>'SMART Goal (3)'!$C$11</f>
        <v>0</v>
      </c>
      <c r="J55" s="179">
        <f>'SMART Goal (3)'!$C$14</f>
        <v>0</v>
      </c>
      <c r="K55" s="156">
        <f>'SMART Goal (3)'!$F$14</f>
        <v>0</v>
      </c>
      <c r="L55" s="225">
        <f>'SMART Goal (3)'!$H$14</f>
        <v>0</v>
      </c>
      <c r="M55" s="156">
        <f>'SMART Goal (3)'!$C$15</f>
        <v>0</v>
      </c>
      <c r="N55" s="239">
        <f>'SMART Goal (3)'!$F$15</f>
        <v>0</v>
      </c>
      <c r="O55" s="248">
        <f>'SMART Goal (3)'!$H$15</f>
        <v>0</v>
      </c>
      <c r="P55" s="156">
        <f>'SMART Goal (3)'!$C$16</f>
        <v>0</v>
      </c>
      <c r="Q55" s="239">
        <f>'SMART Goal (3)'!$F$16</f>
        <v>0</v>
      </c>
      <c r="R55" s="248">
        <f>'SMART Goal (3)'!$H$16</f>
        <v>0</v>
      </c>
      <c r="S55" s="156">
        <f>'SMART Goal (3)'!$C$17</f>
        <v>0</v>
      </c>
      <c r="T55" s="239">
        <f>'SMART Goal (3)'!$F$17</f>
        <v>0</v>
      </c>
      <c r="U55" s="248">
        <f>'SMART Goal (3)'!$H$17</f>
        <v>0</v>
      </c>
      <c r="V55" s="156">
        <f>'SMART Goal (3)'!$C$18</f>
      </c>
      <c r="W55" s="239">
        <f>'SMART Goal (3)'!$F$18</f>
        <v>0</v>
      </c>
      <c r="X55" s="249">
        <f>'SMART Goal (3)'!$H$18</f>
        <v>0</v>
      </c>
      <c r="Y55" s="156">
        <f>'SMART Goal (3)'!C34</f>
        <v>0</v>
      </c>
      <c r="Z55" s="156">
        <f>'SMART Goal (3)'!D34</f>
        <v>0</v>
      </c>
      <c r="AA55" s="181">
        <f>'SMART Goal (3)'!E34</f>
        <v>0</v>
      </c>
      <c r="AB55" s="181">
        <f>'SMART Goal (3)'!F34</f>
        <v>0</v>
      </c>
      <c r="AC55" s="156">
        <f>'SMART Goal (3)'!G34</f>
        <v>0</v>
      </c>
      <c r="AD55" s="156">
        <f>'SMART Goal (3)'!B34</f>
        <v>0</v>
      </c>
      <c r="AE55" s="179">
        <f>'SMART Goal (3)'!B57</f>
        <v>0</v>
      </c>
      <c r="AF55" s="156">
        <f>'SMART Goal (3)'!C57</f>
        <v>0</v>
      </c>
      <c r="AG55" s="156">
        <f>'SMART Goal (3)'!D57</f>
        <v>0</v>
      </c>
      <c r="AH55" s="182">
        <f>'SMART Goal (3)'!E57</f>
        <v>0</v>
      </c>
      <c r="AI55" s="183">
        <f>'SMART Goal (3)'!F57</f>
        <v>0</v>
      </c>
    </row>
    <row r="56" spans="1:35" ht="14.25">
      <c r="A56" s="179">
        <f>'SMART Goal (3)'!$C$7</f>
      </c>
      <c r="B56" s="156" t="str">
        <f>'SMART Goal (3)'!$C$8</f>
        <v>1:  </v>
      </c>
      <c r="C56" s="156"/>
      <c r="D56" s="156" t="str">
        <f>'SMART Goal (3)'!$C$9</f>
        <v>2: </v>
      </c>
      <c r="E56" s="156"/>
      <c r="F56" s="156" t="str">
        <f>'SMART Goal (3)'!$C$10</f>
        <v>3: </v>
      </c>
      <c r="G56" s="156"/>
      <c r="H56" s="156">
        <f>'SMART Goal (3)'!$C$6</f>
        <v>0</v>
      </c>
      <c r="I56" s="180">
        <f>'SMART Goal (3)'!$C$11</f>
        <v>0</v>
      </c>
      <c r="J56" s="179">
        <f>'SMART Goal (3)'!$C$14</f>
        <v>0</v>
      </c>
      <c r="K56" s="156">
        <f>'SMART Goal (3)'!$F$14</f>
        <v>0</v>
      </c>
      <c r="L56" s="225">
        <f>'SMART Goal (3)'!$H$14</f>
        <v>0</v>
      </c>
      <c r="M56" s="156">
        <f>'SMART Goal (3)'!$C$15</f>
        <v>0</v>
      </c>
      <c r="N56" s="239">
        <f>'SMART Goal (3)'!$F$15</f>
        <v>0</v>
      </c>
      <c r="O56" s="248">
        <f>'SMART Goal (3)'!$H$15</f>
        <v>0</v>
      </c>
      <c r="P56" s="156">
        <f>'SMART Goal (3)'!$C$16</f>
        <v>0</v>
      </c>
      <c r="Q56" s="239">
        <f>'SMART Goal (3)'!$F$16</f>
        <v>0</v>
      </c>
      <c r="R56" s="248">
        <f>'SMART Goal (3)'!$H$16</f>
        <v>0</v>
      </c>
      <c r="S56" s="156">
        <f>'SMART Goal (3)'!$C$17</f>
        <v>0</v>
      </c>
      <c r="T56" s="239">
        <f>'SMART Goal (3)'!$F$17</f>
        <v>0</v>
      </c>
      <c r="U56" s="248">
        <f>'SMART Goal (3)'!$H$17</f>
        <v>0</v>
      </c>
      <c r="V56" s="156">
        <f>'SMART Goal (3)'!$C$18</f>
      </c>
      <c r="W56" s="239">
        <f>'SMART Goal (3)'!$F$18</f>
        <v>0</v>
      </c>
      <c r="X56" s="249">
        <f>'SMART Goal (3)'!$H$18</f>
        <v>0</v>
      </c>
      <c r="Y56" s="156">
        <f>'SMART Goal (3)'!C35</f>
        <v>0</v>
      </c>
      <c r="Z56" s="156">
        <f>'SMART Goal (3)'!D35</f>
        <v>0</v>
      </c>
      <c r="AA56" s="181">
        <f>'SMART Goal (3)'!E35</f>
        <v>0</v>
      </c>
      <c r="AB56" s="181">
        <f>'SMART Goal (3)'!F35</f>
        <v>0</v>
      </c>
      <c r="AC56" s="156">
        <f>'SMART Goal (3)'!G35</f>
        <v>0</v>
      </c>
      <c r="AD56" s="156">
        <f>'SMART Goal (3)'!B35</f>
        <v>0</v>
      </c>
      <c r="AE56" s="179">
        <f>'SMART Goal (3)'!B58</f>
        <v>0</v>
      </c>
      <c r="AF56" s="156">
        <f>'SMART Goal (3)'!C58</f>
        <v>0</v>
      </c>
      <c r="AG56" s="156">
        <f>'SMART Goal (3)'!D58</f>
        <v>0</v>
      </c>
      <c r="AH56" s="182">
        <f>'SMART Goal (3)'!E58</f>
        <v>0</v>
      </c>
      <c r="AI56" s="183">
        <f>'SMART Goal (3)'!F58</f>
        <v>0</v>
      </c>
    </row>
    <row r="57" spans="1:35" ht="14.25">
      <c r="A57" s="179">
        <f>'SMART Goal (3)'!$C$7</f>
      </c>
      <c r="B57" s="156" t="str">
        <f>'SMART Goal (3)'!$C$8</f>
        <v>1:  </v>
      </c>
      <c r="C57" s="156"/>
      <c r="D57" s="156" t="str">
        <f>'SMART Goal (3)'!$C$9</f>
        <v>2: </v>
      </c>
      <c r="E57" s="156"/>
      <c r="F57" s="156" t="str">
        <f>'SMART Goal (3)'!$C$10</f>
        <v>3: </v>
      </c>
      <c r="G57" s="156"/>
      <c r="H57" s="156">
        <f>'SMART Goal (3)'!$C$6</f>
        <v>0</v>
      </c>
      <c r="I57" s="180">
        <f>'SMART Goal (3)'!$C$11</f>
        <v>0</v>
      </c>
      <c r="J57" s="179">
        <f>'SMART Goal (3)'!$C$14</f>
        <v>0</v>
      </c>
      <c r="K57" s="156">
        <f>'SMART Goal (3)'!$F$14</f>
        <v>0</v>
      </c>
      <c r="L57" s="225">
        <f>'SMART Goal (3)'!$H$14</f>
        <v>0</v>
      </c>
      <c r="M57" s="156">
        <f>'SMART Goal (3)'!$C$15</f>
        <v>0</v>
      </c>
      <c r="N57" s="239" t="s">
        <v>644</v>
      </c>
      <c r="O57" s="248">
        <f>'SMART Goal (3)'!$H$15</f>
        <v>0</v>
      </c>
      <c r="P57" s="156">
        <f>'SMART Goal (3)'!$C$16</f>
        <v>0</v>
      </c>
      <c r="Q57" s="239">
        <f>'SMART Goal (3)'!$F$16</f>
        <v>0</v>
      </c>
      <c r="R57" s="248">
        <f>'SMART Goal (3)'!$H$16</f>
        <v>0</v>
      </c>
      <c r="S57" s="156">
        <f>'SMART Goal (3)'!$C$17</f>
        <v>0</v>
      </c>
      <c r="T57" s="239">
        <f>'SMART Goal (3)'!$F$17</f>
        <v>0</v>
      </c>
      <c r="U57" s="248">
        <f>'SMART Goal (3)'!$H$17</f>
        <v>0</v>
      </c>
      <c r="V57" s="156">
        <f>'SMART Goal (3)'!$C$18</f>
      </c>
      <c r="W57" s="239">
        <f>'SMART Goal (3)'!$F$18</f>
        <v>0</v>
      </c>
      <c r="X57" s="249">
        <f>'SMART Goal (3)'!$H$18</f>
        <v>0</v>
      </c>
      <c r="Y57" s="156">
        <f>'SMART Goal (3)'!C36</f>
        <v>0</v>
      </c>
      <c r="Z57" s="156">
        <f>'SMART Goal (3)'!D36</f>
        <v>0</v>
      </c>
      <c r="AA57" s="181">
        <f>'SMART Goal (3)'!E36</f>
        <v>0</v>
      </c>
      <c r="AB57" s="181">
        <f>'SMART Goal (3)'!F36</f>
        <v>0</v>
      </c>
      <c r="AC57" s="156">
        <f>'SMART Goal (3)'!G36</f>
        <v>0</v>
      </c>
      <c r="AD57" s="156">
        <f>'SMART Goal (3)'!B36</f>
        <v>0</v>
      </c>
      <c r="AE57" s="179">
        <f>'SMART Goal (3)'!B59</f>
        <v>0</v>
      </c>
      <c r="AF57" s="156">
        <f>'SMART Goal (3)'!C59</f>
        <v>0</v>
      </c>
      <c r="AG57" s="156">
        <f>'SMART Goal (3)'!D59</f>
        <v>0</v>
      </c>
      <c r="AH57" s="182">
        <f>'SMART Goal (3)'!E59</f>
        <v>0</v>
      </c>
      <c r="AI57" s="183">
        <f>'SMART Goal (3)'!F59</f>
        <v>0</v>
      </c>
    </row>
    <row r="58" spans="1:35" ht="14.25">
      <c r="A58" s="179">
        <f>'SMART Goal (3)'!$C$7</f>
      </c>
      <c r="B58" s="156" t="str">
        <f>'SMART Goal (3)'!$C$8</f>
        <v>1:  </v>
      </c>
      <c r="C58" s="156"/>
      <c r="D58" s="156" t="str">
        <f>'SMART Goal (3)'!$C$9</f>
        <v>2: </v>
      </c>
      <c r="E58" s="156"/>
      <c r="F58" s="156" t="str">
        <f>'SMART Goal (3)'!$C$10</f>
        <v>3: </v>
      </c>
      <c r="G58" s="156"/>
      <c r="H58" s="156">
        <f>'SMART Goal (3)'!$C$6</f>
        <v>0</v>
      </c>
      <c r="I58" s="180">
        <f>'SMART Goal (3)'!$C$11</f>
        <v>0</v>
      </c>
      <c r="J58" s="179">
        <f>'SMART Goal (3)'!$C$14</f>
        <v>0</v>
      </c>
      <c r="K58" s="156">
        <f>'SMART Goal (3)'!$F$14</f>
        <v>0</v>
      </c>
      <c r="L58" s="225">
        <f>'SMART Goal (3)'!$H$14</f>
        <v>0</v>
      </c>
      <c r="M58" s="156">
        <f>'SMART Goal (3)'!$C$15</f>
        <v>0</v>
      </c>
      <c r="N58" s="239">
        <f>'SMART Goal (3)'!$F$15</f>
        <v>0</v>
      </c>
      <c r="O58" s="248">
        <f>'SMART Goal (3)'!$H$15</f>
        <v>0</v>
      </c>
      <c r="P58" s="156">
        <f>'SMART Goal (3)'!$C$16</f>
        <v>0</v>
      </c>
      <c r="Q58" s="239">
        <f>'SMART Goal (3)'!$F$16</f>
        <v>0</v>
      </c>
      <c r="R58" s="248">
        <f>'SMART Goal (3)'!$H$16</f>
        <v>0</v>
      </c>
      <c r="S58" s="156">
        <f>'SMART Goal (3)'!$C$17</f>
        <v>0</v>
      </c>
      <c r="T58" s="239">
        <f>'SMART Goal (3)'!$F$17</f>
        <v>0</v>
      </c>
      <c r="U58" s="248">
        <f>'SMART Goal (3)'!$H$17</f>
        <v>0</v>
      </c>
      <c r="V58" s="156">
        <f>'SMART Goal (3)'!$C$18</f>
      </c>
      <c r="W58" s="239">
        <f>'SMART Goal (3)'!$F$18</f>
        <v>0</v>
      </c>
      <c r="X58" s="249">
        <f>'SMART Goal (3)'!$H$18</f>
        <v>0</v>
      </c>
      <c r="Y58" s="156">
        <f>'SMART Goal (3)'!C37</f>
        <v>0</v>
      </c>
      <c r="Z58" s="156">
        <f>'SMART Goal (3)'!D37</f>
        <v>0</v>
      </c>
      <c r="AA58" s="181">
        <f>'SMART Goal (3)'!E37</f>
        <v>0</v>
      </c>
      <c r="AB58" s="181">
        <f>'SMART Goal (3)'!F37</f>
        <v>0</v>
      </c>
      <c r="AC58" s="156">
        <f>'SMART Goal (3)'!G37</f>
        <v>0</v>
      </c>
      <c r="AD58" s="156">
        <f>'SMART Goal (3)'!B37</f>
        <v>0</v>
      </c>
      <c r="AE58" s="179">
        <f>'SMART Goal (3)'!B60</f>
        <v>0</v>
      </c>
      <c r="AF58" s="156">
        <f>'SMART Goal (3)'!C60</f>
        <v>0</v>
      </c>
      <c r="AG58" s="156">
        <f>'SMART Goal (3)'!D60</f>
        <v>0</v>
      </c>
      <c r="AH58" s="182">
        <f>'SMART Goal (3)'!E60</f>
        <v>0</v>
      </c>
      <c r="AI58" s="183">
        <f>'SMART Goal (3)'!F60</f>
        <v>0</v>
      </c>
    </row>
    <row r="59" spans="1:35" ht="14.25">
      <c r="A59" s="179">
        <f>'SMART Goal (3)'!$C$7</f>
      </c>
      <c r="B59" s="156" t="str">
        <f>'SMART Goal (3)'!$C$8</f>
        <v>1:  </v>
      </c>
      <c r="C59" s="156"/>
      <c r="D59" s="156" t="str">
        <f>'SMART Goal (3)'!$C$9</f>
        <v>2: </v>
      </c>
      <c r="E59" s="156"/>
      <c r="F59" s="156" t="str">
        <f>'SMART Goal (3)'!$C$10</f>
        <v>3: </v>
      </c>
      <c r="G59" s="156"/>
      <c r="H59" s="156">
        <f>'SMART Goal (3)'!$C$6</f>
        <v>0</v>
      </c>
      <c r="I59" s="180">
        <f>'SMART Goal (3)'!$C$11</f>
        <v>0</v>
      </c>
      <c r="J59" s="179">
        <f>'SMART Goal (3)'!$C$14</f>
        <v>0</v>
      </c>
      <c r="K59" s="156">
        <f>'SMART Goal (3)'!$F$14</f>
        <v>0</v>
      </c>
      <c r="L59" s="225">
        <f>'SMART Goal (3)'!$H$14</f>
        <v>0</v>
      </c>
      <c r="M59" s="156">
        <f>'SMART Goal (3)'!$C$15</f>
        <v>0</v>
      </c>
      <c r="N59" s="239">
        <f>'SMART Goal (3)'!$F$15</f>
        <v>0</v>
      </c>
      <c r="O59" s="248">
        <f>'SMART Goal (3)'!$H$15</f>
        <v>0</v>
      </c>
      <c r="P59" s="156">
        <f>'SMART Goal (3)'!$C$16</f>
        <v>0</v>
      </c>
      <c r="Q59" s="239">
        <f>'SMART Goal (3)'!$F$16</f>
        <v>0</v>
      </c>
      <c r="R59" s="248">
        <f>'SMART Goal (3)'!$H$16</f>
        <v>0</v>
      </c>
      <c r="S59" s="156">
        <f>'SMART Goal (3)'!$C$17</f>
        <v>0</v>
      </c>
      <c r="T59" s="239">
        <f>'SMART Goal (3)'!$F$17</f>
        <v>0</v>
      </c>
      <c r="U59" s="248">
        <f>'SMART Goal (3)'!$H$17</f>
        <v>0</v>
      </c>
      <c r="V59" s="156">
        <f>'SMART Goal (3)'!$C$18</f>
      </c>
      <c r="W59" s="239">
        <f>'SMART Goal (3)'!$F$18</f>
        <v>0</v>
      </c>
      <c r="X59" s="249">
        <f>'SMART Goal (3)'!$H$18</f>
        <v>0</v>
      </c>
      <c r="Y59" s="156">
        <f>'SMART Goal (3)'!C38</f>
        <v>0</v>
      </c>
      <c r="Z59" s="156">
        <f>'SMART Goal (3)'!D38</f>
        <v>0</v>
      </c>
      <c r="AA59" s="181">
        <f>'SMART Goal (3)'!E38</f>
        <v>0</v>
      </c>
      <c r="AB59" s="181">
        <f>'SMART Goal (3)'!F38</f>
        <v>0</v>
      </c>
      <c r="AC59" s="156">
        <f>'SMART Goal (3)'!G38</f>
        <v>0</v>
      </c>
      <c r="AD59" s="156">
        <f>'SMART Goal (3)'!B38</f>
        <v>0</v>
      </c>
      <c r="AE59" s="179">
        <f>'SMART Goal (3)'!B61</f>
        <v>0</v>
      </c>
      <c r="AF59" s="156">
        <f>'SMART Goal (3)'!C61</f>
        <v>0</v>
      </c>
      <c r="AG59" s="156">
        <f>'SMART Goal (3)'!D61</f>
        <v>0</v>
      </c>
      <c r="AH59" s="182">
        <f>'SMART Goal (3)'!E61</f>
        <v>0</v>
      </c>
      <c r="AI59" s="183">
        <f>'SMART Goal (3)'!F61</f>
        <v>0</v>
      </c>
    </row>
    <row r="60" spans="1:35" ht="14.25">
      <c r="A60" s="179">
        <f>'SMART Goal (3)'!$C$7</f>
      </c>
      <c r="B60" s="156" t="str">
        <f>'SMART Goal (3)'!$C$8</f>
        <v>1:  </v>
      </c>
      <c r="C60" s="156"/>
      <c r="D60" s="156" t="str">
        <f>'SMART Goal (3)'!$C$9</f>
        <v>2: </v>
      </c>
      <c r="E60" s="156"/>
      <c r="F60" s="156" t="str">
        <f>'SMART Goal (3)'!$C$10</f>
        <v>3: </v>
      </c>
      <c r="G60" s="156"/>
      <c r="H60" s="156">
        <f>'SMART Goal (3)'!$C$6</f>
        <v>0</v>
      </c>
      <c r="I60" s="180">
        <f>'SMART Goal (3)'!$C$11</f>
        <v>0</v>
      </c>
      <c r="J60" s="179">
        <f>'SMART Goal (3)'!$C$14</f>
        <v>0</v>
      </c>
      <c r="K60" s="156">
        <f>'SMART Goal (3)'!$F$14</f>
        <v>0</v>
      </c>
      <c r="L60" s="225">
        <f>'SMART Goal (3)'!$H$14</f>
        <v>0</v>
      </c>
      <c r="M60" s="156">
        <f>'SMART Goal (3)'!$C$15</f>
        <v>0</v>
      </c>
      <c r="N60" s="239">
        <f>'SMART Goal (3)'!$F$15</f>
        <v>0</v>
      </c>
      <c r="O60" s="248">
        <f>'SMART Goal (3)'!$H$15</f>
        <v>0</v>
      </c>
      <c r="P60" s="156">
        <f>'SMART Goal (3)'!$C$16</f>
        <v>0</v>
      </c>
      <c r="Q60" s="239">
        <f>'SMART Goal (3)'!$F$16</f>
        <v>0</v>
      </c>
      <c r="R60" s="248">
        <f>'SMART Goal (3)'!$H$16</f>
        <v>0</v>
      </c>
      <c r="S60" s="156">
        <f>'SMART Goal (3)'!$C$17</f>
        <v>0</v>
      </c>
      <c r="T60" s="239">
        <f>'SMART Goal (3)'!$F$17</f>
        <v>0</v>
      </c>
      <c r="U60" s="248">
        <f>'SMART Goal (3)'!$H$17</f>
        <v>0</v>
      </c>
      <c r="V60" s="156">
        <f>'SMART Goal (3)'!$C$18</f>
      </c>
      <c r="W60" s="239">
        <f>'SMART Goal (3)'!$F$18</f>
        <v>0</v>
      </c>
      <c r="X60" s="249">
        <f>'SMART Goal (3)'!$H$18</f>
        <v>0</v>
      </c>
      <c r="Y60" s="156">
        <f>'SMART Goal (3)'!C39</f>
        <v>0</v>
      </c>
      <c r="Z60" s="156">
        <f>'SMART Goal (3)'!D39</f>
        <v>0</v>
      </c>
      <c r="AA60" s="181">
        <f>'SMART Goal (3)'!E39</f>
        <v>0</v>
      </c>
      <c r="AB60" s="181">
        <f>'SMART Goal (3)'!F39</f>
        <v>0</v>
      </c>
      <c r="AC60" s="156">
        <f>'SMART Goal (3)'!G39</f>
        <v>0</v>
      </c>
      <c r="AD60" s="156">
        <f>'SMART Goal (3)'!B39</f>
        <v>0</v>
      </c>
      <c r="AE60" s="179">
        <f>'SMART Goal (3)'!B62</f>
        <v>0</v>
      </c>
      <c r="AF60" s="156">
        <f>'SMART Goal (3)'!C62</f>
        <v>0</v>
      </c>
      <c r="AG60" s="156">
        <f>'SMART Goal (3)'!D62</f>
        <v>0</v>
      </c>
      <c r="AH60" s="182">
        <f>'SMART Goal (3)'!E62</f>
        <v>0</v>
      </c>
      <c r="AI60" s="183">
        <f>'SMART Goal (3)'!F62</f>
        <v>0</v>
      </c>
    </row>
    <row r="61" spans="1:35" ht="14.25">
      <c r="A61" s="179">
        <f>'SMART Goal (3)'!$C$7</f>
      </c>
      <c r="B61" s="156" t="str">
        <f>'SMART Goal (3)'!$C$8</f>
        <v>1:  </v>
      </c>
      <c r="C61" s="156"/>
      <c r="D61" s="156" t="str">
        <f>'SMART Goal (3)'!$C$9</f>
        <v>2: </v>
      </c>
      <c r="E61" s="156"/>
      <c r="F61" s="156" t="str">
        <f>'SMART Goal (3)'!$C$10</f>
        <v>3: </v>
      </c>
      <c r="G61" s="156"/>
      <c r="H61" s="156">
        <f>'SMART Goal (3)'!$C$6</f>
        <v>0</v>
      </c>
      <c r="I61" s="180">
        <f>'SMART Goal (3)'!$C$11</f>
        <v>0</v>
      </c>
      <c r="J61" s="179">
        <f>'SMART Goal (3)'!$C$14</f>
        <v>0</v>
      </c>
      <c r="K61" s="156">
        <f>'SMART Goal (3)'!$F$14</f>
        <v>0</v>
      </c>
      <c r="L61" s="225">
        <f>'SMART Goal (3)'!$H$14</f>
        <v>0</v>
      </c>
      <c r="M61" s="156">
        <f>'SMART Goal (3)'!$C$15</f>
        <v>0</v>
      </c>
      <c r="N61" s="239">
        <f>'SMART Goal (3)'!$F$15</f>
        <v>0</v>
      </c>
      <c r="O61" s="248">
        <f>'SMART Goal (3)'!$H$15</f>
        <v>0</v>
      </c>
      <c r="P61" s="156">
        <f>'SMART Goal (3)'!$C$16</f>
        <v>0</v>
      </c>
      <c r="Q61" s="239">
        <f>'SMART Goal (3)'!$F$16</f>
        <v>0</v>
      </c>
      <c r="R61" s="248">
        <f>'SMART Goal (3)'!$H$16</f>
        <v>0</v>
      </c>
      <c r="S61" s="156">
        <f>'SMART Goal (3)'!$C$17</f>
        <v>0</v>
      </c>
      <c r="T61" s="239">
        <f>'SMART Goal (3)'!$F$17</f>
        <v>0</v>
      </c>
      <c r="U61" s="248">
        <f>'SMART Goal (3)'!$H$17</f>
        <v>0</v>
      </c>
      <c r="V61" s="156">
        <f>'SMART Goal (3)'!$C$18</f>
      </c>
      <c r="W61" s="239">
        <f>'SMART Goal (3)'!$F$18</f>
        <v>0</v>
      </c>
      <c r="X61" s="249">
        <f>'SMART Goal (3)'!$H$18</f>
        <v>0</v>
      </c>
      <c r="Y61" s="156">
        <f>'SMART Goal (3)'!C40</f>
        <v>0</v>
      </c>
      <c r="Z61" s="156">
        <f>'SMART Goal (3)'!D40</f>
        <v>0</v>
      </c>
      <c r="AA61" s="181">
        <f>'SMART Goal (3)'!E40</f>
        <v>0</v>
      </c>
      <c r="AB61" s="181">
        <f>'SMART Goal (3)'!F40</f>
        <v>0</v>
      </c>
      <c r="AC61" s="156">
        <f>'SMART Goal (3)'!G40</f>
        <v>0</v>
      </c>
      <c r="AD61" s="156">
        <f>'SMART Goal (3)'!B40</f>
        <v>0</v>
      </c>
      <c r="AE61" s="179">
        <f>'SMART Goal (3)'!B63</f>
        <v>0</v>
      </c>
      <c r="AF61" s="156">
        <f>'SMART Goal (3)'!C63</f>
        <v>0</v>
      </c>
      <c r="AG61" s="156">
        <f>'SMART Goal (3)'!D63</f>
        <v>0</v>
      </c>
      <c r="AH61" s="182">
        <f>'SMART Goal (3)'!E63</f>
        <v>0</v>
      </c>
      <c r="AI61" s="183">
        <f>'SMART Goal (3)'!F63</f>
        <v>0</v>
      </c>
    </row>
    <row r="62" spans="1:35" ht="15" thickBot="1">
      <c r="A62" s="179">
        <f>'SMART Goal (3)'!$C$7</f>
      </c>
      <c r="B62" s="156" t="str">
        <f>'SMART Goal (3)'!$C$8</f>
        <v>1:  </v>
      </c>
      <c r="C62" s="156"/>
      <c r="D62" s="156" t="str">
        <f>'SMART Goal (3)'!$C$9</f>
        <v>2: </v>
      </c>
      <c r="E62" s="156"/>
      <c r="F62" s="156" t="str">
        <f>'SMART Goal (3)'!$C$10</f>
        <v>3: </v>
      </c>
      <c r="G62" s="156"/>
      <c r="H62" s="156">
        <f>'SMART Goal (3)'!$C$6</f>
        <v>0</v>
      </c>
      <c r="I62" s="180">
        <f>'SMART Goal (3)'!$C$11</f>
        <v>0</v>
      </c>
      <c r="J62" s="179">
        <f>'SMART Goal (3)'!$C$14</f>
        <v>0</v>
      </c>
      <c r="K62" s="156">
        <f>'SMART Goal (3)'!$F$14</f>
        <v>0</v>
      </c>
      <c r="L62" s="225">
        <f>'SMART Goal (3)'!$H$14</f>
        <v>0</v>
      </c>
      <c r="M62" s="156">
        <f>'SMART Goal (3)'!$C$15</f>
        <v>0</v>
      </c>
      <c r="N62" s="239">
        <f>'SMART Goal (3)'!$F$15</f>
        <v>0</v>
      </c>
      <c r="O62" s="248">
        <f>'SMART Goal (3)'!$H$15</f>
        <v>0</v>
      </c>
      <c r="P62" s="156">
        <f>'SMART Goal (3)'!$C$16</f>
        <v>0</v>
      </c>
      <c r="Q62" s="239">
        <f>'SMART Goal (3)'!$F$16</f>
        <v>0</v>
      </c>
      <c r="R62" s="248">
        <f>'SMART Goal (3)'!$H$16</f>
        <v>0</v>
      </c>
      <c r="S62" s="156">
        <f>'SMART Goal (3)'!$C$17</f>
        <v>0</v>
      </c>
      <c r="T62" s="239">
        <f>'SMART Goal (3)'!$F$17</f>
        <v>0</v>
      </c>
      <c r="U62" s="248">
        <f>'SMART Goal (3)'!$H$17</f>
        <v>0</v>
      </c>
      <c r="V62" s="156">
        <f>'SMART Goal (3)'!$C$18</f>
      </c>
      <c r="W62" s="239">
        <f>'SMART Goal (3)'!$F$18</f>
        <v>0</v>
      </c>
      <c r="X62" s="249">
        <f>'SMART Goal (3)'!$H$18</f>
        <v>0</v>
      </c>
      <c r="Y62" s="156">
        <f>'SMART Goal (3)'!C41</f>
        <v>0</v>
      </c>
      <c r="Z62" s="156">
        <f>'SMART Goal (3)'!D41</f>
        <v>0</v>
      </c>
      <c r="AA62" s="181">
        <f>'SMART Goal (3)'!E41</f>
        <v>0</v>
      </c>
      <c r="AB62" s="181">
        <f>'SMART Goal (3)'!F41</f>
        <v>0</v>
      </c>
      <c r="AC62" s="156">
        <f>'SMART Goal (3)'!G41</f>
        <v>0</v>
      </c>
      <c r="AD62" s="156">
        <f>'SMART Goal (3)'!B41</f>
        <v>0</v>
      </c>
      <c r="AE62" s="179">
        <f>'SMART Goal (3)'!B64</f>
        <v>0</v>
      </c>
      <c r="AF62" s="156">
        <f>'SMART Goal (3)'!C64</f>
        <v>0</v>
      </c>
      <c r="AG62" s="156">
        <f>'SMART Goal (3)'!D64</f>
        <v>0</v>
      </c>
      <c r="AH62" s="182">
        <f>'SMART Goal (3)'!E64</f>
        <v>0</v>
      </c>
      <c r="AI62" s="183">
        <f>'SMART Goal (3)'!F64</f>
        <v>0</v>
      </c>
    </row>
    <row r="63" spans="1:35" s="238" customFormat="1" ht="14.25">
      <c r="A63" s="232">
        <f>'SMART Goal (4)'!$C$7</f>
      </c>
      <c r="B63" s="233" t="str">
        <f>'SMART Goal (4)'!$C$8</f>
        <v>1:  </v>
      </c>
      <c r="C63" s="239">
        <f>'SMART Goal (4)'!$D$8</f>
        <v>0</v>
      </c>
      <c r="D63" s="233" t="str">
        <f>'SMART Goal (4)'!$C$9</f>
        <v>2: </v>
      </c>
      <c r="E63" s="239">
        <f>'SMART Goal (4)'!$D$9</f>
        <v>0</v>
      </c>
      <c r="F63" s="233" t="str">
        <f>'SMART Goal (4)'!$C$10</f>
        <v>3: </v>
      </c>
      <c r="G63" s="239">
        <f>'SMART Goal (4)'!$D$10</f>
        <v>0</v>
      </c>
      <c r="H63" s="233">
        <f>'SMART Goal (4)'!$C$6</f>
        <v>0</v>
      </c>
      <c r="I63" s="234">
        <f>'SMART Goal (4)'!$C$11</f>
        <v>0</v>
      </c>
      <c r="J63" s="232">
        <f>'SMART Goal (4)'!$C$14</f>
        <v>0</v>
      </c>
      <c r="K63" s="245">
        <f>'SMART Goal (4)'!$F$14</f>
        <v>0</v>
      </c>
      <c r="L63" s="225">
        <f>'SMART Goal (4)'!$H$14</f>
        <v>0</v>
      </c>
      <c r="M63" s="233">
        <f>'SMART Goal (4)'!$C$15</f>
        <v>0</v>
      </c>
      <c r="N63" s="233">
        <f>'SMART Goal (4)'!$F$15</f>
        <v>0</v>
      </c>
      <c r="O63" s="243">
        <f>'SMART Goal (4)'!$H$15</f>
        <v>0</v>
      </c>
      <c r="P63" s="233">
        <f>'SMART Goal (4)'!$C$16</f>
        <v>0</v>
      </c>
      <c r="Q63" s="233">
        <f>'SMART Goal (4)'!$F$16</f>
        <v>0</v>
      </c>
      <c r="R63" s="243">
        <f>'SMART Goal (4)'!$H$16</f>
        <v>0</v>
      </c>
      <c r="S63" s="233">
        <f>'SMART Goal (4)'!$C$17</f>
        <v>0</v>
      </c>
      <c r="T63" s="233">
        <f>'SMART Goal (4)'!$F$17</f>
        <v>0</v>
      </c>
      <c r="U63" s="243">
        <f>'SMART Goal (4)'!$H$17</f>
        <v>0</v>
      </c>
      <c r="V63" s="233">
        <f>'SMART Goal (4)'!$C$18</f>
      </c>
      <c r="W63" s="233">
        <f>'SMART Goal (4)'!$F$18</f>
        <v>0</v>
      </c>
      <c r="X63" s="235">
        <f>'SMART Goal (4)'!$H$18</f>
        <v>0</v>
      </c>
      <c r="Y63" s="233">
        <f>'SMART Goal (4)'!C22</f>
        <v>0</v>
      </c>
      <c r="Z63" s="233">
        <f>'SMART Goal (4)'!D22</f>
        <v>0</v>
      </c>
      <c r="AA63" s="236">
        <f>'SMART Goal (4)'!E22</f>
        <v>0</v>
      </c>
      <c r="AB63" s="236">
        <f>'SMART Goal (4)'!F22</f>
        <v>0</v>
      </c>
      <c r="AC63" s="233">
        <f>'SMART Goal (4)'!G22</f>
        <v>0</v>
      </c>
      <c r="AD63" s="233">
        <f>'SMART Goal (4)'!B22</f>
        <v>0</v>
      </c>
      <c r="AE63" s="232">
        <f>'SMART Goal (4)'!B45</f>
        <v>0</v>
      </c>
      <c r="AF63" s="233">
        <f>'SMART Goal (4)'!C45</f>
        <v>0</v>
      </c>
      <c r="AG63" s="233">
        <f>'SMART Goal (4)'!D45</f>
        <v>0</v>
      </c>
      <c r="AH63" s="237">
        <f>'SMART Goal (4)'!E45</f>
        <v>0</v>
      </c>
      <c r="AI63" s="235">
        <f>'SMART Goal (4)'!F45</f>
        <v>0</v>
      </c>
    </row>
    <row r="64" spans="1:35" ht="14.25">
      <c r="A64" s="179">
        <f>'SMART Goal (4)'!$C$7</f>
      </c>
      <c r="B64" s="156" t="str">
        <f>'SMART Goal (4)'!$C$8</f>
        <v>1:  </v>
      </c>
      <c r="C64" s="156"/>
      <c r="D64" s="156" t="str">
        <f>'SMART Goal (4)'!$C$9</f>
        <v>2: </v>
      </c>
      <c r="E64" s="156"/>
      <c r="F64" s="156" t="str">
        <f>'SMART Goal (4)'!$C$10</f>
        <v>3: </v>
      </c>
      <c r="G64" s="156"/>
      <c r="H64" s="156">
        <f>'SMART Goal (4)'!$C$6</f>
        <v>0</v>
      </c>
      <c r="I64" s="180">
        <f>'SMART Goal (4)'!$C$11</f>
        <v>0</v>
      </c>
      <c r="J64" s="179">
        <f>'SMART Goal (4)'!$C$14</f>
        <v>0</v>
      </c>
      <c r="K64" s="156">
        <f>'SMART Goal (4)'!$F$14</f>
        <v>0</v>
      </c>
      <c r="L64" s="225">
        <f>'SMART Goal (4)'!$H$14</f>
        <v>0</v>
      </c>
      <c r="M64" s="156">
        <f>'SMART Goal (4)'!$C$15</f>
        <v>0</v>
      </c>
      <c r="N64" s="239">
        <f>'SMART Goal (4)'!$F$15</f>
        <v>0</v>
      </c>
      <c r="O64" s="248">
        <f>'SMART Goal (4)'!$H$15</f>
        <v>0</v>
      </c>
      <c r="P64" s="156">
        <f>'SMART Goal (4)'!$C$16</f>
        <v>0</v>
      </c>
      <c r="Q64" s="239">
        <f>'SMART Goal (4)'!$F$16</f>
        <v>0</v>
      </c>
      <c r="R64" s="248">
        <f>'SMART Goal (4)'!$H$16</f>
        <v>0</v>
      </c>
      <c r="S64" s="156">
        <f>'SMART Goal (4)'!$C$17</f>
        <v>0</v>
      </c>
      <c r="T64" s="239">
        <f>'SMART Goal (4)'!$F$17</f>
        <v>0</v>
      </c>
      <c r="U64" s="248">
        <f>'SMART Goal (4)'!$H$17</f>
        <v>0</v>
      </c>
      <c r="V64" s="156">
        <f>'SMART Goal (4)'!$C$18</f>
      </c>
      <c r="W64" s="239">
        <f>'SMART Goal (4)'!$F$18</f>
        <v>0</v>
      </c>
      <c r="X64" s="249">
        <f>'SMART Goal (4)'!$H$18</f>
        <v>0</v>
      </c>
      <c r="Y64" s="156">
        <f>'SMART Goal (4)'!C23</f>
        <v>0</v>
      </c>
      <c r="Z64" s="156">
        <f>'SMART Goal (4)'!D23</f>
        <v>0</v>
      </c>
      <c r="AA64" s="181">
        <f>'SMART Goal (4)'!E23</f>
        <v>0</v>
      </c>
      <c r="AB64" s="181">
        <f>'SMART Goal (4)'!F23</f>
        <v>0</v>
      </c>
      <c r="AC64" s="156">
        <f>'SMART Goal (4)'!G23</f>
        <v>0</v>
      </c>
      <c r="AD64" s="156">
        <f>'SMART Goal (4)'!B23</f>
        <v>0</v>
      </c>
      <c r="AE64" s="179">
        <f>'SMART Goal (4)'!B46</f>
        <v>0</v>
      </c>
      <c r="AF64" s="156">
        <f>'SMART Goal (4)'!C46</f>
        <v>0</v>
      </c>
      <c r="AG64" s="156">
        <f>'SMART Goal (4)'!D46</f>
        <v>0</v>
      </c>
      <c r="AH64" s="182">
        <f>'SMART Goal (4)'!E46</f>
        <v>0</v>
      </c>
      <c r="AI64" s="183">
        <f>'SMART Goal (4)'!F46</f>
        <v>0</v>
      </c>
    </row>
    <row r="65" spans="1:35" ht="14.25">
      <c r="A65" s="179">
        <f>'SMART Goal (4)'!$C$7</f>
      </c>
      <c r="B65" s="156" t="str">
        <f>'SMART Goal (4)'!$C$8</f>
        <v>1:  </v>
      </c>
      <c r="C65" s="156"/>
      <c r="D65" s="156" t="str">
        <f>'SMART Goal (4)'!$C$9</f>
        <v>2: </v>
      </c>
      <c r="E65" s="156"/>
      <c r="F65" s="156" t="str">
        <f>'SMART Goal (4)'!$C$10</f>
        <v>3: </v>
      </c>
      <c r="G65" s="156"/>
      <c r="H65" s="156">
        <f>'SMART Goal (4)'!$C$6</f>
        <v>0</v>
      </c>
      <c r="I65" s="180">
        <f>'SMART Goal (4)'!$C$11</f>
        <v>0</v>
      </c>
      <c r="J65" s="179">
        <f>'SMART Goal (4)'!$C$14</f>
        <v>0</v>
      </c>
      <c r="K65" s="156">
        <f>'SMART Goal (4)'!$F$14</f>
        <v>0</v>
      </c>
      <c r="L65" s="225">
        <f>'SMART Goal (4)'!$H$14</f>
        <v>0</v>
      </c>
      <c r="M65" s="156">
        <f>'SMART Goal (4)'!$C$15</f>
        <v>0</v>
      </c>
      <c r="N65" s="239">
        <f>'SMART Goal (4)'!$F$15</f>
        <v>0</v>
      </c>
      <c r="O65" s="248">
        <f>'SMART Goal (4)'!$H$15</f>
        <v>0</v>
      </c>
      <c r="P65" s="156">
        <f>'SMART Goal (4)'!$C$16</f>
        <v>0</v>
      </c>
      <c r="Q65" s="239">
        <f>'SMART Goal (4)'!$F$16</f>
        <v>0</v>
      </c>
      <c r="R65" s="248">
        <f>'SMART Goal (4)'!$H$16</f>
        <v>0</v>
      </c>
      <c r="S65" s="156">
        <f>'SMART Goal (4)'!$C$17</f>
        <v>0</v>
      </c>
      <c r="T65" s="239">
        <f>'SMART Goal (4)'!$F$17</f>
        <v>0</v>
      </c>
      <c r="U65" s="248">
        <f>'SMART Goal (4)'!$H$17</f>
        <v>0</v>
      </c>
      <c r="V65" s="156">
        <f>'SMART Goal (4)'!$C$18</f>
      </c>
      <c r="W65" s="239">
        <f>'SMART Goal (4)'!$F$18</f>
        <v>0</v>
      </c>
      <c r="X65" s="249">
        <f>'SMART Goal (4)'!$H$18</f>
        <v>0</v>
      </c>
      <c r="Y65" s="156">
        <f>'SMART Goal (4)'!C24</f>
        <v>0</v>
      </c>
      <c r="Z65" s="156">
        <f>'SMART Goal (4)'!D24</f>
        <v>0</v>
      </c>
      <c r="AA65" s="181">
        <f>'SMART Goal (4)'!E24</f>
        <v>0</v>
      </c>
      <c r="AB65" s="181">
        <f>'SMART Goal (4)'!F24</f>
        <v>0</v>
      </c>
      <c r="AC65" s="156">
        <f>'SMART Goal (4)'!G24</f>
        <v>0</v>
      </c>
      <c r="AD65" s="156">
        <f>'SMART Goal (4)'!B24</f>
        <v>0</v>
      </c>
      <c r="AE65" s="179">
        <f>'SMART Goal (4)'!B47</f>
        <v>0</v>
      </c>
      <c r="AF65" s="156">
        <f>'SMART Goal (4)'!C47</f>
        <v>0</v>
      </c>
      <c r="AG65" s="156">
        <f>'SMART Goal (4)'!D47</f>
        <v>0</v>
      </c>
      <c r="AH65" s="182">
        <f>'SMART Goal (4)'!E47</f>
        <v>0</v>
      </c>
      <c r="AI65" s="183">
        <f>'SMART Goal (4)'!F47</f>
        <v>0</v>
      </c>
    </row>
    <row r="66" spans="1:35" ht="14.25">
      <c r="A66" s="179">
        <f>'SMART Goal (4)'!$C$7</f>
      </c>
      <c r="B66" s="156" t="str">
        <f>'SMART Goal (4)'!$C$8</f>
        <v>1:  </v>
      </c>
      <c r="C66" s="156"/>
      <c r="D66" s="156" t="str">
        <f>'SMART Goal (4)'!$C$9</f>
        <v>2: </v>
      </c>
      <c r="E66" s="156"/>
      <c r="F66" s="156" t="str">
        <f>'SMART Goal (4)'!$C$10</f>
        <v>3: </v>
      </c>
      <c r="G66" s="156"/>
      <c r="H66" s="156">
        <f>'SMART Goal (4)'!$C$6</f>
        <v>0</v>
      </c>
      <c r="I66" s="180">
        <f>'SMART Goal (4)'!$C$11</f>
        <v>0</v>
      </c>
      <c r="J66" s="179">
        <f>'SMART Goal (4)'!$C$14</f>
        <v>0</v>
      </c>
      <c r="K66" s="156">
        <f>'SMART Goal (4)'!$F$14</f>
        <v>0</v>
      </c>
      <c r="L66" s="225">
        <f>'SMART Goal (4)'!$H$14</f>
        <v>0</v>
      </c>
      <c r="M66" s="156">
        <f>'SMART Goal (4)'!$C$15</f>
        <v>0</v>
      </c>
      <c r="N66" s="239">
        <f>'SMART Goal (4)'!$F$15</f>
        <v>0</v>
      </c>
      <c r="O66" s="248">
        <f>'SMART Goal (4)'!$H$15</f>
        <v>0</v>
      </c>
      <c r="P66" s="156">
        <f>'SMART Goal (4)'!$C$16</f>
        <v>0</v>
      </c>
      <c r="Q66" s="239">
        <f>'SMART Goal (4)'!$F$16</f>
        <v>0</v>
      </c>
      <c r="R66" s="248">
        <f>'SMART Goal (4)'!$H$16</f>
        <v>0</v>
      </c>
      <c r="S66" s="156">
        <f>'SMART Goal (4)'!$C$17</f>
        <v>0</v>
      </c>
      <c r="T66" s="239">
        <f>'SMART Goal (4)'!$F$17</f>
        <v>0</v>
      </c>
      <c r="U66" s="248">
        <f>'SMART Goal (4)'!$H$17</f>
        <v>0</v>
      </c>
      <c r="V66" s="156">
        <f>'SMART Goal (4)'!$C$18</f>
      </c>
      <c r="W66" s="239">
        <f>'SMART Goal (4)'!$F$18</f>
        <v>0</v>
      </c>
      <c r="X66" s="249">
        <f>'SMART Goal (4)'!$H$18</f>
        <v>0</v>
      </c>
      <c r="Y66" s="156">
        <f>'SMART Goal (4)'!C25</f>
        <v>0</v>
      </c>
      <c r="Z66" s="156">
        <f>'SMART Goal (4)'!D25</f>
        <v>0</v>
      </c>
      <c r="AA66" s="181">
        <f>'SMART Goal (4)'!E25</f>
        <v>0</v>
      </c>
      <c r="AB66" s="181">
        <f>'SMART Goal (4)'!F25</f>
        <v>0</v>
      </c>
      <c r="AC66" s="156">
        <f>'SMART Goal (4)'!G25</f>
        <v>0</v>
      </c>
      <c r="AD66" s="156">
        <f>'SMART Goal (4)'!B25</f>
        <v>0</v>
      </c>
      <c r="AE66" s="179">
        <f>'SMART Goal (4)'!B48</f>
        <v>0</v>
      </c>
      <c r="AF66" s="156">
        <f>'SMART Goal (4)'!C48</f>
        <v>0</v>
      </c>
      <c r="AG66" s="156">
        <f>'SMART Goal (4)'!D48</f>
        <v>0</v>
      </c>
      <c r="AH66" s="182">
        <f>'SMART Goal (4)'!E48</f>
        <v>0</v>
      </c>
      <c r="AI66" s="183">
        <f>'SMART Goal (4)'!F48</f>
        <v>0</v>
      </c>
    </row>
    <row r="67" spans="1:35" ht="14.25">
      <c r="A67" s="179">
        <f>'SMART Goal (4)'!$C$7</f>
      </c>
      <c r="B67" s="156" t="str">
        <f>'SMART Goal (4)'!$C$8</f>
        <v>1:  </v>
      </c>
      <c r="C67" s="156"/>
      <c r="D67" s="156" t="str">
        <f>'SMART Goal (4)'!$C$9</f>
        <v>2: </v>
      </c>
      <c r="E67" s="156"/>
      <c r="F67" s="156" t="str">
        <f>'SMART Goal (4)'!$C$10</f>
        <v>3: </v>
      </c>
      <c r="G67" s="156"/>
      <c r="H67" s="156">
        <f>'SMART Goal (4)'!$C$6</f>
        <v>0</v>
      </c>
      <c r="I67" s="180">
        <f>'SMART Goal (4)'!$C$11</f>
        <v>0</v>
      </c>
      <c r="J67" s="179">
        <f>'SMART Goal (4)'!$C$14</f>
        <v>0</v>
      </c>
      <c r="K67" s="156">
        <f>'SMART Goal (4)'!$F$14</f>
        <v>0</v>
      </c>
      <c r="L67" s="225">
        <f>'SMART Goal (4)'!$H$14</f>
        <v>0</v>
      </c>
      <c r="M67" s="156">
        <f>'SMART Goal (4)'!$C$15</f>
        <v>0</v>
      </c>
      <c r="N67" s="239">
        <f>'SMART Goal (4)'!$F$15</f>
        <v>0</v>
      </c>
      <c r="O67" s="248">
        <f>'SMART Goal (4)'!$H$15</f>
        <v>0</v>
      </c>
      <c r="P67" s="156">
        <f>'SMART Goal (4)'!$C$16</f>
        <v>0</v>
      </c>
      <c r="Q67" s="239">
        <f>'SMART Goal (4)'!$F$16</f>
        <v>0</v>
      </c>
      <c r="R67" s="248">
        <f>'SMART Goal (4)'!$H$16</f>
        <v>0</v>
      </c>
      <c r="S67" s="156">
        <f>'SMART Goal (4)'!$C$17</f>
        <v>0</v>
      </c>
      <c r="T67" s="239">
        <f>'SMART Goal (4)'!$F$17</f>
        <v>0</v>
      </c>
      <c r="U67" s="248">
        <f>'SMART Goal (4)'!$H$17</f>
        <v>0</v>
      </c>
      <c r="V67" s="156">
        <f>'SMART Goal (4)'!$C$18</f>
      </c>
      <c r="W67" s="239">
        <f>'SMART Goal (4)'!$F$18</f>
        <v>0</v>
      </c>
      <c r="X67" s="249">
        <f>'SMART Goal (4)'!$H$18</f>
        <v>0</v>
      </c>
      <c r="Y67" s="156">
        <f>'SMART Goal (4)'!C26</f>
        <v>0</v>
      </c>
      <c r="Z67" s="156">
        <f>'SMART Goal (4)'!D26</f>
        <v>0</v>
      </c>
      <c r="AA67" s="181">
        <f>'SMART Goal (4)'!E26</f>
        <v>0</v>
      </c>
      <c r="AB67" s="181">
        <f>'SMART Goal (4)'!F26</f>
        <v>0</v>
      </c>
      <c r="AC67" s="156">
        <f>'SMART Goal (4)'!G26</f>
        <v>0</v>
      </c>
      <c r="AD67" s="156">
        <f>'SMART Goal (4)'!B26</f>
        <v>0</v>
      </c>
      <c r="AE67" s="179">
        <f>'SMART Goal (4)'!B49</f>
        <v>0</v>
      </c>
      <c r="AF67" s="156">
        <f>'SMART Goal (4)'!C49</f>
        <v>0</v>
      </c>
      <c r="AG67" s="156">
        <f>'SMART Goal (4)'!D49</f>
        <v>0</v>
      </c>
      <c r="AH67" s="182">
        <f>'SMART Goal (4)'!E49</f>
        <v>0</v>
      </c>
      <c r="AI67" s="183">
        <f>'SMART Goal (4)'!F49</f>
        <v>0</v>
      </c>
    </row>
    <row r="68" spans="1:35" ht="14.25">
      <c r="A68" s="179">
        <f>'SMART Goal (4)'!$C$7</f>
      </c>
      <c r="B68" s="156" t="str">
        <f>'SMART Goal (4)'!$C$8</f>
        <v>1:  </v>
      </c>
      <c r="C68" s="156"/>
      <c r="D68" s="156" t="str">
        <f>'SMART Goal (4)'!$C$9</f>
        <v>2: </v>
      </c>
      <c r="E68" s="156"/>
      <c r="F68" s="156" t="str">
        <f>'SMART Goal (4)'!$C$10</f>
        <v>3: </v>
      </c>
      <c r="G68" s="156"/>
      <c r="H68" s="156">
        <f>'SMART Goal (4)'!$C$6</f>
        <v>0</v>
      </c>
      <c r="I68" s="180">
        <f>'SMART Goal (4)'!$C$11</f>
        <v>0</v>
      </c>
      <c r="J68" s="179">
        <f>'SMART Goal (4)'!$C$14</f>
        <v>0</v>
      </c>
      <c r="K68" s="156">
        <f>'SMART Goal (4)'!$F$14</f>
        <v>0</v>
      </c>
      <c r="L68" s="225">
        <f>'SMART Goal (4)'!$H$14</f>
        <v>0</v>
      </c>
      <c r="M68" s="156">
        <f>'SMART Goal (4)'!$C$15</f>
        <v>0</v>
      </c>
      <c r="N68" s="239">
        <f>'SMART Goal (4)'!$F$15</f>
        <v>0</v>
      </c>
      <c r="O68" s="248">
        <f>'SMART Goal (4)'!$H$15</f>
        <v>0</v>
      </c>
      <c r="P68" s="156">
        <f>'SMART Goal (4)'!$C$16</f>
        <v>0</v>
      </c>
      <c r="Q68" s="239">
        <f>'SMART Goal (4)'!$F$16</f>
        <v>0</v>
      </c>
      <c r="R68" s="248">
        <f>'SMART Goal (4)'!$H$16</f>
        <v>0</v>
      </c>
      <c r="S68" s="156">
        <f>'SMART Goal (4)'!$C$17</f>
        <v>0</v>
      </c>
      <c r="T68" s="239">
        <f>'SMART Goal (4)'!$F$17</f>
        <v>0</v>
      </c>
      <c r="U68" s="248">
        <f>'SMART Goal (4)'!$H$17</f>
        <v>0</v>
      </c>
      <c r="V68" s="156">
        <f>'SMART Goal (4)'!$C$18</f>
      </c>
      <c r="W68" s="239">
        <f>'SMART Goal (4)'!$F$18</f>
        <v>0</v>
      </c>
      <c r="X68" s="249">
        <f>'SMART Goal (4)'!$H$18</f>
        <v>0</v>
      </c>
      <c r="Y68" s="156">
        <f>'SMART Goal (4)'!C27</f>
        <v>0</v>
      </c>
      <c r="Z68" s="156">
        <f>'SMART Goal (4)'!D27</f>
        <v>0</v>
      </c>
      <c r="AA68" s="181">
        <f>'SMART Goal (4)'!E27</f>
        <v>0</v>
      </c>
      <c r="AB68" s="181">
        <f>'SMART Goal (4)'!F27</f>
        <v>0</v>
      </c>
      <c r="AC68" s="156">
        <f>'SMART Goal (4)'!G27</f>
        <v>0</v>
      </c>
      <c r="AD68" s="156">
        <f>'SMART Goal (4)'!B27</f>
        <v>0</v>
      </c>
      <c r="AE68" s="179">
        <f>'SMART Goal (4)'!B50</f>
        <v>0</v>
      </c>
      <c r="AF68" s="156">
        <f>'SMART Goal (4)'!C50</f>
        <v>0</v>
      </c>
      <c r="AG68" s="156">
        <f>'SMART Goal (4)'!D50</f>
        <v>0</v>
      </c>
      <c r="AH68" s="182">
        <f>'SMART Goal (4)'!E50</f>
        <v>0</v>
      </c>
      <c r="AI68" s="183">
        <f>'SMART Goal (4)'!F50</f>
        <v>0</v>
      </c>
    </row>
    <row r="69" spans="1:35" ht="14.25">
      <c r="A69" s="179">
        <f>'SMART Goal (4)'!$C$7</f>
      </c>
      <c r="B69" s="156" t="str">
        <f>'SMART Goal (4)'!$C$8</f>
        <v>1:  </v>
      </c>
      <c r="C69" s="156"/>
      <c r="D69" s="156" t="str">
        <f>'SMART Goal (4)'!$C$9</f>
        <v>2: </v>
      </c>
      <c r="E69" s="156"/>
      <c r="F69" s="156" t="str">
        <f>'SMART Goal (4)'!$C$10</f>
        <v>3: </v>
      </c>
      <c r="G69" s="156"/>
      <c r="H69" s="156">
        <f>'SMART Goal (4)'!$C$6</f>
        <v>0</v>
      </c>
      <c r="I69" s="180">
        <f>'SMART Goal (4)'!$C$11</f>
        <v>0</v>
      </c>
      <c r="J69" s="179">
        <f>'SMART Goal (4)'!$C$14</f>
        <v>0</v>
      </c>
      <c r="K69" s="156">
        <f>'SMART Goal (4)'!$F$14</f>
        <v>0</v>
      </c>
      <c r="L69" s="225">
        <f>'SMART Goal (4)'!$H$14</f>
        <v>0</v>
      </c>
      <c r="M69" s="156">
        <f>'SMART Goal (4)'!$C$15</f>
        <v>0</v>
      </c>
      <c r="N69" s="239">
        <f>'SMART Goal (4)'!$F$15</f>
        <v>0</v>
      </c>
      <c r="O69" s="248">
        <f>'SMART Goal (4)'!$H$15</f>
        <v>0</v>
      </c>
      <c r="P69" s="156">
        <f>'SMART Goal (4)'!$C$16</f>
        <v>0</v>
      </c>
      <c r="Q69" s="239">
        <f>'SMART Goal (4)'!$F$16</f>
        <v>0</v>
      </c>
      <c r="R69" s="248">
        <f>'SMART Goal (4)'!$H$16</f>
        <v>0</v>
      </c>
      <c r="S69" s="156">
        <f>'SMART Goal (4)'!$C$17</f>
        <v>0</v>
      </c>
      <c r="T69" s="239">
        <f>'SMART Goal (4)'!$F$17</f>
        <v>0</v>
      </c>
      <c r="U69" s="248">
        <f>'SMART Goal (4)'!$H$17</f>
        <v>0</v>
      </c>
      <c r="V69" s="156">
        <f>'SMART Goal (4)'!$C$18</f>
      </c>
      <c r="W69" s="239">
        <f>'SMART Goal (4)'!$F$18</f>
        <v>0</v>
      </c>
      <c r="X69" s="249">
        <f>'SMART Goal (4)'!$H$18</f>
        <v>0</v>
      </c>
      <c r="Y69" s="156">
        <f>'SMART Goal (4)'!C28</f>
        <v>0</v>
      </c>
      <c r="Z69" s="156">
        <f>'SMART Goal (4)'!D28</f>
        <v>0</v>
      </c>
      <c r="AA69" s="181">
        <f>'SMART Goal (4)'!E28</f>
        <v>0</v>
      </c>
      <c r="AB69" s="181">
        <f>'SMART Goal (4)'!F28</f>
        <v>0</v>
      </c>
      <c r="AC69" s="156">
        <f>'SMART Goal (4)'!G28</f>
        <v>0</v>
      </c>
      <c r="AD69" s="156">
        <f>'SMART Goal (4)'!B28</f>
        <v>0</v>
      </c>
      <c r="AE69" s="179">
        <f>'SMART Goal (4)'!B51</f>
        <v>0</v>
      </c>
      <c r="AF69" s="156">
        <f>'SMART Goal (4)'!C51</f>
        <v>0</v>
      </c>
      <c r="AG69" s="156">
        <f>'SMART Goal (4)'!D51</f>
        <v>0</v>
      </c>
      <c r="AH69" s="182">
        <f>'SMART Goal (4)'!E51</f>
        <v>0</v>
      </c>
      <c r="AI69" s="183">
        <f>'SMART Goal (4)'!F51</f>
        <v>0</v>
      </c>
    </row>
    <row r="70" spans="1:35" ht="14.25">
      <c r="A70" s="179">
        <f>'SMART Goal (4)'!$C$7</f>
      </c>
      <c r="B70" s="156" t="str">
        <f>'SMART Goal (4)'!$C$8</f>
        <v>1:  </v>
      </c>
      <c r="C70" s="156"/>
      <c r="D70" s="156" t="str">
        <f>'SMART Goal (4)'!$C$9</f>
        <v>2: </v>
      </c>
      <c r="E70" s="156"/>
      <c r="F70" s="156" t="str">
        <f>'SMART Goal (4)'!$C$10</f>
        <v>3: </v>
      </c>
      <c r="G70" s="156"/>
      <c r="H70" s="156">
        <f>'SMART Goal (4)'!$C$6</f>
        <v>0</v>
      </c>
      <c r="I70" s="180">
        <f>'SMART Goal (4)'!$C$11</f>
        <v>0</v>
      </c>
      <c r="J70" s="179">
        <f>'SMART Goal (4)'!$C$14</f>
        <v>0</v>
      </c>
      <c r="K70" s="156">
        <f>'SMART Goal (4)'!$F$14</f>
        <v>0</v>
      </c>
      <c r="L70" s="225">
        <f>'SMART Goal (4)'!$H$14</f>
        <v>0</v>
      </c>
      <c r="M70" s="156">
        <f>'SMART Goal (4)'!$C$15</f>
        <v>0</v>
      </c>
      <c r="N70" s="239">
        <f>'SMART Goal (4)'!$F$15</f>
        <v>0</v>
      </c>
      <c r="O70" s="248">
        <f>'SMART Goal (4)'!$H$15</f>
        <v>0</v>
      </c>
      <c r="P70" s="156">
        <f>'SMART Goal (4)'!$C$16</f>
        <v>0</v>
      </c>
      <c r="Q70" s="239">
        <f>'SMART Goal (4)'!$F$16</f>
        <v>0</v>
      </c>
      <c r="R70" s="248">
        <f>'SMART Goal (4)'!$H$16</f>
        <v>0</v>
      </c>
      <c r="S70" s="156">
        <f>'SMART Goal (4)'!$C$17</f>
        <v>0</v>
      </c>
      <c r="T70" s="239">
        <f>'SMART Goal (4)'!$F$17</f>
        <v>0</v>
      </c>
      <c r="U70" s="248">
        <f>'SMART Goal (4)'!$H$17</f>
        <v>0</v>
      </c>
      <c r="V70" s="156">
        <f>'SMART Goal (4)'!$C$18</f>
      </c>
      <c r="W70" s="239">
        <f>'SMART Goal (4)'!$F$18</f>
        <v>0</v>
      </c>
      <c r="X70" s="249">
        <f>'SMART Goal (4)'!$H$18</f>
        <v>0</v>
      </c>
      <c r="Y70" s="156">
        <f>'SMART Goal (4)'!C29</f>
        <v>0</v>
      </c>
      <c r="Z70" s="156">
        <f>'SMART Goal (4)'!D29</f>
        <v>0</v>
      </c>
      <c r="AA70" s="181">
        <f>'SMART Goal (4)'!E29</f>
        <v>0</v>
      </c>
      <c r="AB70" s="181">
        <f>'SMART Goal (4)'!F29</f>
        <v>0</v>
      </c>
      <c r="AC70" s="156">
        <f>'SMART Goal (4)'!G29</f>
        <v>0</v>
      </c>
      <c r="AD70" s="156">
        <f>'SMART Goal (4)'!B29</f>
        <v>0</v>
      </c>
      <c r="AE70" s="179">
        <f>'SMART Goal (4)'!B52</f>
        <v>0</v>
      </c>
      <c r="AF70" s="156">
        <f>'SMART Goal (4)'!C52</f>
        <v>0</v>
      </c>
      <c r="AG70" s="156">
        <f>'SMART Goal (4)'!D52</f>
        <v>0</v>
      </c>
      <c r="AH70" s="182">
        <f>'SMART Goal (4)'!E52</f>
        <v>0</v>
      </c>
      <c r="AI70" s="183">
        <f>'SMART Goal (4)'!F52</f>
        <v>0</v>
      </c>
    </row>
    <row r="71" spans="1:35" ht="14.25">
      <c r="A71" s="179">
        <f>'SMART Goal (4)'!$C$7</f>
      </c>
      <c r="B71" s="156" t="str">
        <f>'SMART Goal (4)'!$C$8</f>
        <v>1:  </v>
      </c>
      <c r="C71" s="156"/>
      <c r="D71" s="156" t="str">
        <f>'SMART Goal (4)'!$C$9</f>
        <v>2: </v>
      </c>
      <c r="E71" s="156"/>
      <c r="F71" s="156" t="str">
        <f>'SMART Goal (4)'!$C$10</f>
        <v>3: </v>
      </c>
      <c r="G71" s="156"/>
      <c r="H71" s="156">
        <f>'SMART Goal (4)'!$C$6</f>
        <v>0</v>
      </c>
      <c r="I71" s="180">
        <f>'SMART Goal (4)'!$C$11</f>
        <v>0</v>
      </c>
      <c r="J71" s="179">
        <f>'SMART Goal (4)'!$C$14</f>
        <v>0</v>
      </c>
      <c r="K71" s="156">
        <f>'SMART Goal (4)'!$F$14</f>
        <v>0</v>
      </c>
      <c r="L71" s="225">
        <f>'SMART Goal (4)'!$H$14</f>
        <v>0</v>
      </c>
      <c r="M71" s="156">
        <f>'SMART Goal (4)'!$C$15</f>
        <v>0</v>
      </c>
      <c r="N71" s="239">
        <f>'SMART Goal (4)'!$F$15</f>
        <v>0</v>
      </c>
      <c r="O71" s="248">
        <f>'SMART Goal (4)'!$H$15</f>
        <v>0</v>
      </c>
      <c r="P71" s="156">
        <f>'SMART Goal (4)'!$C$16</f>
        <v>0</v>
      </c>
      <c r="Q71" s="239">
        <f>'SMART Goal (4)'!$F$16</f>
        <v>0</v>
      </c>
      <c r="R71" s="248">
        <f>'SMART Goal (4)'!$H$16</f>
        <v>0</v>
      </c>
      <c r="S71" s="156">
        <f>'SMART Goal (4)'!$C$17</f>
        <v>0</v>
      </c>
      <c r="T71" s="239">
        <f>'SMART Goal (4)'!$F$17</f>
        <v>0</v>
      </c>
      <c r="U71" s="248">
        <f>'SMART Goal (4)'!$H$17</f>
        <v>0</v>
      </c>
      <c r="V71" s="156">
        <f>'SMART Goal (4)'!$C$18</f>
      </c>
      <c r="W71" s="239">
        <f>'SMART Goal (4)'!$F$18</f>
        <v>0</v>
      </c>
      <c r="X71" s="249">
        <f>'SMART Goal (4)'!$H$18</f>
        <v>0</v>
      </c>
      <c r="Y71" s="156">
        <f>'SMART Goal (4)'!C30</f>
        <v>0</v>
      </c>
      <c r="Z71" s="156">
        <f>'SMART Goal (4)'!D30</f>
        <v>0</v>
      </c>
      <c r="AA71" s="181">
        <f>'SMART Goal (4)'!E30</f>
        <v>0</v>
      </c>
      <c r="AB71" s="181">
        <f>'SMART Goal (4)'!F30</f>
        <v>0</v>
      </c>
      <c r="AC71" s="156">
        <f>'SMART Goal (4)'!G30</f>
        <v>0</v>
      </c>
      <c r="AD71" s="156">
        <f>'SMART Goal (4)'!B30</f>
        <v>0</v>
      </c>
      <c r="AE71" s="179">
        <f>'SMART Goal (4)'!B53</f>
        <v>0</v>
      </c>
      <c r="AF71" s="156">
        <f>'SMART Goal (4)'!C53</f>
        <v>0</v>
      </c>
      <c r="AG71" s="156">
        <f>'SMART Goal (4)'!D53</f>
        <v>0</v>
      </c>
      <c r="AH71" s="182">
        <f>'SMART Goal (4)'!E53</f>
        <v>0</v>
      </c>
      <c r="AI71" s="183">
        <f>'SMART Goal (4)'!F53</f>
        <v>0</v>
      </c>
    </row>
    <row r="72" spans="1:35" ht="14.25">
      <c r="A72" s="179">
        <f>'SMART Goal (4)'!$C$7</f>
      </c>
      <c r="B72" s="156" t="str">
        <f>'SMART Goal (4)'!$C$8</f>
        <v>1:  </v>
      </c>
      <c r="C72" s="156"/>
      <c r="D72" s="156" t="str">
        <f>'SMART Goal (4)'!$C$9</f>
        <v>2: </v>
      </c>
      <c r="E72" s="156"/>
      <c r="F72" s="156" t="str">
        <f>'SMART Goal (4)'!$C$10</f>
        <v>3: </v>
      </c>
      <c r="G72" s="156"/>
      <c r="H72" s="156">
        <f>'SMART Goal (4)'!$C$6</f>
        <v>0</v>
      </c>
      <c r="I72" s="180">
        <f>'SMART Goal (4)'!$C$11</f>
        <v>0</v>
      </c>
      <c r="J72" s="179">
        <f>'SMART Goal (4)'!$C$14</f>
        <v>0</v>
      </c>
      <c r="K72" s="156">
        <f>'SMART Goal (4)'!$F$14</f>
        <v>0</v>
      </c>
      <c r="L72" s="225">
        <f>'SMART Goal (4)'!$H$14</f>
        <v>0</v>
      </c>
      <c r="M72" s="156">
        <f>'SMART Goal (4)'!$C$15</f>
        <v>0</v>
      </c>
      <c r="N72" s="239">
        <f>'SMART Goal (4)'!$F$15</f>
        <v>0</v>
      </c>
      <c r="O72" s="248">
        <f>'SMART Goal (4)'!$H$15</f>
        <v>0</v>
      </c>
      <c r="P72" s="156">
        <f>'SMART Goal (4)'!$C$16</f>
        <v>0</v>
      </c>
      <c r="Q72" s="239">
        <f>'SMART Goal (4)'!$F$16</f>
        <v>0</v>
      </c>
      <c r="R72" s="248">
        <f>'SMART Goal (4)'!$H$16</f>
        <v>0</v>
      </c>
      <c r="S72" s="156">
        <f>'SMART Goal (4)'!$C$17</f>
        <v>0</v>
      </c>
      <c r="T72" s="239">
        <f>'SMART Goal (4)'!$F$17</f>
        <v>0</v>
      </c>
      <c r="U72" s="248">
        <f>'SMART Goal (4)'!$H$17</f>
        <v>0</v>
      </c>
      <c r="V72" s="156">
        <f>'SMART Goal (4)'!$C$18</f>
      </c>
      <c r="W72" s="239">
        <f>'SMART Goal (4)'!$F$18</f>
        <v>0</v>
      </c>
      <c r="X72" s="249">
        <f>'SMART Goal (4)'!$H$18</f>
        <v>0</v>
      </c>
      <c r="Y72" s="156">
        <f>'SMART Goal (4)'!C31</f>
        <v>0</v>
      </c>
      <c r="Z72" s="156">
        <f>'SMART Goal (4)'!D31</f>
        <v>0</v>
      </c>
      <c r="AA72" s="181">
        <f>'SMART Goal (4)'!E31</f>
        <v>0</v>
      </c>
      <c r="AB72" s="181">
        <f>'SMART Goal (4)'!F31</f>
        <v>0</v>
      </c>
      <c r="AC72" s="156">
        <f>'SMART Goal (4)'!G31</f>
        <v>0</v>
      </c>
      <c r="AD72" s="156">
        <f>'SMART Goal (4)'!B31</f>
        <v>0</v>
      </c>
      <c r="AE72" s="179">
        <f>'SMART Goal (4)'!B54</f>
        <v>0</v>
      </c>
      <c r="AF72" s="156">
        <f>'SMART Goal (4)'!C54</f>
        <v>0</v>
      </c>
      <c r="AG72" s="156">
        <f>'SMART Goal (4)'!D54</f>
        <v>0</v>
      </c>
      <c r="AH72" s="182">
        <f>'SMART Goal (4)'!E54</f>
        <v>0</v>
      </c>
      <c r="AI72" s="183">
        <f>'SMART Goal (4)'!F54</f>
        <v>0</v>
      </c>
    </row>
    <row r="73" spans="1:35" ht="14.25">
      <c r="A73" s="179">
        <f>'SMART Goal (4)'!$C$7</f>
      </c>
      <c r="B73" s="156" t="str">
        <f>'SMART Goal (4)'!$C$8</f>
        <v>1:  </v>
      </c>
      <c r="C73" s="156"/>
      <c r="D73" s="156" t="str">
        <f>'SMART Goal (4)'!$C$9</f>
        <v>2: </v>
      </c>
      <c r="E73" s="156"/>
      <c r="F73" s="156" t="str">
        <f>'SMART Goal (4)'!$C$10</f>
        <v>3: </v>
      </c>
      <c r="G73" s="156"/>
      <c r="H73" s="156">
        <f>'SMART Goal (4)'!$C$6</f>
        <v>0</v>
      </c>
      <c r="I73" s="180">
        <f>'SMART Goal (4)'!$C$11</f>
        <v>0</v>
      </c>
      <c r="J73" s="179">
        <f>'SMART Goal (4)'!$C$14</f>
        <v>0</v>
      </c>
      <c r="K73" s="156">
        <f>'SMART Goal (4)'!$F$14</f>
        <v>0</v>
      </c>
      <c r="L73" s="225">
        <f>'SMART Goal (4)'!$H$14</f>
        <v>0</v>
      </c>
      <c r="M73" s="156">
        <f>'SMART Goal (4)'!$C$15</f>
        <v>0</v>
      </c>
      <c r="N73" s="239">
        <f>'SMART Goal (4)'!$F$15</f>
        <v>0</v>
      </c>
      <c r="O73" s="248">
        <f>'SMART Goal (4)'!$H$15</f>
        <v>0</v>
      </c>
      <c r="P73" s="156">
        <f>'SMART Goal (4)'!$C$16</f>
        <v>0</v>
      </c>
      <c r="Q73" s="239">
        <f>'SMART Goal (4)'!$F$16</f>
        <v>0</v>
      </c>
      <c r="R73" s="248">
        <f>'SMART Goal (4)'!$H$16</f>
        <v>0</v>
      </c>
      <c r="S73" s="156">
        <f>'SMART Goal (4)'!$C$17</f>
        <v>0</v>
      </c>
      <c r="T73" s="239">
        <f>'SMART Goal (4)'!$F$17</f>
        <v>0</v>
      </c>
      <c r="U73" s="248">
        <f>'SMART Goal (4)'!$H$17</f>
        <v>0</v>
      </c>
      <c r="V73" s="156">
        <f>'SMART Goal (4)'!$C$18</f>
      </c>
      <c r="W73" s="239">
        <f>'SMART Goal (4)'!$F$18</f>
        <v>0</v>
      </c>
      <c r="X73" s="249">
        <f>'SMART Goal (4)'!$H$18</f>
        <v>0</v>
      </c>
      <c r="Y73" s="156">
        <f>'SMART Goal (4)'!C32</f>
        <v>0</v>
      </c>
      <c r="Z73" s="156">
        <f>'SMART Goal (4)'!D32</f>
        <v>0</v>
      </c>
      <c r="AA73" s="181">
        <f>'SMART Goal (4)'!E32</f>
        <v>0</v>
      </c>
      <c r="AB73" s="181">
        <f>'SMART Goal (4)'!F32</f>
        <v>0</v>
      </c>
      <c r="AC73" s="156">
        <f>'SMART Goal (4)'!G32</f>
        <v>0</v>
      </c>
      <c r="AD73" s="156">
        <f>'SMART Goal (4)'!B32</f>
        <v>0</v>
      </c>
      <c r="AE73" s="179">
        <f>'SMART Goal (4)'!B55</f>
        <v>0</v>
      </c>
      <c r="AF73" s="156">
        <f>'SMART Goal (4)'!C55</f>
        <v>0</v>
      </c>
      <c r="AG73" s="156">
        <f>'SMART Goal (4)'!D55</f>
        <v>0</v>
      </c>
      <c r="AH73" s="182">
        <f>'SMART Goal (4)'!E55</f>
        <v>0</v>
      </c>
      <c r="AI73" s="183">
        <f>'SMART Goal (4)'!F55</f>
        <v>0</v>
      </c>
    </row>
    <row r="74" spans="1:35" ht="14.25">
      <c r="A74" s="179">
        <f>'SMART Goal (4)'!$C$7</f>
      </c>
      <c r="B74" s="156" t="str">
        <f>'SMART Goal (4)'!$C$8</f>
        <v>1:  </v>
      </c>
      <c r="C74" s="156"/>
      <c r="D74" s="156" t="str">
        <f>'SMART Goal (4)'!$C$9</f>
        <v>2: </v>
      </c>
      <c r="E74" s="156"/>
      <c r="F74" s="156" t="str">
        <f>'SMART Goal (4)'!$C$10</f>
        <v>3: </v>
      </c>
      <c r="G74" s="156"/>
      <c r="H74" s="156">
        <f>'SMART Goal (4)'!$C$6</f>
        <v>0</v>
      </c>
      <c r="I74" s="180">
        <f>'SMART Goal (4)'!$C$11</f>
        <v>0</v>
      </c>
      <c r="J74" s="179">
        <f>'SMART Goal (4)'!$C$14</f>
        <v>0</v>
      </c>
      <c r="K74" s="156">
        <f>'SMART Goal (4)'!$F$14</f>
        <v>0</v>
      </c>
      <c r="L74" s="225">
        <f>'SMART Goal (4)'!$H$14</f>
        <v>0</v>
      </c>
      <c r="M74" s="156">
        <f>'SMART Goal (4)'!$C$15</f>
        <v>0</v>
      </c>
      <c r="N74" s="239">
        <f>'SMART Goal (4)'!$F$15</f>
        <v>0</v>
      </c>
      <c r="O74" s="248">
        <f>'SMART Goal (4)'!$H$15</f>
        <v>0</v>
      </c>
      <c r="P74" s="156">
        <f>'SMART Goal (4)'!$C$16</f>
        <v>0</v>
      </c>
      <c r="Q74" s="239">
        <f>'SMART Goal (4)'!$F$16</f>
        <v>0</v>
      </c>
      <c r="R74" s="248">
        <f>'SMART Goal (4)'!$H$16</f>
        <v>0</v>
      </c>
      <c r="S74" s="156">
        <f>'SMART Goal (4)'!$C$17</f>
        <v>0</v>
      </c>
      <c r="T74" s="239">
        <f>'SMART Goal (4)'!$F$17</f>
        <v>0</v>
      </c>
      <c r="U74" s="248">
        <f>'SMART Goal (4)'!$H$17</f>
        <v>0</v>
      </c>
      <c r="V74" s="156">
        <f>'SMART Goal (4)'!$C$18</f>
      </c>
      <c r="W74" s="239">
        <f>'SMART Goal (4)'!$F$18</f>
        <v>0</v>
      </c>
      <c r="X74" s="249">
        <f>'SMART Goal (4)'!$H$18</f>
        <v>0</v>
      </c>
      <c r="Y74" s="156">
        <f>'SMART Goal (4)'!C33</f>
        <v>0</v>
      </c>
      <c r="Z74" s="156">
        <f>'SMART Goal (4)'!D33</f>
        <v>0</v>
      </c>
      <c r="AA74" s="181">
        <f>'SMART Goal (4)'!E33</f>
        <v>0</v>
      </c>
      <c r="AB74" s="181">
        <f>'SMART Goal (4)'!F33</f>
        <v>0</v>
      </c>
      <c r="AC74" s="156">
        <f>'SMART Goal (4)'!G33</f>
        <v>0</v>
      </c>
      <c r="AD74" s="156">
        <f>'SMART Goal (4)'!B33</f>
        <v>0</v>
      </c>
      <c r="AE74" s="179">
        <f>'SMART Goal (4)'!B56</f>
        <v>0</v>
      </c>
      <c r="AF74" s="156">
        <f>'SMART Goal (4)'!C56</f>
        <v>0</v>
      </c>
      <c r="AG74" s="156">
        <f>'SMART Goal (4)'!D56</f>
        <v>0</v>
      </c>
      <c r="AH74" s="182">
        <f>'SMART Goal (4)'!E56</f>
        <v>0</v>
      </c>
      <c r="AI74" s="183">
        <f>'SMART Goal (4)'!F56</f>
        <v>0</v>
      </c>
    </row>
    <row r="75" spans="1:35" ht="14.25">
      <c r="A75" s="179">
        <f>'SMART Goal (4)'!$C$7</f>
      </c>
      <c r="B75" s="156" t="str">
        <f>'SMART Goal (4)'!$C$8</f>
        <v>1:  </v>
      </c>
      <c r="C75" s="156"/>
      <c r="D75" s="156" t="str">
        <f>'SMART Goal (4)'!$C$9</f>
        <v>2: </v>
      </c>
      <c r="E75" s="156"/>
      <c r="F75" s="156" t="str">
        <f>'SMART Goal (4)'!$C$10</f>
        <v>3: </v>
      </c>
      <c r="G75" s="156"/>
      <c r="H75" s="156">
        <f>'SMART Goal (4)'!$C$6</f>
        <v>0</v>
      </c>
      <c r="I75" s="180">
        <f>'SMART Goal (4)'!$C$11</f>
        <v>0</v>
      </c>
      <c r="J75" s="179">
        <f>'SMART Goal (4)'!$C$14</f>
        <v>0</v>
      </c>
      <c r="K75" s="156">
        <f>'SMART Goal (4)'!$F$14</f>
        <v>0</v>
      </c>
      <c r="L75" s="225">
        <f>'SMART Goal (4)'!$H$14</f>
        <v>0</v>
      </c>
      <c r="M75" s="156">
        <f>'SMART Goal (4)'!$C$15</f>
        <v>0</v>
      </c>
      <c r="N75" s="239">
        <f>'SMART Goal (4)'!$F$15</f>
        <v>0</v>
      </c>
      <c r="O75" s="248">
        <f>'SMART Goal (4)'!$H$15</f>
        <v>0</v>
      </c>
      <c r="P75" s="156">
        <f>'SMART Goal (4)'!$C$16</f>
        <v>0</v>
      </c>
      <c r="Q75" s="239">
        <f>'SMART Goal (4)'!$F$16</f>
        <v>0</v>
      </c>
      <c r="R75" s="248">
        <f>'SMART Goal (4)'!$H$16</f>
        <v>0</v>
      </c>
      <c r="S75" s="156">
        <f>'SMART Goal (4)'!$C$17</f>
        <v>0</v>
      </c>
      <c r="T75" s="239">
        <f>'SMART Goal (4)'!$F$17</f>
        <v>0</v>
      </c>
      <c r="U75" s="248">
        <f>'SMART Goal (4)'!$H$17</f>
        <v>0</v>
      </c>
      <c r="V75" s="156">
        <f>'SMART Goal (4)'!$C$18</f>
      </c>
      <c r="W75" s="239">
        <f>'SMART Goal (4)'!$F$18</f>
        <v>0</v>
      </c>
      <c r="X75" s="249">
        <f>'SMART Goal (4)'!$H$18</f>
        <v>0</v>
      </c>
      <c r="Y75" s="156">
        <f>'SMART Goal (4)'!C34</f>
        <v>0</v>
      </c>
      <c r="Z75" s="156">
        <f>'SMART Goal (4)'!D34</f>
        <v>0</v>
      </c>
      <c r="AA75" s="181">
        <f>'SMART Goal (4)'!E34</f>
        <v>0</v>
      </c>
      <c r="AB75" s="181">
        <f>'SMART Goal (4)'!F34</f>
        <v>0</v>
      </c>
      <c r="AC75" s="156">
        <f>'SMART Goal (4)'!G34</f>
        <v>0</v>
      </c>
      <c r="AD75" s="156">
        <f>'SMART Goal (4)'!B34</f>
        <v>0</v>
      </c>
      <c r="AE75" s="179">
        <f>'SMART Goal (4)'!B57</f>
        <v>0</v>
      </c>
      <c r="AF75" s="156">
        <f>'SMART Goal (4)'!C57</f>
        <v>0</v>
      </c>
      <c r="AG75" s="156">
        <f>'SMART Goal (4)'!D57</f>
        <v>0</v>
      </c>
      <c r="AH75" s="182">
        <f>'SMART Goal (4)'!E57</f>
        <v>0</v>
      </c>
      <c r="AI75" s="183">
        <f>'SMART Goal (4)'!F57</f>
        <v>0</v>
      </c>
    </row>
    <row r="76" spans="1:35" ht="14.25">
      <c r="A76" s="179">
        <f>'SMART Goal (4)'!$C$7</f>
      </c>
      <c r="B76" s="156" t="str">
        <f>'SMART Goal (4)'!$C$8</f>
        <v>1:  </v>
      </c>
      <c r="C76" s="156"/>
      <c r="D76" s="156" t="str">
        <f>'SMART Goal (4)'!$C$9</f>
        <v>2: </v>
      </c>
      <c r="E76" s="156"/>
      <c r="F76" s="156" t="str">
        <f>'SMART Goal (4)'!$C$10</f>
        <v>3: </v>
      </c>
      <c r="G76" s="156"/>
      <c r="H76" s="156">
        <f>'SMART Goal (4)'!$C$6</f>
        <v>0</v>
      </c>
      <c r="I76" s="180">
        <f>'SMART Goal (4)'!$C$11</f>
        <v>0</v>
      </c>
      <c r="J76" s="179">
        <f>'SMART Goal (4)'!$C$14</f>
        <v>0</v>
      </c>
      <c r="K76" s="156">
        <f>'SMART Goal (4)'!$F$14</f>
        <v>0</v>
      </c>
      <c r="L76" s="225">
        <f>'SMART Goal (4)'!$H$14</f>
        <v>0</v>
      </c>
      <c r="M76" s="156">
        <f>'SMART Goal (4)'!$C$15</f>
        <v>0</v>
      </c>
      <c r="N76" s="239">
        <f>'SMART Goal (4)'!$F$15</f>
        <v>0</v>
      </c>
      <c r="O76" s="248">
        <f>'SMART Goal (4)'!$H$15</f>
        <v>0</v>
      </c>
      <c r="P76" s="156">
        <f>'SMART Goal (4)'!$C$16</f>
        <v>0</v>
      </c>
      <c r="Q76" s="239">
        <f>'SMART Goal (4)'!$F$16</f>
        <v>0</v>
      </c>
      <c r="R76" s="248">
        <f>'SMART Goal (4)'!$H$16</f>
        <v>0</v>
      </c>
      <c r="S76" s="156">
        <f>'SMART Goal (4)'!$C$17</f>
        <v>0</v>
      </c>
      <c r="T76" s="239">
        <f>'SMART Goal (4)'!$F$17</f>
        <v>0</v>
      </c>
      <c r="U76" s="248">
        <f>'SMART Goal (4)'!$H$17</f>
        <v>0</v>
      </c>
      <c r="V76" s="156">
        <f>'SMART Goal (4)'!$C$18</f>
      </c>
      <c r="W76" s="239">
        <f>'SMART Goal (4)'!$F$18</f>
        <v>0</v>
      </c>
      <c r="X76" s="249">
        <f>'SMART Goal (4)'!$H$18</f>
        <v>0</v>
      </c>
      <c r="Y76" s="156">
        <f>'SMART Goal (4)'!C35</f>
        <v>0</v>
      </c>
      <c r="Z76" s="156">
        <f>'SMART Goal (4)'!D35</f>
        <v>0</v>
      </c>
      <c r="AA76" s="181">
        <f>'SMART Goal (4)'!E35</f>
        <v>0</v>
      </c>
      <c r="AB76" s="181">
        <f>'SMART Goal (4)'!F35</f>
        <v>0</v>
      </c>
      <c r="AC76" s="156">
        <f>'SMART Goal (4)'!G35</f>
        <v>0</v>
      </c>
      <c r="AD76" s="156">
        <f>'SMART Goal (4)'!B35</f>
        <v>0</v>
      </c>
      <c r="AE76" s="179">
        <f>'SMART Goal (4)'!B58</f>
        <v>0</v>
      </c>
      <c r="AF76" s="156">
        <f>'SMART Goal (4)'!C58</f>
        <v>0</v>
      </c>
      <c r="AG76" s="156">
        <f>'SMART Goal (4)'!D58</f>
        <v>0</v>
      </c>
      <c r="AH76" s="182">
        <f>'SMART Goal (4)'!E58</f>
        <v>0</v>
      </c>
      <c r="AI76" s="183">
        <f>'SMART Goal (4)'!F58</f>
        <v>0</v>
      </c>
    </row>
    <row r="77" spans="1:35" ht="14.25">
      <c r="A77" s="179">
        <f>'SMART Goal (4)'!$C$7</f>
      </c>
      <c r="B77" s="156" t="str">
        <f>'SMART Goal (4)'!$C$8</f>
        <v>1:  </v>
      </c>
      <c r="C77" s="156"/>
      <c r="D77" s="156" t="str">
        <f>'SMART Goal (4)'!$C$9</f>
        <v>2: </v>
      </c>
      <c r="E77" s="156"/>
      <c r="F77" s="156" t="str">
        <f>'SMART Goal (4)'!$C$10</f>
        <v>3: </v>
      </c>
      <c r="G77" s="156"/>
      <c r="H77" s="156">
        <f>'SMART Goal (4)'!$C$6</f>
        <v>0</v>
      </c>
      <c r="I77" s="180">
        <f>'SMART Goal (4)'!$C$11</f>
        <v>0</v>
      </c>
      <c r="J77" s="179">
        <f>'SMART Goal (4)'!$C$14</f>
        <v>0</v>
      </c>
      <c r="K77" s="156">
        <f>'SMART Goal (4)'!$F$14</f>
        <v>0</v>
      </c>
      <c r="L77" s="225">
        <f>'SMART Goal (4)'!$H$14</f>
        <v>0</v>
      </c>
      <c r="M77" s="156">
        <f>'SMART Goal (4)'!$C$15</f>
        <v>0</v>
      </c>
      <c r="N77" s="239">
        <f>'SMART Goal (4)'!$F$15</f>
        <v>0</v>
      </c>
      <c r="O77" s="248">
        <f>'SMART Goal (4)'!$H$15</f>
        <v>0</v>
      </c>
      <c r="P77" s="156">
        <f>'SMART Goal (4)'!$C$16</f>
        <v>0</v>
      </c>
      <c r="Q77" s="239">
        <f>'SMART Goal (4)'!$F$16</f>
        <v>0</v>
      </c>
      <c r="R77" s="248">
        <f>'SMART Goal (4)'!$H$16</f>
        <v>0</v>
      </c>
      <c r="S77" s="156">
        <f>'SMART Goal (4)'!$C$17</f>
        <v>0</v>
      </c>
      <c r="T77" s="239">
        <f>'SMART Goal (4)'!$F$17</f>
        <v>0</v>
      </c>
      <c r="U77" s="248">
        <f>'SMART Goal (4)'!$H$17</f>
        <v>0</v>
      </c>
      <c r="V77" s="156">
        <f>'SMART Goal (4)'!$C$18</f>
      </c>
      <c r="W77" s="239">
        <f>'SMART Goal (4)'!$F$18</f>
        <v>0</v>
      </c>
      <c r="X77" s="249">
        <f>'SMART Goal (4)'!$H$18</f>
        <v>0</v>
      </c>
      <c r="Y77" s="156">
        <f>'SMART Goal (4)'!C36</f>
        <v>0</v>
      </c>
      <c r="Z77" s="156">
        <f>'SMART Goal (4)'!D36</f>
        <v>0</v>
      </c>
      <c r="AA77" s="181">
        <f>'SMART Goal (4)'!E36</f>
        <v>0</v>
      </c>
      <c r="AB77" s="181">
        <f>'SMART Goal (4)'!F36</f>
        <v>0</v>
      </c>
      <c r="AC77" s="156">
        <f>'SMART Goal (4)'!G36</f>
        <v>0</v>
      </c>
      <c r="AD77" s="156">
        <f>'SMART Goal (4)'!B36</f>
        <v>0</v>
      </c>
      <c r="AE77" s="179">
        <f>'SMART Goal (4)'!B59</f>
        <v>0</v>
      </c>
      <c r="AF77" s="156">
        <f>'SMART Goal (4)'!C59</f>
        <v>0</v>
      </c>
      <c r="AG77" s="156">
        <f>'SMART Goal (4)'!D59</f>
        <v>0</v>
      </c>
      <c r="AH77" s="182">
        <f>'SMART Goal (4)'!E59</f>
        <v>0</v>
      </c>
      <c r="AI77" s="183">
        <f>'SMART Goal (4)'!F59</f>
        <v>0</v>
      </c>
    </row>
    <row r="78" spans="1:35" ht="14.25">
      <c r="A78" s="179">
        <f>'SMART Goal (4)'!$C$7</f>
      </c>
      <c r="B78" s="156" t="str">
        <f>'SMART Goal (4)'!$C$8</f>
        <v>1:  </v>
      </c>
      <c r="C78" s="156"/>
      <c r="D78" s="156" t="str">
        <f>'SMART Goal (4)'!$C$9</f>
        <v>2: </v>
      </c>
      <c r="E78" s="156"/>
      <c r="F78" s="156" t="str">
        <f>'SMART Goal (4)'!$C$10</f>
        <v>3: </v>
      </c>
      <c r="G78" s="156"/>
      <c r="H78" s="156">
        <f>'SMART Goal (4)'!$C$6</f>
        <v>0</v>
      </c>
      <c r="I78" s="180">
        <f>'SMART Goal (4)'!$C$11</f>
        <v>0</v>
      </c>
      <c r="J78" s="179">
        <f>'SMART Goal (4)'!$C$14</f>
        <v>0</v>
      </c>
      <c r="K78" s="156">
        <f>'SMART Goal (4)'!$F$14</f>
        <v>0</v>
      </c>
      <c r="L78" s="225">
        <f>'SMART Goal (4)'!$H$14</f>
        <v>0</v>
      </c>
      <c r="M78" s="156">
        <f>'SMART Goal (4)'!$C$15</f>
        <v>0</v>
      </c>
      <c r="N78" s="239">
        <f>'SMART Goal (4)'!$F$15</f>
        <v>0</v>
      </c>
      <c r="O78" s="248">
        <f>'SMART Goal (4)'!$H$15</f>
        <v>0</v>
      </c>
      <c r="P78" s="156">
        <f>'SMART Goal (4)'!$C$16</f>
        <v>0</v>
      </c>
      <c r="Q78" s="239">
        <f>'SMART Goal (4)'!$F$16</f>
        <v>0</v>
      </c>
      <c r="R78" s="248">
        <f>'SMART Goal (4)'!$H$16</f>
        <v>0</v>
      </c>
      <c r="S78" s="156">
        <f>'SMART Goal (4)'!$C$17</f>
        <v>0</v>
      </c>
      <c r="T78" s="239">
        <f>'SMART Goal (4)'!$F$17</f>
        <v>0</v>
      </c>
      <c r="U78" s="248">
        <f>'SMART Goal (4)'!$H$17</f>
        <v>0</v>
      </c>
      <c r="V78" s="156">
        <f>'SMART Goal (4)'!$C$18</f>
      </c>
      <c r="W78" s="239">
        <f>'SMART Goal (4)'!$F$18</f>
        <v>0</v>
      </c>
      <c r="X78" s="249">
        <f>'SMART Goal (4)'!$H$18</f>
        <v>0</v>
      </c>
      <c r="Y78" s="156">
        <f>'SMART Goal (4)'!C37</f>
        <v>0</v>
      </c>
      <c r="Z78" s="156">
        <f>'SMART Goal (4)'!D37</f>
        <v>0</v>
      </c>
      <c r="AA78" s="181">
        <f>'SMART Goal (4)'!E37</f>
        <v>0</v>
      </c>
      <c r="AB78" s="181">
        <f>'SMART Goal (4)'!F37</f>
        <v>0</v>
      </c>
      <c r="AC78" s="156">
        <f>'SMART Goal (4)'!G37</f>
        <v>0</v>
      </c>
      <c r="AD78" s="156">
        <f>'SMART Goal (4)'!B37</f>
        <v>0</v>
      </c>
      <c r="AE78" s="179">
        <f>'SMART Goal (4)'!B60</f>
        <v>0</v>
      </c>
      <c r="AF78" s="156">
        <f>'SMART Goal (4)'!C60</f>
        <v>0</v>
      </c>
      <c r="AG78" s="156">
        <f>'SMART Goal (4)'!D60</f>
        <v>0</v>
      </c>
      <c r="AH78" s="182">
        <f>'SMART Goal (4)'!E60</f>
        <v>0</v>
      </c>
      <c r="AI78" s="183">
        <f>'SMART Goal (4)'!F60</f>
        <v>0</v>
      </c>
    </row>
    <row r="79" spans="1:35" ht="14.25">
      <c r="A79" s="179">
        <f>'SMART Goal (4)'!$C$7</f>
      </c>
      <c r="B79" s="156" t="str">
        <f>'SMART Goal (4)'!$C$8</f>
        <v>1:  </v>
      </c>
      <c r="C79" s="156"/>
      <c r="D79" s="156" t="str">
        <f>'SMART Goal (4)'!$C$9</f>
        <v>2: </v>
      </c>
      <c r="E79" s="156"/>
      <c r="F79" s="156" t="str">
        <f>'SMART Goal (4)'!$C$10</f>
        <v>3: </v>
      </c>
      <c r="G79" s="156"/>
      <c r="H79" s="156">
        <f>'SMART Goal (4)'!$C$6</f>
        <v>0</v>
      </c>
      <c r="I79" s="180">
        <f>'SMART Goal (4)'!$C$11</f>
        <v>0</v>
      </c>
      <c r="J79" s="179">
        <f>'SMART Goal (4)'!$C$14</f>
        <v>0</v>
      </c>
      <c r="K79" s="156">
        <f>'SMART Goal (4)'!$F$14</f>
        <v>0</v>
      </c>
      <c r="L79" s="225">
        <f>'SMART Goal (4)'!$H$14</f>
        <v>0</v>
      </c>
      <c r="M79" s="156">
        <f>'SMART Goal (4)'!$C$15</f>
        <v>0</v>
      </c>
      <c r="N79" s="239">
        <f>'SMART Goal (4)'!$F$15</f>
        <v>0</v>
      </c>
      <c r="O79" s="248">
        <f>'SMART Goal (4)'!$H$15</f>
        <v>0</v>
      </c>
      <c r="P79" s="156">
        <f>'SMART Goal (4)'!$C$16</f>
        <v>0</v>
      </c>
      <c r="Q79" s="239">
        <f>'SMART Goal (4)'!$F$16</f>
        <v>0</v>
      </c>
      <c r="R79" s="248">
        <f>'SMART Goal (4)'!$H$16</f>
        <v>0</v>
      </c>
      <c r="S79" s="156">
        <f>'SMART Goal (4)'!$C$17</f>
        <v>0</v>
      </c>
      <c r="T79" s="239">
        <f>'SMART Goal (4)'!$F$17</f>
        <v>0</v>
      </c>
      <c r="U79" s="248">
        <f>'SMART Goal (4)'!$H$17</f>
        <v>0</v>
      </c>
      <c r="V79" s="156">
        <f>'SMART Goal (4)'!$C$18</f>
      </c>
      <c r="W79" s="239">
        <f>'SMART Goal (4)'!$F$18</f>
        <v>0</v>
      </c>
      <c r="X79" s="249">
        <f>'SMART Goal (4)'!$H$18</f>
        <v>0</v>
      </c>
      <c r="Y79" s="156">
        <f>'SMART Goal (4)'!C38</f>
        <v>0</v>
      </c>
      <c r="Z79" s="156">
        <f>'SMART Goal (4)'!D38</f>
        <v>0</v>
      </c>
      <c r="AA79" s="181">
        <f>'SMART Goal (4)'!E38</f>
        <v>0</v>
      </c>
      <c r="AB79" s="181">
        <f>'SMART Goal (4)'!F38</f>
        <v>0</v>
      </c>
      <c r="AC79" s="156">
        <f>'SMART Goal (4)'!G38</f>
        <v>0</v>
      </c>
      <c r="AD79" s="156">
        <f>'SMART Goal (4)'!B38</f>
        <v>0</v>
      </c>
      <c r="AE79" s="179">
        <f>'SMART Goal (4)'!B61</f>
        <v>0</v>
      </c>
      <c r="AF79" s="156">
        <f>'SMART Goal (4)'!C61</f>
        <v>0</v>
      </c>
      <c r="AG79" s="156">
        <f>'SMART Goal (4)'!D61</f>
        <v>0</v>
      </c>
      <c r="AH79" s="182">
        <f>'SMART Goal (4)'!E61</f>
        <v>0</v>
      </c>
      <c r="AI79" s="183">
        <f>'SMART Goal (4)'!F61</f>
        <v>0</v>
      </c>
    </row>
    <row r="80" spans="1:35" ht="14.25">
      <c r="A80" s="179">
        <f>'SMART Goal (4)'!$C$7</f>
      </c>
      <c r="B80" s="156" t="str">
        <f>'SMART Goal (4)'!$C$8</f>
        <v>1:  </v>
      </c>
      <c r="C80" s="156"/>
      <c r="D80" s="156" t="str">
        <f>'SMART Goal (4)'!$C$9</f>
        <v>2: </v>
      </c>
      <c r="E80" s="156"/>
      <c r="F80" s="156" t="str">
        <f>'SMART Goal (4)'!$C$10</f>
        <v>3: </v>
      </c>
      <c r="G80" s="156"/>
      <c r="H80" s="156">
        <f>'SMART Goal (4)'!$C$6</f>
        <v>0</v>
      </c>
      <c r="I80" s="180">
        <f>'SMART Goal (4)'!$C$11</f>
        <v>0</v>
      </c>
      <c r="J80" s="179">
        <f>'SMART Goal (4)'!$C$14</f>
        <v>0</v>
      </c>
      <c r="K80" s="156">
        <f>'SMART Goal (4)'!$F$14</f>
        <v>0</v>
      </c>
      <c r="L80" s="225">
        <f>'SMART Goal (4)'!$H$14</f>
        <v>0</v>
      </c>
      <c r="M80" s="156">
        <f>'SMART Goal (4)'!$C$15</f>
        <v>0</v>
      </c>
      <c r="N80" s="239">
        <f>'SMART Goal (4)'!$F$15</f>
        <v>0</v>
      </c>
      <c r="O80" s="248">
        <f>'SMART Goal (4)'!$H$15</f>
        <v>0</v>
      </c>
      <c r="P80" s="156">
        <f>'SMART Goal (4)'!$C$16</f>
        <v>0</v>
      </c>
      <c r="Q80" s="239">
        <f>'SMART Goal (4)'!$F$16</f>
        <v>0</v>
      </c>
      <c r="R80" s="248">
        <f>'SMART Goal (4)'!$H$16</f>
        <v>0</v>
      </c>
      <c r="S80" s="156">
        <f>'SMART Goal (4)'!$C$17</f>
        <v>0</v>
      </c>
      <c r="T80" s="239">
        <f>'SMART Goal (4)'!$F$17</f>
        <v>0</v>
      </c>
      <c r="U80" s="248">
        <f>'SMART Goal (4)'!$H$17</f>
        <v>0</v>
      </c>
      <c r="V80" s="156">
        <f>'SMART Goal (4)'!$C$18</f>
      </c>
      <c r="W80" s="239">
        <f>'SMART Goal (4)'!$F$18</f>
        <v>0</v>
      </c>
      <c r="X80" s="249">
        <f>'SMART Goal (4)'!$H$18</f>
        <v>0</v>
      </c>
      <c r="Y80" s="156">
        <f>'SMART Goal (4)'!C39</f>
        <v>0</v>
      </c>
      <c r="Z80" s="156">
        <f>'SMART Goal (4)'!D39</f>
        <v>0</v>
      </c>
      <c r="AA80" s="181">
        <f>'SMART Goal (4)'!E39</f>
        <v>0</v>
      </c>
      <c r="AB80" s="181">
        <f>'SMART Goal (4)'!F39</f>
        <v>0</v>
      </c>
      <c r="AC80" s="156">
        <f>'SMART Goal (4)'!G39</f>
        <v>0</v>
      </c>
      <c r="AD80" s="156">
        <f>'SMART Goal (4)'!B39</f>
        <v>0</v>
      </c>
      <c r="AE80" s="179">
        <f>'SMART Goal (4)'!B62</f>
        <v>0</v>
      </c>
      <c r="AF80" s="156">
        <f>'SMART Goal (4)'!C62</f>
        <v>0</v>
      </c>
      <c r="AG80" s="156">
        <f>'SMART Goal (4)'!D62</f>
        <v>0</v>
      </c>
      <c r="AH80" s="182">
        <f>'SMART Goal (4)'!E62</f>
        <v>0</v>
      </c>
      <c r="AI80" s="183">
        <f>'SMART Goal (4)'!F62</f>
        <v>0</v>
      </c>
    </row>
    <row r="81" spans="1:35" ht="14.25">
      <c r="A81" s="179">
        <f>'SMART Goal (4)'!$C$7</f>
      </c>
      <c r="B81" s="156" t="str">
        <f>'SMART Goal (4)'!$C$8</f>
        <v>1:  </v>
      </c>
      <c r="C81" s="156"/>
      <c r="D81" s="156" t="str">
        <f>'SMART Goal (4)'!$C$9</f>
        <v>2: </v>
      </c>
      <c r="E81" s="156"/>
      <c r="F81" s="156" t="str">
        <f>'SMART Goal (4)'!$C$10</f>
        <v>3: </v>
      </c>
      <c r="G81" s="156"/>
      <c r="H81" s="156">
        <f>'SMART Goal (4)'!$C$6</f>
        <v>0</v>
      </c>
      <c r="I81" s="180">
        <f>'SMART Goal (4)'!$C$11</f>
        <v>0</v>
      </c>
      <c r="J81" s="179">
        <f>'SMART Goal (4)'!$C$14</f>
        <v>0</v>
      </c>
      <c r="K81" s="156">
        <f>'SMART Goal (4)'!$F$14</f>
        <v>0</v>
      </c>
      <c r="L81" s="225">
        <f>'SMART Goal (4)'!$H$14</f>
        <v>0</v>
      </c>
      <c r="M81" s="156">
        <f>'SMART Goal (4)'!$C$15</f>
        <v>0</v>
      </c>
      <c r="N81" s="239">
        <f>'SMART Goal (4)'!$F$15</f>
        <v>0</v>
      </c>
      <c r="O81" s="248">
        <f>'SMART Goal (4)'!$H$15</f>
        <v>0</v>
      </c>
      <c r="P81" s="156">
        <f>'SMART Goal (4)'!$C$16</f>
        <v>0</v>
      </c>
      <c r="Q81" s="239">
        <f>'SMART Goal (4)'!$F$16</f>
        <v>0</v>
      </c>
      <c r="R81" s="248">
        <f>'SMART Goal (4)'!$H$16</f>
        <v>0</v>
      </c>
      <c r="S81" s="156">
        <f>'SMART Goal (4)'!$C$17</f>
        <v>0</v>
      </c>
      <c r="T81" s="239">
        <f>'SMART Goal (4)'!$F$17</f>
        <v>0</v>
      </c>
      <c r="U81" s="248">
        <f>'SMART Goal (4)'!$H$17</f>
        <v>0</v>
      </c>
      <c r="V81" s="156">
        <f>'SMART Goal (4)'!$C$18</f>
      </c>
      <c r="W81" s="239">
        <f>'SMART Goal (4)'!$F$18</f>
        <v>0</v>
      </c>
      <c r="X81" s="249">
        <f>'SMART Goal (4)'!$H$18</f>
        <v>0</v>
      </c>
      <c r="Y81" s="156">
        <f>'SMART Goal (4)'!C40</f>
        <v>0</v>
      </c>
      <c r="Z81" s="156">
        <f>'SMART Goal (4)'!D40</f>
        <v>0</v>
      </c>
      <c r="AA81" s="181">
        <f>'SMART Goal (4)'!E40</f>
        <v>0</v>
      </c>
      <c r="AB81" s="181">
        <f>'SMART Goal (4)'!F40</f>
        <v>0</v>
      </c>
      <c r="AC81" s="156">
        <f>'SMART Goal (4)'!G40</f>
        <v>0</v>
      </c>
      <c r="AD81" s="156">
        <f>'SMART Goal (4)'!B40</f>
        <v>0</v>
      </c>
      <c r="AE81" s="179">
        <f>'SMART Goal (4)'!B63</f>
        <v>0</v>
      </c>
      <c r="AF81" s="156">
        <f>'SMART Goal (4)'!C63</f>
        <v>0</v>
      </c>
      <c r="AG81" s="156">
        <f>'SMART Goal (4)'!D63</f>
        <v>0</v>
      </c>
      <c r="AH81" s="182">
        <f>'SMART Goal (4)'!E63</f>
        <v>0</v>
      </c>
      <c r="AI81" s="183">
        <f>'SMART Goal (4)'!F63</f>
        <v>0</v>
      </c>
    </row>
    <row r="82" spans="1:35" ht="15" thickBot="1">
      <c r="A82" s="184">
        <f>'SMART Goal (4)'!$C$7</f>
      </c>
      <c r="B82" s="185" t="str">
        <f>'SMART Goal (4)'!$C$8</f>
        <v>1:  </v>
      </c>
      <c r="C82" s="185"/>
      <c r="D82" s="185" t="str">
        <f>'SMART Goal (4)'!$C$9</f>
        <v>2: </v>
      </c>
      <c r="E82" s="185"/>
      <c r="F82" s="185" t="str">
        <f>'SMART Goal (4)'!$C$10</f>
        <v>3: </v>
      </c>
      <c r="G82" s="185"/>
      <c r="H82" s="185">
        <f>'SMART Goal (4)'!$C$6</f>
        <v>0</v>
      </c>
      <c r="I82" s="186">
        <f>'SMART Goal (4)'!$C$11</f>
        <v>0</v>
      </c>
      <c r="J82" s="184">
        <f>'SMART Goal (4)'!$C$14</f>
        <v>0</v>
      </c>
      <c r="K82" s="185">
        <f>'SMART Goal (4)'!$F$14</f>
        <v>0</v>
      </c>
      <c r="L82" s="244">
        <f>'SMART Goal (4)'!$H$14</f>
        <v>0</v>
      </c>
      <c r="M82" s="185">
        <f>'SMART Goal (4)'!$C$15</f>
        <v>0</v>
      </c>
      <c r="N82" s="250">
        <f>'SMART Goal (4)'!$F$15</f>
        <v>0</v>
      </c>
      <c r="O82" s="251">
        <f>'SMART Goal (4)'!$H$15</f>
        <v>0</v>
      </c>
      <c r="P82" s="185">
        <f>'SMART Goal (4)'!$C$16</f>
        <v>0</v>
      </c>
      <c r="Q82" s="250">
        <f>'SMART Goal (4)'!$F$16</f>
        <v>0</v>
      </c>
      <c r="R82" s="251">
        <f>'SMART Goal (4)'!$H$16</f>
        <v>0</v>
      </c>
      <c r="S82" s="185">
        <f>'SMART Goal (4)'!$C$17</f>
        <v>0</v>
      </c>
      <c r="T82" s="250">
        <f>'SMART Goal (4)'!$F$17</f>
        <v>0</v>
      </c>
      <c r="U82" s="251">
        <f>'SMART Goal (4)'!$H$17</f>
        <v>0</v>
      </c>
      <c r="V82" s="185">
        <f>'SMART Goal (4)'!$C$18</f>
      </c>
      <c r="W82" s="250">
        <f>'SMART Goal (4)'!$F$18</f>
        <v>0</v>
      </c>
      <c r="X82" s="252">
        <f>'SMART Goal (4)'!$H$18</f>
        <v>0</v>
      </c>
      <c r="Y82" s="185">
        <f>'SMART Goal (4)'!C41</f>
        <v>0</v>
      </c>
      <c r="Z82" s="185">
        <f>'SMART Goal (4)'!D41</f>
        <v>0</v>
      </c>
      <c r="AA82" s="187">
        <f>'SMART Goal (4)'!E41</f>
        <v>0</v>
      </c>
      <c r="AB82" s="187">
        <f>'SMART Goal (4)'!F41</f>
        <v>0</v>
      </c>
      <c r="AC82" s="185">
        <f>'SMART Goal (4)'!G41</f>
        <v>0</v>
      </c>
      <c r="AD82" s="185">
        <f>'SMART Goal (4)'!B41</f>
        <v>0</v>
      </c>
      <c r="AE82" s="184">
        <f>'SMART Goal (4)'!B64</f>
        <v>0</v>
      </c>
      <c r="AF82" s="185">
        <f>'SMART Goal (4)'!C64</f>
        <v>0</v>
      </c>
      <c r="AG82" s="185">
        <f>'SMART Goal (4)'!D64</f>
        <v>0</v>
      </c>
      <c r="AH82" s="188">
        <f>'SMART Goal (4)'!E64</f>
        <v>0</v>
      </c>
      <c r="AI82" s="189">
        <f>'SMART Goal (4)'!F64</f>
        <v>0</v>
      </c>
    </row>
    <row r="85" ht="15" thickBot="1"/>
    <row r="86" spans="2:6" ht="28.5">
      <c r="B86">
        <f>C3</f>
        <v>0</v>
      </c>
      <c r="D86" s="277" t="s">
        <v>702</v>
      </c>
      <c r="E86" s="280" t="s">
        <v>984</v>
      </c>
      <c r="F86" s="285" t="s">
        <v>985</v>
      </c>
    </row>
    <row r="87" spans="2:6" ht="14.25">
      <c r="B87" s="275">
        <f>E3</f>
        <v>0</v>
      </c>
      <c r="D87" s="278" t="s">
        <v>640</v>
      </c>
      <c r="E87" s="281">
        <f>COUNTIF(B86:B97,"1 - School Leadership")</f>
        <v>0</v>
      </c>
      <c r="F87" s="283">
        <f>COUNTIF(Z3:Z82,"1 - School Leadership")</f>
        <v>0</v>
      </c>
    </row>
    <row r="88" spans="2:6" ht="14.25">
      <c r="B88">
        <f>G3</f>
        <v>0</v>
      </c>
      <c r="D88" s="278" t="s">
        <v>641</v>
      </c>
      <c r="E88" s="281">
        <f>COUNTIF(B86:B97,"2 - School Climate &amp; Culture")</f>
        <v>0</v>
      </c>
      <c r="F88" s="283">
        <f>COUNTIF(Z3:Z82,"2 - School Climate &amp; Culture")</f>
        <v>0</v>
      </c>
    </row>
    <row r="89" spans="2:6" ht="14.25">
      <c r="B89">
        <f>C23</f>
        <v>0</v>
      </c>
      <c r="D89" s="278" t="s">
        <v>642</v>
      </c>
      <c r="E89" s="281">
        <f>COUNTIF(B86:B97,"3 - Effective Instruction")</f>
        <v>0</v>
      </c>
      <c r="F89" s="283">
        <f>COUNTIF(Z3:Z82,"3 - Effective Instruction")</f>
        <v>0</v>
      </c>
    </row>
    <row r="90" spans="2:6" ht="14.25">
      <c r="B90">
        <f>E23</f>
        <v>0</v>
      </c>
      <c r="D90" s="278" t="s">
        <v>739</v>
      </c>
      <c r="E90" s="281">
        <f>COUNTIF(B86:B97,"4 - Curriculum, Assessment &amp; Intervention System")</f>
        <v>0</v>
      </c>
      <c r="F90" s="283">
        <f>COUNTIF(Z3:Z82,"4 - Curriculum, Assessment &amp; Intervention System")</f>
        <v>0</v>
      </c>
    </row>
    <row r="91" spans="2:6" ht="14.25">
      <c r="B91">
        <f>G23</f>
        <v>0</v>
      </c>
      <c r="D91" s="278" t="s">
        <v>704</v>
      </c>
      <c r="E91" s="281">
        <f>COUNTIF(B86:B97,"5 - Effective Staffing")</f>
        <v>0</v>
      </c>
      <c r="F91" s="283">
        <f>COUNTIF(Z3:Z82,"5 - Effective Staffing")</f>
        <v>0</v>
      </c>
    </row>
    <row r="92" spans="2:6" ht="14.25">
      <c r="B92">
        <f>C43</f>
        <v>0</v>
      </c>
      <c r="D92" s="278" t="s">
        <v>705</v>
      </c>
      <c r="E92" s="281">
        <f>COUNTIF(B86:B97,"6 - Enabling the Effective Use of Data")</f>
        <v>0</v>
      </c>
      <c r="F92" s="283">
        <f>COUNTIF(Z3:Z82,"6 - Enabling the Effective Use of Data")</f>
        <v>0</v>
      </c>
    </row>
    <row r="93" spans="2:6" ht="14.25">
      <c r="B93">
        <f>E43</f>
        <v>0</v>
      </c>
      <c r="D93" s="278" t="s">
        <v>740</v>
      </c>
      <c r="E93" s="281">
        <f>COUNTIF(B86:B97,"7 - Effective Use of Time")</f>
        <v>0</v>
      </c>
      <c r="F93" s="283">
        <f>COUNTIF(Z3:Z82,"7 - Effective Use of Time")</f>
        <v>0</v>
      </c>
    </row>
    <row r="94" spans="2:6" ht="15" thickBot="1">
      <c r="B94">
        <f>G43</f>
        <v>0</v>
      </c>
      <c r="D94" s="279" t="s">
        <v>706</v>
      </c>
      <c r="E94" s="282">
        <f>COUNTIF(B86:B97,"8 - Family Engagement")</f>
        <v>0</v>
      </c>
      <c r="F94" s="284">
        <f>COUNTIF(Z3:Z82,"8 - Family Engagement")</f>
        <v>0</v>
      </c>
    </row>
    <row r="95" ht="14.25">
      <c r="B95">
        <f>C63</f>
        <v>0</v>
      </c>
    </row>
    <row r="96" ht="14.25">
      <c r="B96">
        <f>E63</f>
        <v>0</v>
      </c>
    </row>
    <row r="97" ht="14.25">
      <c r="B97">
        <f>G63</f>
        <v>0</v>
      </c>
    </row>
  </sheetData>
  <sheetProtection password="E72B" sheet="1" objects="1" scenarios="1" selectLockedCells="1" selectUnlockedCells="1"/>
  <mergeCells count="3">
    <mergeCell ref="AE1:AI1"/>
    <mergeCell ref="J1:V1"/>
    <mergeCell ref="B1:F1"/>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theme="3"/>
  </sheetPr>
  <dimension ref="A1:G35"/>
  <sheetViews>
    <sheetView showGridLines="0" showRowColHeaders="0" view="pageLayout" showRuler="0" zoomScale="0" zoomScalePageLayoutView="0" workbookViewId="0" topLeftCell="A1">
      <selection activeCell="B5" sqref="B5:D5"/>
    </sheetView>
  </sheetViews>
  <sheetFormatPr defaultColWidth="9.140625" defaultRowHeight="15"/>
  <cols>
    <col min="1" max="1" width="36.8515625" style="0" customWidth="1"/>
    <col min="2" max="2" width="12.421875" style="0" customWidth="1"/>
    <col min="3" max="7" width="14.140625" style="0" customWidth="1"/>
  </cols>
  <sheetData>
    <row r="1" spans="1:7" ht="34.5" customHeight="1">
      <c r="A1" s="688" t="s">
        <v>1094</v>
      </c>
      <c r="B1" s="689"/>
      <c r="C1" s="689"/>
      <c r="D1" s="689"/>
      <c r="E1" s="689"/>
      <c r="F1" s="689"/>
      <c r="G1" s="689"/>
    </row>
    <row r="2" ht="7.5" customHeight="1"/>
    <row r="3" spans="1:4" ht="14.25">
      <c r="A3" s="419" t="s">
        <v>1095</v>
      </c>
      <c r="B3" s="690"/>
      <c r="C3" s="690"/>
      <c r="D3" s="690"/>
    </row>
    <row r="4" ht="9" customHeight="1"/>
    <row r="5" spans="1:4" ht="14.25">
      <c r="A5" s="420" t="s">
        <v>1096</v>
      </c>
      <c r="B5" s="691"/>
      <c r="C5" s="691"/>
      <c r="D5" s="691"/>
    </row>
    <row r="6" ht="6" customHeight="1"/>
    <row r="7" spans="1:6" ht="14.25">
      <c r="A7" t="s">
        <v>1097</v>
      </c>
      <c r="C7" s="421" t="s">
        <v>1098</v>
      </c>
      <c r="D7" s="692" t="s">
        <v>1099</v>
      </c>
      <c r="E7" s="692"/>
      <c r="F7" s="692"/>
    </row>
    <row r="8" ht="6.75" customHeight="1" thickBot="1"/>
    <row r="9" spans="1:7" ht="15">
      <c r="A9" s="693" t="s">
        <v>3</v>
      </c>
      <c r="B9" s="695" t="s">
        <v>1047</v>
      </c>
      <c r="C9" s="697" t="s">
        <v>1100</v>
      </c>
      <c r="D9" s="697"/>
      <c r="E9" s="697"/>
      <c r="F9" s="695" t="s">
        <v>1101</v>
      </c>
      <c r="G9" s="698" t="s">
        <v>1102</v>
      </c>
    </row>
    <row r="10" spans="1:7" s="319" customFormat="1" ht="46.5" thickBot="1">
      <c r="A10" s="694"/>
      <c r="B10" s="696"/>
      <c r="C10" s="422" t="s">
        <v>1103</v>
      </c>
      <c r="D10" s="422" t="s">
        <v>1104</v>
      </c>
      <c r="E10" s="422" t="s">
        <v>1105</v>
      </c>
      <c r="F10" s="696"/>
      <c r="G10" s="699"/>
    </row>
    <row r="11" spans="1:7" ht="15.75" thickBot="1">
      <c r="A11" s="681" t="s">
        <v>14</v>
      </c>
      <c r="B11" s="682"/>
      <c r="C11" s="682"/>
      <c r="D11" s="682"/>
      <c r="E11" s="682"/>
      <c r="F11" s="682"/>
      <c r="G11" s="683"/>
    </row>
    <row r="12" spans="1:7" ht="14.25">
      <c r="A12" s="423" t="s">
        <v>1106</v>
      </c>
      <c r="B12" s="424" t="s">
        <v>1107</v>
      </c>
      <c r="C12" s="340"/>
      <c r="D12" s="340"/>
      <c r="E12" s="425">
        <f>SUMPRODUCT((Prog!$C$2:$C$22)*(Prog!$B$2:$B$22="100 - 100: Full-Time &amp; Part Time Salaries - Instruction"))</f>
        <v>0</v>
      </c>
      <c r="F12" s="426"/>
      <c r="G12" s="427">
        <f aca="true" t="shared" si="0" ref="G12:G17">SUM(E12:F12)</f>
        <v>0</v>
      </c>
    </row>
    <row r="13" spans="1:7" ht="14.25">
      <c r="A13" s="278" t="s">
        <v>1108</v>
      </c>
      <c r="B13" s="428" t="s">
        <v>1109</v>
      </c>
      <c r="C13" s="429"/>
      <c r="D13" s="429"/>
      <c r="E13" s="430">
        <f>SUMPRODUCT((Prog!$C$44:$C$67)*(Prog!$B$44:$B$67="100 - 300: Purchased Professional and Technical Services (instructional)"))</f>
        <v>0</v>
      </c>
      <c r="F13" s="431"/>
      <c r="G13" s="427">
        <f t="shared" si="0"/>
        <v>0</v>
      </c>
    </row>
    <row r="14" spans="1:7" ht="14.25">
      <c r="A14" s="278" t="s">
        <v>18</v>
      </c>
      <c r="B14" s="428" t="s">
        <v>1110</v>
      </c>
      <c r="C14" s="429"/>
      <c r="D14" s="429"/>
      <c r="E14" s="430">
        <f>SUMPRODUCT((Prog!$C$116:$C$139)*(Prog!$B$116:$B$139="100 - 500: Other Purchased Services"))</f>
        <v>0</v>
      </c>
      <c r="F14" s="431"/>
      <c r="G14" s="427">
        <f t="shared" si="0"/>
        <v>0</v>
      </c>
    </row>
    <row r="15" spans="1:7" ht="14.25">
      <c r="A15" s="278" t="s">
        <v>1111</v>
      </c>
      <c r="B15" s="428" t="s">
        <v>1112</v>
      </c>
      <c r="C15" s="429"/>
      <c r="D15" s="429"/>
      <c r="E15" s="430">
        <f>SUMPRODUCT((Prog!$C$68:$C$91)*(Prog!$B$68:$B$91="100 - 600: Instructional Supplies and Textbooks"))</f>
        <v>0</v>
      </c>
      <c r="F15" s="431"/>
      <c r="G15" s="427">
        <f t="shared" si="0"/>
        <v>0</v>
      </c>
    </row>
    <row r="16" spans="1:7" ht="14.25">
      <c r="A16" s="278" t="s">
        <v>22</v>
      </c>
      <c r="B16" s="428" t="s">
        <v>1113</v>
      </c>
      <c r="C16" s="429"/>
      <c r="D16" s="429"/>
      <c r="E16" s="430">
        <f>SUMPRODUCT((Prog!$C$116:$C$139)*(Prog!$B$116:$B$139="100 - 800: Other Objects"))</f>
        <v>0</v>
      </c>
      <c r="F16" s="431"/>
      <c r="G16" s="427">
        <f t="shared" si="0"/>
        <v>0</v>
      </c>
    </row>
    <row r="17" spans="1:7" ht="15" thickBot="1">
      <c r="A17" s="684" t="s">
        <v>24</v>
      </c>
      <c r="B17" s="685"/>
      <c r="C17" s="432"/>
      <c r="D17" s="432"/>
      <c r="E17" s="433">
        <f>SUM(E12:E16)</f>
        <v>0</v>
      </c>
      <c r="F17" s="434"/>
      <c r="G17" s="435">
        <f t="shared" si="0"/>
        <v>0</v>
      </c>
    </row>
    <row r="18" spans="1:7" ht="15.75" thickBot="1">
      <c r="A18" s="681" t="s">
        <v>25</v>
      </c>
      <c r="B18" s="682"/>
      <c r="C18" s="682"/>
      <c r="D18" s="682"/>
      <c r="E18" s="682"/>
      <c r="F18" s="682"/>
      <c r="G18" s="683"/>
    </row>
    <row r="19" spans="1:7" ht="14.25">
      <c r="A19" s="423" t="s">
        <v>1106</v>
      </c>
      <c r="B19" s="424" t="s">
        <v>1114</v>
      </c>
      <c r="C19" s="340"/>
      <c r="D19" s="340"/>
      <c r="E19" s="425">
        <f>SUMPRODUCT((Prog!$C$2:$C$22)*(Prog!$B$2:$B$22="200 - 100: Full Time and Part Time Salaries Support Services"))</f>
        <v>0</v>
      </c>
      <c r="F19" s="425">
        <f>SUMPRODUCT((Prog!$C$140:$C$163)*(Prog!$B$140:$B$163="200 - 100: Full Time and Part Time Salaries Support Services"))</f>
        <v>0</v>
      </c>
      <c r="G19" s="427">
        <f>SUM(E19:F19)</f>
        <v>0</v>
      </c>
    </row>
    <row r="20" spans="1:7" ht="14.25">
      <c r="A20" s="278" t="s">
        <v>1115</v>
      </c>
      <c r="B20" s="428" t="s">
        <v>1116</v>
      </c>
      <c r="C20" s="429"/>
      <c r="D20" s="429"/>
      <c r="E20" s="430">
        <f>SUMPRODUCT((Prog!$C$23:$C$43)*(Prog!$B$23:$B$43="200 - 200: Personal Services - Employee Benefits"))</f>
        <v>0</v>
      </c>
      <c r="F20" s="430">
        <f>SUMPRODUCT((Prog!$C$140:$C$163)*(Prog!$B$140:$B$163="200 - 200: Personal Services - Employee Benefits"))</f>
        <v>0</v>
      </c>
      <c r="G20" s="427">
        <f aca="true" t="shared" si="1" ref="G20:G28">SUM(E20:F20)</f>
        <v>0</v>
      </c>
    </row>
    <row r="21" spans="1:7" ht="14.25">
      <c r="A21" s="278" t="s">
        <v>1108</v>
      </c>
      <c r="B21" s="428" t="s">
        <v>1117</v>
      </c>
      <c r="C21" s="429"/>
      <c r="D21" s="429"/>
      <c r="E21" s="430">
        <f>SUMPRODUCT((Prog!$C$44:$C$67)*(Prog!$B$44:$B$67="200 - 300:  Purchased Professional and Technical Services (noninstructional/support)"))</f>
        <v>0</v>
      </c>
      <c r="F21" s="430">
        <f>SUMPRODUCT((Prog!$C$140:$C$163)*(Prog!$B$140:$B$163="200 - 300:  Purchased Professional and Technical Services (noninstructional/support)"))</f>
        <v>0</v>
      </c>
      <c r="G21" s="427">
        <f t="shared" si="1"/>
        <v>0</v>
      </c>
    </row>
    <row r="22" spans="1:7" ht="14.25">
      <c r="A22" s="278" t="s">
        <v>1118</v>
      </c>
      <c r="B22" s="428" t="s">
        <v>1119</v>
      </c>
      <c r="C22" s="429"/>
      <c r="D22" s="429"/>
      <c r="E22" s="430"/>
      <c r="F22" s="430"/>
      <c r="G22" s="427">
        <f t="shared" si="1"/>
        <v>0</v>
      </c>
    </row>
    <row r="23" spans="1:7" ht="14.25">
      <c r="A23" s="278" t="s">
        <v>29</v>
      </c>
      <c r="B23" s="428" t="s">
        <v>1120</v>
      </c>
      <c r="C23" s="429"/>
      <c r="D23" s="429"/>
      <c r="E23" s="430">
        <f>SUMPRODUCT((Prog!$C$116:$C$139)*(Prog!$B$116:$B$139="200 - 400: Purchased Property Services"))</f>
        <v>0</v>
      </c>
      <c r="F23" s="436">
        <f>SUMPRODUCT((Prog!$C$140:$C$163)*(Prog!$B$140:$B$163="200 - 400: Purchased Property Services"))</f>
        <v>0</v>
      </c>
      <c r="G23" s="427">
        <f t="shared" si="1"/>
        <v>0</v>
      </c>
    </row>
    <row r="24" spans="1:7" ht="14.25">
      <c r="A24" s="278" t="s">
        <v>18</v>
      </c>
      <c r="B24" s="428" t="s">
        <v>1121</v>
      </c>
      <c r="C24" s="429"/>
      <c r="D24" s="429"/>
      <c r="E24" s="430">
        <f>SUMPRODUCT((Prog!$C$116:$C$139)*(Prog!$B$116:$B$139="200 - 500: Other Purchased Services"))</f>
        <v>0</v>
      </c>
      <c r="F24" s="430">
        <f>SUMPRODUCT((Prog!$C$140:$C$163)*(Prog!$B$140:$B$163="200 - 500: Other Purchased Services"))</f>
        <v>0</v>
      </c>
      <c r="G24" s="427">
        <f t="shared" si="1"/>
        <v>0</v>
      </c>
    </row>
    <row r="25" spans="1:7" ht="14.25">
      <c r="A25" s="278" t="s">
        <v>32</v>
      </c>
      <c r="B25" s="428" t="s">
        <v>1122</v>
      </c>
      <c r="C25" s="429"/>
      <c r="D25" s="429"/>
      <c r="E25" s="436">
        <f>SUMPRODUCT((Prog!$C$116:$C$139)*(Prog!$B$116:$B$139="200 - 580: Travel"))</f>
        <v>0</v>
      </c>
      <c r="F25" s="430">
        <f>SUMPRODUCT((Prog!$C$140:$C$163)*(Prog!$B$140:$B$163="200 - 580: Travel"))</f>
        <v>0</v>
      </c>
      <c r="G25" s="427">
        <f t="shared" si="1"/>
        <v>0</v>
      </c>
    </row>
    <row r="26" spans="1:7" ht="14.25">
      <c r="A26" s="278" t="s">
        <v>1111</v>
      </c>
      <c r="B26" s="428" t="s">
        <v>1123</v>
      </c>
      <c r="C26" s="429"/>
      <c r="D26" s="429"/>
      <c r="E26" s="437">
        <f>SUMPRODUCT((Prog!$C$68:$C$91)*(Prog!$B$68:$B$91="200 - 600: Noninstructional Supplies and Materials"))</f>
        <v>0</v>
      </c>
      <c r="F26" s="430">
        <f>SUMPRODUCT((Prog!$C$140:$C$163)*(Prog!$B$140:$B$163="200 - 600: Noninstructional Supplies and Materials"))</f>
        <v>0</v>
      </c>
      <c r="G26" s="427">
        <f t="shared" si="1"/>
        <v>0</v>
      </c>
    </row>
    <row r="27" spans="1:7" ht="14.25">
      <c r="A27" s="278" t="s">
        <v>22</v>
      </c>
      <c r="B27" s="428" t="s">
        <v>1124</v>
      </c>
      <c r="C27" s="429"/>
      <c r="D27" s="429"/>
      <c r="E27" s="430">
        <f>SUMPRODUCT((Prog!$C$116:$C$139)*(Prog!$B$116:$B$139="200 - 800: Other Objects"))</f>
        <v>0</v>
      </c>
      <c r="F27" s="436">
        <f>SUMPRODUCT((Prog!$C$140:$C$163)*(Prog!$B$140:$B$163="200 - 800: Other Objects"))</f>
        <v>0</v>
      </c>
      <c r="G27" s="427">
        <f t="shared" si="1"/>
        <v>0</v>
      </c>
    </row>
    <row r="28" spans="1:7" ht="14.25">
      <c r="A28" s="278" t="s">
        <v>36</v>
      </c>
      <c r="B28" s="428" t="s">
        <v>1125</v>
      </c>
      <c r="C28" s="429"/>
      <c r="D28" s="429"/>
      <c r="E28" s="438"/>
      <c r="F28" s="438"/>
      <c r="G28" s="427">
        <f t="shared" si="1"/>
        <v>0</v>
      </c>
    </row>
    <row r="29" spans="1:7" ht="15" thickBot="1">
      <c r="A29" s="684" t="s">
        <v>38</v>
      </c>
      <c r="B29" s="685"/>
      <c r="C29" s="432"/>
      <c r="D29" s="432"/>
      <c r="E29" s="433">
        <f>SUM(E18:E28)</f>
        <v>0</v>
      </c>
      <c r="F29" s="439">
        <f>SUM(F19:F28)</f>
        <v>0</v>
      </c>
      <c r="G29" s="435">
        <f>SUM(G19:G28)</f>
        <v>0</v>
      </c>
    </row>
    <row r="30" spans="1:7" ht="15.75" thickBot="1">
      <c r="A30" s="681" t="s">
        <v>1126</v>
      </c>
      <c r="B30" s="682"/>
      <c r="C30" s="682"/>
      <c r="D30" s="682"/>
      <c r="E30" s="682"/>
      <c r="F30" s="682"/>
      <c r="G30" s="683"/>
    </row>
    <row r="31" spans="1:7" ht="14.25">
      <c r="A31" s="423" t="s">
        <v>39</v>
      </c>
      <c r="B31" s="424" t="s">
        <v>1127</v>
      </c>
      <c r="C31" s="340"/>
      <c r="D31" s="340"/>
      <c r="E31" s="426"/>
      <c r="F31" s="426"/>
      <c r="G31" s="440"/>
    </row>
    <row r="32" spans="1:7" ht="14.25">
      <c r="A32" s="278" t="s">
        <v>41</v>
      </c>
      <c r="B32" s="428" t="s">
        <v>1128</v>
      </c>
      <c r="C32" s="429"/>
      <c r="D32" s="429"/>
      <c r="E32" s="430">
        <f>SUMPRODUCT((Prog!$C$92:$C$115)*(Prog!$B$92:$B$115="400 - 731: Instructional Equipment"))</f>
        <v>0</v>
      </c>
      <c r="F32" s="431"/>
      <c r="G32" s="441">
        <f>SUM(E32:F32)</f>
        <v>0</v>
      </c>
    </row>
    <row r="33" spans="1:7" ht="14.25">
      <c r="A33" s="278" t="s">
        <v>1129</v>
      </c>
      <c r="B33" s="428" t="s">
        <v>1130</v>
      </c>
      <c r="C33" s="429"/>
      <c r="D33" s="429"/>
      <c r="E33" s="430">
        <f>SUMPRODUCT((Prog!$C$92:$C$115)*(Prog!$B$92:$B$115="400 - 732: Noninstructional Equipment"))</f>
        <v>0</v>
      </c>
      <c r="F33" s="431"/>
      <c r="G33" s="441">
        <f>SUM(E33:F33)</f>
        <v>0</v>
      </c>
    </row>
    <row r="34" spans="1:7" ht="14.25">
      <c r="A34" s="686" t="s">
        <v>1131</v>
      </c>
      <c r="B34" s="687"/>
      <c r="C34" s="429"/>
      <c r="D34" s="429"/>
      <c r="E34" s="442">
        <f>SUM(E32:E33)</f>
        <v>0</v>
      </c>
      <c r="F34" s="431"/>
      <c r="G34" s="441">
        <f>SUM(E34:F34)</f>
        <v>0</v>
      </c>
    </row>
    <row r="35" spans="1:7" ht="15" thickBot="1">
      <c r="A35" s="679" t="s">
        <v>46</v>
      </c>
      <c r="B35" s="680"/>
      <c r="C35" s="443"/>
      <c r="D35" s="443"/>
      <c r="E35" s="444">
        <f>SUM(E17+E29+E34)</f>
        <v>0</v>
      </c>
      <c r="F35" s="445"/>
      <c r="G35" s="446">
        <f>SUM(G17+G29+G34)</f>
        <v>0</v>
      </c>
    </row>
  </sheetData>
  <sheetProtection password="98EA" sheet="1" objects="1" scenarios="1" formatCells="0" selectLockedCells="1"/>
  <mergeCells count="16">
    <mergeCell ref="A1:G1"/>
    <mergeCell ref="B3:D3"/>
    <mergeCell ref="B5:D5"/>
    <mergeCell ref="D7:F7"/>
    <mergeCell ref="A9:A10"/>
    <mergeCell ref="B9:B10"/>
    <mergeCell ref="C9:E9"/>
    <mergeCell ref="F9:F10"/>
    <mergeCell ref="G9:G10"/>
    <mergeCell ref="A35:B35"/>
    <mergeCell ref="A11:G11"/>
    <mergeCell ref="A17:B17"/>
    <mergeCell ref="A18:G18"/>
    <mergeCell ref="A29:B29"/>
    <mergeCell ref="A30:G30"/>
    <mergeCell ref="A34:B34"/>
  </mergeCells>
  <printOptions horizontalCentered="1"/>
  <pageMargins left="0.7" right="0.7" top="0.25" bottom="0.21" header="0.16" footer="0.16"/>
  <pageSetup horizontalDpi="600" verticalDpi="600" orientation="landscape" r:id="rId1"/>
</worksheet>
</file>

<file path=xl/worksheets/sheet17.xml><?xml version="1.0" encoding="utf-8"?>
<worksheet xmlns="http://schemas.openxmlformats.org/spreadsheetml/2006/main" xmlns:r="http://schemas.openxmlformats.org/officeDocument/2006/relationships">
  <sheetPr>
    <tabColor theme="4"/>
  </sheetPr>
  <dimension ref="A1:F36"/>
  <sheetViews>
    <sheetView showGridLines="0" showRowColHeaders="0" zoomScalePageLayoutView="0" workbookViewId="0" topLeftCell="A1">
      <selection activeCell="A12" sqref="A12:F36"/>
    </sheetView>
  </sheetViews>
  <sheetFormatPr defaultColWidth="9.140625" defaultRowHeight="15"/>
  <cols>
    <col min="1" max="1" width="23.421875" style="0" customWidth="1"/>
    <col min="2" max="2" width="15.8515625" style="0" customWidth="1"/>
    <col min="3" max="3" width="36.57421875" style="0" customWidth="1"/>
    <col min="4" max="4" width="23.8515625" style="0" customWidth="1"/>
    <col min="5" max="5" width="21.00390625" style="0" customWidth="1"/>
    <col min="6" max="6" width="15.28125" style="0" customWidth="1"/>
  </cols>
  <sheetData>
    <row r="1" spans="1:2" ht="22.5" customHeight="1">
      <c r="A1" s="647" t="s">
        <v>1169</v>
      </c>
      <c r="B1" s="647"/>
    </row>
    <row r="2" spans="1:6" ht="15.75" customHeight="1">
      <c r="A2" s="716" t="s">
        <v>1039</v>
      </c>
      <c r="B2" s="716"/>
      <c r="C2" s="716"/>
      <c r="D2" s="716"/>
      <c r="E2" s="716"/>
      <c r="F2" s="716"/>
    </row>
    <row r="3" spans="1:5" ht="15">
      <c r="A3" s="358" t="s">
        <v>1151</v>
      </c>
      <c r="B3" s="359"/>
      <c r="C3" s="359"/>
      <c r="D3" s="359"/>
      <c r="E3" s="359"/>
    </row>
    <row r="4" spans="1:5" ht="15">
      <c r="A4" s="418" t="s">
        <v>1040</v>
      </c>
      <c r="B4" s="717" t="str">
        <f>Title!$I$17</f>
        <v>Select School From List Below</v>
      </c>
      <c r="C4" s="717"/>
      <c r="D4" s="360" t="s">
        <v>1041</v>
      </c>
      <c r="E4" s="361"/>
    </row>
    <row r="7" spans="1:6" ht="30.75" customHeight="1">
      <c r="A7" s="718"/>
      <c r="B7" s="719"/>
      <c r="C7" s="720" t="s">
        <v>1042</v>
      </c>
      <c r="D7" s="719"/>
      <c r="E7" s="721" t="s">
        <v>1043</v>
      </c>
      <c r="F7" s="722"/>
    </row>
    <row r="8" spans="1:6" ht="14.25">
      <c r="A8" s="715" t="s">
        <v>1173</v>
      </c>
      <c r="B8" s="710"/>
      <c r="C8" s="711"/>
      <c r="D8" s="712"/>
      <c r="E8" s="713"/>
      <c r="F8" s="714"/>
    </row>
    <row r="9" spans="1:6" ht="14.25">
      <c r="A9" s="709" t="s">
        <v>1044</v>
      </c>
      <c r="B9" s="710"/>
      <c r="C9" s="711"/>
      <c r="D9" s="712"/>
      <c r="E9" s="713"/>
      <c r="F9" s="714"/>
    </row>
    <row r="10" spans="1:6" ht="14.25">
      <c r="A10" s="709" t="s">
        <v>1045</v>
      </c>
      <c r="B10" s="710"/>
      <c r="C10" s="715"/>
      <c r="D10" s="710"/>
      <c r="E10" s="713"/>
      <c r="F10" s="714"/>
    </row>
    <row r="11" spans="1:6" ht="32.25" customHeight="1">
      <c r="A11" s="700" t="s">
        <v>1201</v>
      </c>
      <c r="B11" s="701"/>
      <c r="C11" s="701"/>
      <c r="D11" s="701"/>
      <c r="E11" s="701"/>
      <c r="F11" s="702"/>
    </row>
    <row r="12" spans="1:6" ht="14.25">
      <c r="A12" s="703"/>
      <c r="B12" s="704"/>
      <c r="C12" s="704"/>
      <c r="D12" s="704"/>
      <c r="E12" s="704"/>
      <c r="F12" s="705"/>
    </row>
    <row r="13" spans="1:6" ht="14.25">
      <c r="A13" s="703"/>
      <c r="B13" s="704"/>
      <c r="C13" s="704"/>
      <c r="D13" s="704"/>
      <c r="E13" s="704"/>
      <c r="F13" s="705"/>
    </row>
    <row r="14" spans="1:6" ht="14.25">
      <c r="A14" s="703"/>
      <c r="B14" s="704"/>
      <c r="C14" s="704"/>
      <c r="D14" s="704"/>
      <c r="E14" s="704"/>
      <c r="F14" s="705"/>
    </row>
    <row r="15" spans="1:6" ht="14.25">
      <c r="A15" s="703"/>
      <c r="B15" s="704"/>
      <c r="C15" s="704"/>
      <c r="D15" s="704"/>
      <c r="E15" s="704"/>
      <c r="F15" s="705"/>
    </row>
    <row r="16" spans="1:6" ht="14.25">
      <c r="A16" s="703"/>
      <c r="B16" s="704"/>
      <c r="C16" s="704"/>
      <c r="D16" s="704"/>
      <c r="E16" s="704"/>
      <c r="F16" s="705"/>
    </row>
    <row r="17" spans="1:6" ht="14.25">
      <c r="A17" s="703"/>
      <c r="B17" s="704"/>
      <c r="C17" s="704"/>
      <c r="D17" s="704"/>
      <c r="E17" s="704"/>
      <c r="F17" s="705"/>
    </row>
    <row r="18" spans="1:6" ht="14.25">
      <c r="A18" s="703"/>
      <c r="B18" s="704"/>
      <c r="C18" s="704"/>
      <c r="D18" s="704"/>
      <c r="E18" s="704"/>
      <c r="F18" s="705"/>
    </row>
    <row r="19" spans="1:6" ht="14.25">
      <c r="A19" s="703"/>
      <c r="B19" s="704"/>
      <c r="C19" s="704"/>
      <c r="D19" s="704"/>
      <c r="E19" s="704"/>
      <c r="F19" s="705"/>
    </row>
    <row r="20" spans="1:6" ht="14.25">
      <c r="A20" s="703"/>
      <c r="B20" s="704"/>
      <c r="C20" s="704"/>
      <c r="D20" s="704"/>
      <c r="E20" s="704"/>
      <c r="F20" s="705"/>
    </row>
    <row r="21" spans="1:6" ht="14.25">
      <c r="A21" s="703"/>
      <c r="B21" s="704"/>
      <c r="C21" s="704"/>
      <c r="D21" s="704"/>
      <c r="E21" s="704"/>
      <c r="F21" s="705"/>
    </row>
    <row r="22" spans="1:6" ht="14.25">
      <c r="A22" s="703"/>
      <c r="B22" s="704"/>
      <c r="C22" s="704"/>
      <c r="D22" s="704"/>
      <c r="E22" s="704"/>
      <c r="F22" s="705"/>
    </row>
    <row r="23" spans="1:6" ht="14.25">
      <c r="A23" s="703"/>
      <c r="B23" s="704"/>
      <c r="C23" s="704"/>
      <c r="D23" s="704"/>
      <c r="E23" s="704"/>
      <c r="F23" s="705"/>
    </row>
    <row r="24" spans="1:6" ht="14.25">
      <c r="A24" s="703"/>
      <c r="B24" s="704"/>
      <c r="C24" s="704"/>
      <c r="D24" s="704"/>
      <c r="E24" s="704"/>
      <c r="F24" s="705"/>
    </row>
    <row r="25" spans="1:6" ht="14.25">
      <c r="A25" s="703"/>
      <c r="B25" s="704"/>
      <c r="C25" s="704"/>
      <c r="D25" s="704"/>
      <c r="E25" s="704"/>
      <c r="F25" s="705"/>
    </row>
    <row r="26" spans="1:6" ht="14.25">
      <c r="A26" s="703"/>
      <c r="B26" s="704"/>
      <c r="C26" s="704"/>
      <c r="D26" s="704"/>
      <c r="E26" s="704"/>
      <c r="F26" s="705"/>
    </row>
    <row r="27" spans="1:6" ht="14.25">
      <c r="A27" s="703"/>
      <c r="B27" s="704"/>
      <c r="C27" s="704"/>
      <c r="D27" s="704"/>
      <c r="E27" s="704"/>
      <c r="F27" s="705"/>
    </row>
    <row r="28" spans="1:6" ht="14.25">
      <c r="A28" s="703"/>
      <c r="B28" s="704"/>
      <c r="C28" s="704"/>
      <c r="D28" s="704"/>
      <c r="E28" s="704"/>
      <c r="F28" s="705"/>
    </row>
    <row r="29" spans="1:6" ht="14.25">
      <c r="A29" s="703"/>
      <c r="B29" s="704"/>
      <c r="C29" s="704"/>
      <c r="D29" s="704"/>
      <c r="E29" s="704"/>
      <c r="F29" s="705"/>
    </row>
    <row r="30" spans="1:6" ht="14.25">
      <c r="A30" s="703"/>
      <c r="B30" s="704"/>
      <c r="C30" s="704"/>
      <c r="D30" s="704"/>
      <c r="E30" s="704"/>
      <c r="F30" s="705"/>
    </row>
    <row r="31" spans="1:6" ht="14.25">
      <c r="A31" s="703"/>
      <c r="B31" s="704"/>
      <c r="C31" s="704"/>
      <c r="D31" s="704"/>
      <c r="E31" s="704"/>
      <c r="F31" s="705"/>
    </row>
    <row r="32" spans="1:6" ht="14.25">
      <c r="A32" s="703"/>
      <c r="B32" s="704"/>
      <c r="C32" s="704"/>
      <c r="D32" s="704"/>
      <c r="E32" s="704"/>
      <c r="F32" s="705"/>
    </row>
    <row r="33" spans="1:6" ht="14.25">
      <c r="A33" s="703"/>
      <c r="B33" s="704"/>
      <c r="C33" s="704"/>
      <c r="D33" s="704"/>
      <c r="E33" s="704"/>
      <c r="F33" s="705"/>
    </row>
    <row r="34" spans="1:6" ht="14.25">
      <c r="A34" s="703"/>
      <c r="B34" s="704"/>
      <c r="C34" s="704"/>
      <c r="D34" s="704"/>
      <c r="E34" s="704"/>
      <c r="F34" s="705"/>
    </row>
    <row r="35" spans="1:6" ht="14.25">
      <c r="A35" s="703"/>
      <c r="B35" s="704"/>
      <c r="C35" s="704"/>
      <c r="D35" s="704"/>
      <c r="E35" s="704"/>
      <c r="F35" s="705"/>
    </row>
    <row r="36" spans="1:6" ht="14.25">
      <c r="A36" s="706"/>
      <c r="B36" s="707"/>
      <c r="C36" s="707"/>
      <c r="D36" s="707"/>
      <c r="E36" s="707"/>
      <c r="F36" s="708"/>
    </row>
  </sheetData>
  <sheetProtection password="E72B" sheet="1" objects="1" scenarios="1" formatCells="0" selectLockedCells="1"/>
  <mergeCells count="17">
    <mergeCell ref="A1:B1"/>
    <mergeCell ref="A8:B8"/>
    <mergeCell ref="C8:D8"/>
    <mergeCell ref="E8:F8"/>
    <mergeCell ref="A2:F2"/>
    <mergeCell ref="B4:C4"/>
    <mergeCell ref="A7:B7"/>
    <mergeCell ref="C7:D7"/>
    <mergeCell ref="E7:F7"/>
    <mergeCell ref="A11:F11"/>
    <mergeCell ref="A12:F36"/>
    <mergeCell ref="A9:B9"/>
    <mergeCell ref="C9:D9"/>
    <mergeCell ref="E9:F9"/>
    <mergeCell ref="A10:B10"/>
    <mergeCell ref="C10:D10"/>
    <mergeCell ref="E10:F10"/>
  </mergeCells>
  <conditionalFormatting sqref="B4:C4">
    <cfRule type="cellIs" priority="3" dxfId="31" operator="equal">
      <formula>"Select School From List Below"</formula>
    </cfRule>
  </conditionalFormatting>
  <hyperlinks>
    <hyperlink ref="A1:B1" location="Instructions!A1" tooltip="Return to Instructions" display="Return to Instructions"/>
  </hyperlinks>
  <printOptions horizontalCentered="1"/>
  <pageMargins left="0.16" right="0.16" top="0.16" bottom="0.29" header="0.16" footer="0.19"/>
  <pageSetup horizontalDpi="600" verticalDpi="600" orientation="landscape" r:id="rId2"/>
  <drawing r:id="rId1"/>
</worksheet>
</file>

<file path=xl/worksheets/sheet18.xml><?xml version="1.0" encoding="utf-8"?>
<worksheet xmlns="http://schemas.openxmlformats.org/spreadsheetml/2006/main" xmlns:r="http://schemas.openxmlformats.org/officeDocument/2006/relationships">
  <sheetPr>
    <tabColor theme="4"/>
  </sheetPr>
  <dimension ref="A1:E30"/>
  <sheetViews>
    <sheetView showGridLines="0" showRowColHeaders="0" view="pageLayout" showRuler="0" workbookViewId="0" topLeftCell="A1">
      <selection activeCell="B11" sqref="B11"/>
    </sheetView>
  </sheetViews>
  <sheetFormatPr defaultColWidth="9.140625" defaultRowHeight="15"/>
  <cols>
    <col min="1" max="1" width="23.00390625" style="0" customWidth="1"/>
    <col min="2" max="2" width="15.8515625" style="0" customWidth="1"/>
    <col min="3" max="3" width="36.57421875" style="0" customWidth="1"/>
    <col min="4" max="4" width="37.00390625" style="0" customWidth="1"/>
    <col min="5" max="5" width="21.00390625" style="0" customWidth="1"/>
  </cols>
  <sheetData>
    <row r="1" spans="1:2" ht="14.25">
      <c r="A1" s="647" t="s">
        <v>1169</v>
      </c>
      <c r="B1" s="647"/>
    </row>
    <row r="2" spans="1:5" ht="47.25" customHeight="1">
      <c r="A2" s="723" t="s">
        <v>1046</v>
      </c>
      <c r="B2" s="723"/>
      <c r="C2" s="723"/>
      <c r="D2" s="723"/>
      <c r="E2" s="723"/>
    </row>
    <row r="3" spans="1:5" ht="6" customHeight="1">
      <c r="A3" s="359"/>
      <c r="B3" s="359"/>
      <c r="C3" s="359"/>
      <c r="D3" s="359"/>
      <c r="E3" s="359"/>
    </row>
    <row r="4" spans="1:5" ht="16.5" customHeight="1">
      <c r="A4" s="724" t="s">
        <v>1151</v>
      </c>
      <c r="B4" s="724"/>
      <c r="C4" s="724"/>
      <c r="D4" s="359"/>
      <c r="E4" s="359"/>
    </row>
    <row r="5" spans="1:5" ht="20.25" customHeight="1">
      <c r="A5" s="418" t="s">
        <v>1040</v>
      </c>
      <c r="B5" s="717" t="str">
        <f>Title!$I$17</f>
        <v>Select School From List Below</v>
      </c>
      <c r="C5" s="717"/>
      <c r="D5" s="360" t="s">
        <v>1041</v>
      </c>
      <c r="E5" s="362"/>
    </row>
    <row r="6" spans="1:5" ht="8.25" customHeight="1">
      <c r="A6" s="363"/>
      <c r="B6" s="364"/>
      <c r="C6" s="365"/>
      <c r="D6" s="360"/>
      <c r="E6" s="365"/>
    </row>
    <row r="7" spans="1:5" ht="32.25" customHeight="1">
      <c r="A7" s="725" t="s">
        <v>1174</v>
      </c>
      <c r="B7" s="726"/>
      <c r="C7" s="726"/>
      <c r="D7" s="726"/>
      <c r="E7" s="727"/>
    </row>
    <row r="8" spans="1:5" ht="15" thickBot="1">
      <c r="A8" s="366"/>
      <c r="B8" s="366"/>
      <c r="C8" s="366"/>
      <c r="D8" s="366"/>
      <c r="E8" s="366"/>
    </row>
    <row r="9" spans="1:5" s="319" customFormat="1" ht="101.25" customHeight="1" thickBot="1" thickTop="1">
      <c r="A9" s="555" t="s">
        <v>1177</v>
      </c>
      <c r="B9" s="367" t="s">
        <v>1047</v>
      </c>
      <c r="C9" s="367" t="s">
        <v>1048</v>
      </c>
      <c r="D9" s="368" t="s">
        <v>1049</v>
      </c>
      <c r="E9" s="369" t="s">
        <v>1050</v>
      </c>
    </row>
    <row r="10" spans="1:5" ht="15" thickTop="1">
      <c r="A10" s="370"/>
      <c r="B10" s="371"/>
      <c r="C10" s="371"/>
      <c r="D10" s="371"/>
      <c r="E10" s="372"/>
    </row>
    <row r="11" spans="1:5" ht="14.25">
      <c r="A11" s="373"/>
      <c r="B11" s="121"/>
      <c r="C11" s="121"/>
      <c r="D11" s="121"/>
      <c r="E11" s="374"/>
    </row>
    <row r="12" spans="1:5" ht="14.25">
      <c r="A12" s="373"/>
      <c r="B12" s="121"/>
      <c r="C12" s="121"/>
      <c r="D12" s="121"/>
      <c r="E12" s="374"/>
    </row>
    <row r="13" spans="1:5" ht="14.25">
      <c r="A13" s="373"/>
      <c r="B13" s="121"/>
      <c r="C13" s="121"/>
      <c r="D13" s="121"/>
      <c r="E13" s="374"/>
    </row>
    <row r="14" spans="1:5" ht="14.25">
      <c r="A14" s="373"/>
      <c r="B14" s="121"/>
      <c r="C14" s="121"/>
      <c r="D14" s="121"/>
      <c r="E14" s="374"/>
    </row>
    <row r="15" spans="1:5" ht="14.25">
      <c r="A15" s="373"/>
      <c r="B15" s="121"/>
      <c r="C15" s="121"/>
      <c r="D15" s="121"/>
      <c r="E15" s="374"/>
    </row>
    <row r="16" spans="1:5" ht="14.25">
      <c r="A16" s="373"/>
      <c r="B16" s="121"/>
      <c r="C16" s="121"/>
      <c r="D16" s="121"/>
      <c r="E16" s="374"/>
    </row>
    <row r="17" spans="1:5" ht="14.25">
      <c r="A17" s="373"/>
      <c r="B17" s="121"/>
      <c r="C17" s="121"/>
      <c r="D17" s="121"/>
      <c r="E17" s="374"/>
    </row>
    <row r="18" spans="1:5" ht="14.25">
      <c r="A18" s="373"/>
      <c r="B18" s="121"/>
      <c r="C18" s="121"/>
      <c r="D18" s="121"/>
      <c r="E18" s="374"/>
    </row>
    <row r="19" spans="1:5" ht="14.25">
      <c r="A19" s="373"/>
      <c r="B19" s="121"/>
      <c r="C19" s="121"/>
      <c r="D19" s="121"/>
      <c r="E19" s="374"/>
    </row>
    <row r="20" spans="1:5" ht="14.25">
      <c r="A20" s="373"/>
      <c r="B20" s="121"/>
      <c r="C20" s="121"/>
      <c r="D20" s="121"/>
      <c r="E20" s="374"/>
    </row>
    <row r="21" spans="1:5" ht="14.25">
      <c r="A21" s="373"/>
      <c r="B21" s="121"/>
      <c r="C21" s="121"/>
      <c r="D21" s="121"/>
      <c r="E21" s="374"/>
    </row>
    <row r="22" spans="1:5" ht="14.25">
      <c r="A22" s="373"/>
      <c r="B22" s="121"/>
      <c r="C22" s="121"/>
      <c r="D22" s="121"/>
      <c r="E22" s="374"/>
    </row>
    <row r="23" spans="1:5" ht="14.25">
      <c r="A23" s="375"/>
      <c r="B23" s="376"/>
      <c r="C23" s="376"/>
      <c r="D23" s="376"/>
      <c r="E23" s="374"/>
    </row>
    <row r="24" spans="1:5" ht="14.25">
      <c r="A24" s="373"/>
      <c r="B24" s="121"/>
      <c r="C24" s="121"/>
      <c r="D24" s="121"/>
      <c r="E24" s="374"/>
    </row>
    <row r="25" spans="1:5" ht="14.25">
      <c r="A25" s="373"/>
      <c r="B25" s="121"/>
      <c r="C25" s="121"/>
      <c r="D25" s="121"/>
      <c r="E25" s="374"/>
    </row>
    <row r="26" spans="1:5" ht="14.25">
      <c r="A26" s="373"/>
      <c r="B26" s="121"/>
      <c r="C26" s="121"/>
      <c r="D26" s="121"/>
      <c r="E26" s="374"/>
    </row>
    <row r="27" spans="1:5" ht="14.25">
      <c r="A27" s="373"/>
      <c r="B27" s="121"/>
      <c r="C27" s="121"/>
      <c r="D27" s="121"/>
      <c r="E27" s="374"/>
    </row>
    <row r="28" spans="1:5" ht="14.25">
      <c r="A28" s="373"/>
      <c r="B28" s="121"/>
      <c r="C28" s="121"/>
      <c r="D28" s="121"/>
      <c r="E28" s="374"/>
    </row>
    <row r="29" spans="1:5" ht="14.25">
      <c r="A29" s="373"/>
      <c r="B29" s="121"/>
      <c r="C29" s="121"/>
      <c r="D29" s="121"/>
      <c r="E29" s="374"/>
    </row>
    <row r="30" spans="1:5" ht="14.25">
      <c r="A30" s="375"/>
      <c r="B30" s="376"/>
      <c r="C30" s="376"/>
      <c r="D30" s="376"/>
      <c r="E30" s="547"/>
    </row>
  </sheetData>
  <sheetProtection password="E72B" sheet="1" objects="1" scenarios="1" selectLockedCells="1"/>
  <mergeCells count="5">
    <mergeCell ref="A2:E2"/>
    <mergeCell ref="A4:C4"/>
    <mergeCell ref="B5:C5"/>
    <mergeCell ref="A7:E7"/>
    <mergeCell ref="A1:B1"/>
  </mergeCells>
  <conditionalFormatting sqref="B5:C5">
    <cfRule type="cellIs" priority="1" dxfId="31" operator="equal">
      <formula>"Select School From List Below"</formula>
    </cfRule>
  </conditionalFormatting>
  <dataValidations count="1">
    <dataValidation type="list" allowBlank="1" showInputMessage="1" showErrorMessage="1" sqref="B10:B30">
      <formula1>forma</formula1>
    </dataValidation>
  </dataValidations>
  <hyperlinks>
    <hyperlink ref="A1:B1" location="Instructions!A1" tooltip="Return to Instructions" display="Return to Instructions"/>
  </hyperlinks>
  <printOptions horizontalCentered="1"/>
  <pageMargins left="0.16" right="0.16" top="0.26" bottom="0.26" header="0.18" footer="0.16"/>
  <pageSetup horizontalDpi="600" verticalDpi="600" orientation="landscape" r:id="rId3"/>
  <drawing r:id="rId2"/>
  <tableParts>
    <tablePart r:id="rId1"/>
  </tableParts>
</worksheet>
</file>

<file path=xl/worksheets/sheet19.xml><?xml version="1.0" encoding="utf-8"?>
<worksheet xmlns="http://schemas.openxmlformats.org/spreadsheetml/2006/main" xmlns:r="http://schemas.openxmlformats.org/officeDocument/2006/relationships">
  <sheetPr>
    <tabColor theme="4"/>
  </sheetPr>
  <dimension ref="A1:L30"/>
  <sheetViews>
    <sheetView showGridLines="0" view="pageLayout" showRuler="0" workbookViewId="0" topLeftCell="A1">
      <selection activeCell="A12" sqref="A12"/>
    </sheetView>
  </sheetViews>
  <sheetFormatPr defaultColWidth="9.140625" defaultRowHeight="15"/>
  <cols>
    <col min="1" max="1" width="17.28125" style="0" customWidth="1"/>
    <col min="2" max="2" width="10.7109375" style="0" customWidth="1"/>
    <col min="3" max="3" width="10.28125" style="0" customWidth="1"/>
    <col min="4" max="11" width="10.7109375" style="0" customWidth="1"/>
    <col min="12" max="12" width="11.28125" style="0" customWidth="1"/>
  </cols>
  <sheetData>
    <row r="1" spans="1:2" ht="14.25">
      <c r="A1" s="647" t="s">
        <v>1169</v>
      </c>
      <c r="B1" s="647"/>
    </row>
    <row r="2" spans="1:11" ht="47.25" customHeight="1">
      <c r="A2" s="723" t="s">
        <v>1053</v>
      </c>
      <c r="B2" s="723"/>
      <c r="C2" s="723"/>
      <c r="D2" s="723"/>
      <c r="E2" s="723"/>
      <c r="F2" s="723"/>
      <c r="G2" s="723"/>
      <c r="H2" s="723"/>
      <c r="I2" s="723"/>
      <c r="J2" s="723"/>
      <c r="K2" s="723"/>
    </row>
    <row r="3" spans="1:5" ht="9.75" customHeight="1">
      <c r="A3" s="359"/>
      <c r="B3" s="359"/>
      <c r="C3" s="359"/>
      <c r="D3" s="359"/>
      <c r="E3" s="359"/>
    </row>
    <row r="4" spans="1:12" ht="20.25" customHeight="1">
      <c r="A4" s="377" t="s">
        <v>1150</v>
      </c>
      <c r="B4" s="24" t="s">
        <v>1054</v>
      </c>
      <c r="J4" s="360" t="s">
        <v>1041</v>
      </c>
      <c r="K4" s="728"/>
      <c r="L4" s="728"/>
    </row>
    <row r="5" spans="1:5" ht="15" customHeight="1">
      <c r="A5" s="418" t="s">
        <v>1040</v>
      </c>
      <c r="B5" s="717" t="str">
        <f>Title!$I$17</f>
        <v>Select School From List Below</v>
      </c>
      <c r="C5" s="717"/>
      <c r="D5" s="717" t="str">
        <f>Title!$I$17</f>
        <v>Select School From List Below</v>
      </c>
      <c r="E5" s="717"/>
    </row>
    <row r="6" spans="1:5" ht="7.5" customHeight="1">
      <c r="A6" s="363"/>
      <c r="B6" s="364"/>
      <c r="C6" s="365"/>
      <c r="D6" s="360"/>
      <c r="E6" s="365"/>
    </row>
    <row r="7" spans="1:12" ht="32.25" customHeight="1">
      <c r="A7" s="725" t="s">
        <v>1174</v>
      </c>
      <c r="B7" s="726"/>
      <c r="C7" s="726"/>
      <c r="D7" s="726"/>
      <c r="E7" s="726"/>
      <c r="F7" s="726"/>
      <c r="G7" s="726"/>
      <c r="H7" s="726"/>
      <c r="I7" s="726"/>
      <c r="J7" s="726"/>
      <c r="K7" s="726"/>
      <c r="L7" s="727"/>
    </row>
    <row r="8" spans="1:12" ht="12" customHeight="1" thickBot="1">
      <c r="A8" s="366"/>
      <c r="B8" s="366"/>
      <c r="C8" s="366"/>
      <c r="D8" s="366"/>
      <c r="E8" s="366"/>
      <c r="F8" s="366"/>
      <c r="G8" s="366"/>
      <c r="H8" s="366"/>
      <c r="I8" s="366"/>
      <c r="J8" s="366"/>
      <c r="K8" s="366"/>
      <c r="L8" s="366"/>
    </row>
    <row r="9" spans="1:12" s="319" customFormat="1" ht="90" customHeight="1" thickBot="1" thickTop="1">
      <c r="A9" s="378" t="s">
        <v>1048</v>
      </c>
      <c r="B9" s="379" t="s">
        <v>1055</v>
      </c>
      <c r="C9" s="379" t="s">
        <v>1056</v>
      </c>
      <c r="D9" s="380" t="s">
        <v>1057</v>
      </c>
      <c r="E9" s="380" t="s">
        <v>1058</v>
      </c>
      <c r="F9" s="380" t="s">
        <v>1059</v>
      </c>
      <c r="G9" s="380" t="s">
        <v>1060</v>
      </c>
      <c r="H9" s="380" t="s">
        <v>1061</v>
      </c>
      <c r="I9" s="380" t="s">
        <v>1062</v>
      </c>
      <c r="J9" s="380" t="s">
        <v>1063</v>
      </c>
      <c r="K9" s="380" t="s">
        <v>1064</v>
      </c>
      <c r="L9" s="379" t="s">
        <v>1065</v>
      </c>
    </row>
    <row r="10" spans="1:12" ht="15" thickTop="1">
      <c r="A10" s="381"/>
      <c r="B10" s="382"/>
      <c r="C10" s="382"/>
      <c r="D10" s="383"/>
      <c r="E10" s="383"/>
      <c r="F10" s="383"/>
      <c r="G10" s="383"/>
      <c r="H10" s="383"/>
      <c r="I10" s="383"/>
      <c r="J10" s="383"/>
      <c r="K10" s="383"/>
      <c r="L10" s="382"/>
    </row>
    <row r="11" spans="1:12" ht="14.25">
      <c r="A11" s="385"/>
      <c r="B11" s="386"/>
      <c r="C11" s="382"/>
      <c r="D11" s="387"/>
      <c r="E11" s="387"/>
      <c r="F11" s="387"/>
      <c r="G11" s="387"/>
      <c r="H11" s="387"/>
      <c r="I11" s="387"/>
      <c r="J11" s="387"/>
      <c r="K11" s="387"/>
      <c r="L11" s="384"/>
    </row>
    <row r="12" spans="1:12" ht="14.25">
      <c r="A12" s="385"/>
      <c r="B12" s="386"/>
      <c r="C12" s="382"/>
      <c r="D12" s="387"/>
      <c r="E12" s="387"/>
      <c r="F12" s="387"/>
      <c r="G12" s="387"/>
      <c r="H12" s="387"/>
      <c r="I12" s="387"/>
      <c r="J12" s="387"/>
      <c r="K12" s="387"/>
      <c r="L12" s="384"/>
    </row>
    <row r="13" spans="1:12" ht="14.25">
      <c r="A13" s="385"/>
      <c r="B13" s="386"/>
      <c r="C13" s="382"/>
      <c r="D13" s="387"/>
      <c r="E13" s="387"/>
      <c r="F13" s="387"/>
      <c r="G13" s="387"/>
      <c r="H13" s="387"/>
      <c r="I13" s="387"/>
      <c r="J13" s="387"/>
      <c r="K13" s="387"/>
      <c r="L13" s="384"/>
    </row>
    <row r="14" spans="1:12" ht="14.25">
      <c r="A14" s="385"/>
      <c r="B14" s="386"/>
      <c r="C14" s="382"/>
      <c r="D14" s="387"/>
      <c r="E14" s="387"/>
      <c r="F14" s="387"/>
      <c r="G14" s="387"/>
      <c r="H14" s="387"/>
      <c r="I14" s="387"/>
      <c r="J14" s="387"/>
      <c r="K14" s="387"/>
      <c r="L14" s="384"/>
    </row>
    <row r="15" spans="1:12" ht="14.25">
      <c r="A15" s="385"/>
      <c r="B15" s="386"/>
      <c r="C15" s="382"/>
      <c r="D15" s="387"/>
      <c r="E15" s="387"/>
      <c r="F15" s="387"/>
      <c r="G15" s="387"/>
      <c r="H15" s="387"/>
      <c r="I15" s="387"/>
      <c r="J15" s="387"/>
      <c r="K15" s="387"/>
      <c r="L15" s="384"/>
    </row>
    <row r="16" spans="1:12" ht="14.25">
      <c r="A16" s="385"/>
      <c r="B16" s="386"/>
      <c r="C16" s="382"/>
      <c r="D16" s="387"/>
      <c r="E16" s="387"/>
      <c r="F16" s="387"/>
      <c r="G16" s="387"/>
      <c r="H16" s="387"/>
      <c r="I16" s="387"/>
      <c r="J16" s="387"/>
      <c r="K16" s="387"/>
      <c r="L16" s="384"/>
    </row>
    <row r="17" spans="1:12" ht="14.25">
      <c r="A17" s="385"/>
      <c r="B17" s="386"/>
      <c r="C17" s="382"/>
      <c r="D17" s="387"/>
      <c r="E17" s="387"/>
      <c r="F17" s="387"/>
      <c r="G17" s="387"/>
      <c r="H17" s="387"/>
      <c r="I17" s="387"/>
      <c r="J17" s="387"/>
      <c r="K17" s="387"/>
      <c r="L17" s="384"/>
    </row>
    <row r="18" spans="1:12" ht="14.25">
      <c r="A18" s="385"/>
      <c r="B18" s="386"/>
      <c r="C18" s="382"/>
      <c r="D18" s="387"/>
      <c r="E18" s="387"/>
      <c r="F18" s="387"/>
      <c r="G18" s="387"/>
      <c r="H18" s="387"/>
      <c r="I18" s="387"/>
      <c r="J18" s="387"/>
      <c r="K18" s="387"/>
      <c r="L18" s="384"/>
    </row>
    <row r="19" spans="1:12" ht="14.25">
      <c r="A19" s="385"/>
      <c r="B19" s="386"/>
      <c r="C19" s="382"/>
      <c r="D19" s="387"/>
      <c r="E19" s="387"/>
      <c r="F19" s="387"/>
      <c r="G19" s="387"/>
      <c r="H19" s="387"/>
      <c r="I19" s="387"/>
      <c r="J19" s="387"/>
      <c r="K19" s="387"/>
      <c r="L19" s="384"/>
    </row>
    <row r="20" spans="1:12" ht="14.25">
      <c r="A20" s="385"/>
      <c r="B20" s="386"/>
      <c r="C20" s="382"/>
      <c r="D20" s="387"/>
      <c r="E20" s="387"/>
      <c r="F20" s="387"/>
      <c r="G20" s="387"/>
      <c r="H20" s="387"/>
      <c r="I20" s="387"/>
      <c r="J20" s="387"/>
      <c r="K20" s="387"/>
      <c r="L20" s="384"/>
    </row>
    <row r="21" spans="1:12" ht="14.25">
      <c r="A21" s="385"/>
      <c r="B21" s="386"/>
      <c r="C21" s="382"/>
      <c r="D21" s="387"/>
      <c r="E21" s="387"/>
      <c r="F21" s="387"/>
      <c r="G21" s="387"/>
      <c r="H21" s="387"/>
      <c r="I21" s="387"/>
      <c r="J21" s="387"/>
      <c r="K21" s="387"/>
      <c r="L21" s="384"/>
    </row>
    <row r="22" spans="1:12" ht="14.25">
      <c r="A22" s="385"/>
      <c r="B22" s="386"/>
      <c r="C22" s="382"/>
      <c r="D22" s="387"/>
      <c r="E22" s="387"/>
      <c r="F22" s="387"/>
      <c r="G22" s="387"/>
      <c r="H22" s="387"/>
      <c r="I22" s="387"/>
      <c r="J22" s="387"/>
      <c r="K22" s="387"/>
      <c r="L22" s="384"/>
    </row>
    <row r="23" spans="1:12" ht="15" thickBot="1">
      <c r="A23" s="388"/>
      <c r="B23" s="389"/>
      <c r="C23" s="382"/>
      <c r="D23" s="390"/>
      <c r="E23" s="390"/>
      <c r="F23" s="390"/>
      <c r="G23" s="390"/>
      <c r="H23" s="390"/>
      <c r="I23" s="390"/>
      <c r="J23" s="390"/>
      <c r="K23" s="390"/>
      <c r="L23" s="384"/>
    </row>
    <row r="24" spans="1:12" ht="15" thickTop="1">
      <c r="A24" s="385"/>
      <c r="B24" s="386"/>
      <c r="C24" s="386"/>
      <c r="D24" s="387"/>
      <c r="E24" s="387"/>
      <c r="F24" s="387"/>
      <c r="G24" s="387"/>
      <c r="H24" s="387"/>
      <c r="I24" s="387"/>
      <c r="J24" s="387"/>
      <c r="K24" s="387"/>
      <c r="L24" s="386"/>
    </row>
    <row r="25" spans="1:12" ht="14.25">
      <c r="A25" s="385"/>
      <c r="B25" s="386"/>
      <c r="C25" s="386"/>
      <c r="D25" s="387"/>
      <c r="E25" s="387"/>
      <c r="F25" s="387"/>
      <c r="G25" s="387"/>
      <c r="H25" s="387"/>
      <c r="I25" s="387"/>
      <c r="J25" s="387"/>
      <c r="K25" s="387"/>
      <c r="L25" s="386"/>
    </row>
    <row r="26" spans="1:12" ht="14.25">
      <c r="A26" s="385"/>
      <c r="B26" s="386"/>
      <c r="C26" s="386"/>
      <c r="D26" s="387"/>
      <c r="E26" s="387"/>
      <c r="F26" s="387"/>
      <c r="G26" s="387"/>
      <c r="H26" s="387"/>
      <c r="I26" s="387"/>
      <c r="J26" s="387"/>
      <c r="K26" s="387"/>
      <c r="L26" s="386"/>
    </row>
    <row r="27" spans="1:12" ht="14.25">
      <c r="A27" s="385"/>
      <c r="B27" s="386"/>
      <c r="C27" s="386"/>
      <c r="D27" s="387"/>
      <c r="E27" s="387"/>
      <c r="F27" s="387"/>
      <c r="G27" s="387"/>
      <c r="H27" s="387"/>
      <c r="I27" s="387"/>
      <c r="J27" s="387"/>
      <c r="K27" s="387"/>
      <c r="L27" s="386"/>
    </row>
    <row r="28" spans="1:12" ht="14.25">
      <c r="A28" s="385"/>
      <c r="B28" s="386"/>
      <c r="C28" s="386"/>
      <c r="D28" s="387"/>
      <c r="E28" s="387"/>
      <c r="F28" s="387"/>
      <c r="G28" s="387"/>
      <c r="H28" s="387"/>
      <c r="I28" s="387"/>
      <c r="J28" s="387"/>
      <c r="K28" s="387"/>
      <c r="L28" s="386"/>
    </row>
    <row r="29" spans="1:12" ht="14.25">
      <c r="A29" s="385"/>
      <c r="B29" s="386"/>
      <c r="C29" s="386"/>
      <c r="D29" s="387"/>
      <c r="E29" s="387"/>
      <c r="F29" s="387"/>
      <c r="G29" s="387"/>
      <c r="H29" s="387"/>
      <c r="I29" s="387"/>
      <c r="J29" s="387"/>
      <c r="K29" s="387"/>
      <c r="L29" s="386"/>
    </row>
    <row r="30" spans="1:12" ht="14.25">
      <c r="A30" s="548"/>
      <c r="B30" s="549"/>
      <c r="C30" s="549"/>
      <c r="D30" s="550"/>
      <c r="E30" s="550"/>
      <c r="F30" s="550"/>
      <c r="G30" s="550"/>
      <c r="H30" s="550"/>
      <c r="I30" s="550"/>
      <c r="J30" s="550"/>
      <c r="K30" s="550"/>
      <c r="L30" s="549"/>
    </row>
  </sheetData>
  <sheetProtection password="E72B" sheet="1" objects="1" scenarios="1" formatCells="0" selectLockedCells="1"/>
  <mergeCells count="6">
    <mergeCell ref="A1:B1"/>
    <mergeCell ref="A2:K2"/>
    <mergeCell ref="K4:L4"/>
    <mergeCell ref="A7:L7"/>
    <mergeCell ref="B5:C5"/>
    <mergeCell ref="D5:E5"/>
  </mergeCells>
  <conditionalFormatting sqref="B5:E5">
    <cfRule type="cellIs" priority="1" dxfId="31" operator="equal">
      <formula>"Select School From List Below"</formula>
    </cfRule>
  </conditionalFormatting>
  <hyperlinks>
    <hyperlink ref="A1:B1" location="Instructions!A1" tooltip="Return to Instructions" display="Return to Instructions"/>
  </hyperlinks>
  <printOptions horizontalCentered="1"/>
  <pageMargins left="0.16" right="0.16" top="0.28" bottom="0.26" header="0.18" footer="0.16"/>
  <pageSetup horizontalDpi="600" verticalDpi="600" orientation="landscape" r:id="rId3"/>
  <drawing r:id="rId2"/>
  <tableParts>
    <tablePart r:id="rId1"/>
  </tableParts>
</worksheet>
</file>

<file path=xl/worksheets/sheet2.xml><?xml version="1.0" encoding="utf-8"?>
<worksheet xmlns="http://schemas.openxmlformats.org/spreadsheetml/2006/main" xmlns:r="http://schemas.openxmlformats.org/officeDocument/2006/relationships">
  <sheetPr>
    <tabColor rgb="FF00B050"/>
    <pageSetUpPr fitToPage="1"/>
  </sheetPr>
  <dimension ref="A1:S28"/>
  <sheetViews>
    <sheetView showGridLines="0" showRowColHeaders="0" zoomScale="90" zoomScaleNormal="90" zoomScaleSheetLayoutView="100" zoomScalePageLayoutView="0" workbookViewId="0" topLeftCell="A1">
      <selection activeCell="I17" sqref="I17"/>
    </sheetView>
  </sheetViews>
  <sheetFormatPr defaultColWidth="9.140625" defaultRowHeight="15"/>
  <cols>
    <col min="1" max="1" width="4.140625" style="0" customWidth="1"/>
    <col min="2" max="2" width="4.28125" style="0" customWidth="1"/>
    <col min="3" max="3" width="3.421875" style="0" customWidth="1"/>
    <col min="4" max="4" width="2.28125" style="0" customWidth="1"/>
    <col min="5" max="5" width="4.7109375" style="0" customWidth="1"/>
    <col min="7" max="7" width="26.7109375" style="0" customWidth="1"/>
    <col min="8" max="8" width="4.7109375" style="0" customWidth="1"/>
    <col min="9" max="9" width="49.140625" style="0" customWidth="1"/>
    <col min="10" max="10" width="36.421875" style="0" customWidth="1"/>
  </cols>
  <sheetData>
    <row r="1" spans="1:19" ht="14.25">
      <c r="A1" s="2"/>
      <c r="B1" s="2"/>
      <c r="C1" s="2"/>
      <c r="D1" s="2"/>
      <c r="E1" s="2"/>
      <c r="F1" s="2"/>
      <c r="G1" s="2"/>
      <c r="H1" s="2"/>
      <c r="I1" s="2"/>
      <c r="J1" s="2"/>
      <c r="K1" s="2"/>
      <c r="L1" s="2"/>
      <c r="M1" s="2"/>
      <c r="N1" s="2"/>
      <c r="O1" s="2"/>
      <c r="P1" s="2"/>
      <c r="Q1" s="2"/>
      <c r="R1" s="2"/>
      <c r="S1" s="2"/>
    </row>
    <row r="2" spans="1:19" ht="14.25">
      <c r="A2" s="2"/>
      <c r="B2" s="2"/>
      <c r="C2" s="2"/>
      <c r="D2" s="2"/>
      <c r="E2" s="2"/>
      <c r="F2" s="2"/>
      <c r="G2" s="2"/>
      <c r="H2" s="2"/>
      <c r="I2" s="2"/>
      <c r="J2" s="2"/>
      <c r="K2" s="2"/>
      <c r="L2" s="2"/>
      <c r="M2" s="2"/>
      <c r="N2" s="2"/>
      <c r="O2" s="2"/>
      <c r="P2" s="2"/>
      <c r="Q2" s="2"/>
      <c r="R2" s="2"/>
      <c r="S2" s="2"/>
    </row>
    <row r="3" spans="1:19" ht="15">
      <c r="A3" s="2"/>
      <c r="B3" s="2"/>
      <c r="C3" s="2"/>
      <c r="D3" s="2"/>
      <c r="E3" s="2"/>
      <c r="F3" s="2"/>
      <c r="G3" s="2"/>
      <c r="H3" s="2"/>
      <c r="I3" s="2"/>
      <c r="J3" s="2"/>
      <c r="K3" s="2"/>
      <c r="L3" s="2"/>
      <c r="M3" s="2"/>
      <c r="N3" s="2"/>
      <c r="O3" s="2"/>
      <c r="P3" s="2"/>
      <c r="Q3" s="2"/>
      <c r="R3" s="2"/>
      <c r="S3" s="2"/>
    </row>
    <row r="4" spans="1:19" ht="15">
      <c r="A4" s="2"/>
      <c r="B4" s="2"/>
      <c r="C4" s="2"/>
      <c r="D4" s="2"/>
      <c r="E4" s="2"/>
      <c r="F4" s="2"/>
      <c r="G4" s="2"/>
      <c r="H4" s="2"/>
      <c r="I4" s="2"/>
      <c r="J4" s="2"/>
      <c r="K4" s="2"/>
      <c r="L4" s="2"/>
      <c r="M4" s="2"/>
      <c r="N4" s="2"/>
      <c r="O4" s="2"/>
      <c r="P4" s="2"/>
      <c r="Q4" s="2"/>
      <c r="R4" s="2"/>
      <c r="S4" s="2"/>
    </row>
    <row r="5" spans="1:19" ht="15">
      <c r="A5" s="2"/>
      <c r="B5" s="2"/>
      <c r="C5" s="2"/>
      <c r="D5" s="2"/>
      <c r="E5" s="2"/>
      <c r="F5" s="2"/>
      <c r="G5" s="2"/>
      <c r="H5" s="2"/>
      <c r="I5" s="2"/>
      <c r="J5" s="2"/>
      <c r="K5" s="2"/>
      <c r="L5" s="2"/>
      <c r="M5" s="2"/>
      <c r="N5" s="2"/>
      <c r="O5" s="2"/>
      <c r="P5" s="2"/>
      <c r="Q5" s="2"/>
      <c r="R5" s="2"/>
      <c r="S5" s="2"/>
    </row>
    <row r="6" spans="1:19" ht="15">
      <c r="A6" s="2"/>
      <c r="B6" s="2"/>
      <c r="C6" s="2"/>
      <c r="D6" s="2"/>
      <c r="E6" s="2"/>
      <c r="F6" s="2"/>
      <c r="G6" s="2"/>
      <c r="H6" s="2"/>
      <c r="I6" s="2"/>
      <c r="J6" s="2"/>
      <c r="K6" s="2"/>
      <c r="L6" s="2"/>
      <c r="M6" s="2"/>
      <c r="N6" s="2"/>
      <c r="O6" s="2"/>
      <c r="P6" s="2"/>
      <c r="Q6" s="2"/>
      <c r="R6" s="2"/>
      <c r="S6" s="2"/>
    </row>
    <row r="7" spans="1:19" ht="15">
      <c r="A7" s="2"/>
      <c r="B7" s="2"/>
      <c r="C7" s="2"/>
      <c r="D7" s="2"/>
      <c r="E7" s="2"/>
      <c r="F7" s="2"/>
      <c r="G7" s="2"/>
      <c r="H7" s="2"/>
      <c r="I7" s="2"/>
      <c r="J7" s="2"/>
      <c r="K7" s="2"/>
      <c r="L7" s="2"/>
      <c r="M7" s="2"/>
      <c r="N7" s="2"/>
      <c r="O7" s="2"/>
      <c r="P7" s="2"/>
      <c r="Q7" s="2"/>
      <c r="R7" s="2"/>
      <c r="S7" s="2"/>
    </row>
    <row r="8" spans="1:19" ht="15">
      <c r="A8" s="2"/>
      <c r="B8" s="2"/>
      <c r="C8" s="2"/>
      <c r="D8" s="2"/>
      <c r="E8" s="2"/>
      <c r="F8" s="2"/>
      <c r="G8" s="2"/>
      <c r="H8" s="2"/>
      <c r="I8" s="2"/>
      <c r="J8" s="2"/>
      <c r="K8" s="2"/>
      <c r="L8" s="2"/>
      <c r="M8" s="2"/>
      <c r="N8" s="2"/>
      <c r="O8" s="2"/>
      <c r="P8" s="2"/>
      <c r="Q8" s="2"/>
      <c r="R8" s="2"/>
      <c r="S8" s="2"/>
    </row>
    <row r="9" spans="1:19" ht="15">
      <c r="A9" s="2"/>
      <c r="B9" s="2"/>
      <c r="C9" s="2"/>
      <c r="D9" s="2"/>
      <c r="E9" s="2"/>
      <c r="F9" s="2"/>
      <c r="G9" s="2"/>
      <c r="H9" s="2"/>
      <c r="I9" s="2"/>
      <c r="J9" s="2"/>
      <c r="K9" s="2"/>
      <c r="L9" s="2"/>
      <c r="M9" s="2"/>
      <c r="N9" s="2"/>
      <c r="O9" s="2"/>
      <c r="P9" s="2"/>
      <c r="Q9" s="2"/>
      <c r="R9" s="2"/>
      <c r="S9" s="2"/>
    </row>
    <row r="10" spans="1:19" ht="15">
      <c r="A10" s="2"/>
      <c r="B10" s="2"/>
      <c r="C10" s="2"/>
      <c r="D10" s="2"/>
      <c r="E10" s="2"/>
      <c r="F10" s="2"/>
      <c r="G10" s="2"/>
      <c r="H10" s="2"/>
      <c r="I10" s="2"/>
      <c r="J10" s="2"/>
      <c r="K10" s="2"/>
      <c r="L10" s="2"/>
      <c r="M10" s="2"/>
      <c r="N10" s="2"/>
      <c r="O10" s="2"/>
      <c r="P10" s="2"/>
      <c r="Q10" s="2"/>
      <c r="R10" s="2"/>
      <c r="S10" s="2"/>
    </row>
    <row r="11" spans="1:19" ht="15">
      <c r="A11" s="2"/>
      <c r="B11" s="2"/>
      <c r="C11" s="2"/>
      <c r="D11" s="2"/>
      <c r="E11" s="2"/>
      <c r="F11" s="2"/>
      <c r="G11" s="2"/>
      <c r="H11" s="2"/>
      <c r="I11" s="2"/>
      <c r="J11" s="2"/>
      <c r="K11" s="2"/>
      <c r="L11" s="2"/>
      <c r="M11" s="2"/>
      <c r="N11" s="2"/>
      <c r="O11" s="2"/>
      <c r="P11" s="2"/>
      <c r="Q11" s="2"/>
      <c r="R11" s="2"/>
      <c r="S11" s="2"/>
    </row>
    <row r="12" spans="1:19" ht="15">
      <c r="A12" s="2"/>
      <c r="B12" s="2"/>
      <c r="C12" s="2"/>
      <c r="D12" s="2"/>
      <c r="E12" s="2"/>
      <c r="F12" s="2"/>
      <c r="G12" s="2"/>
      <c r="H12" s="2"/>
      <c r="I12" s="2"/>
      <c r="J12" s="2"/>
      <c r="K12" s="2"/>
      <c r="L12" s="2"/>
      <c r="M12" s="2"/>
      <c r="N12" s="2"/>
      <c r="O12" s="2"/>
      <c r="P12" s="2"/>
      <c r="Q12" s="2"/>
      <c r="R12" s="2"/>
      <c r="S12" s="2"/>
    </row>
    <row r="13" spans="1:19" ht="15">
      <c r="A13" s="2"/>
      <c r="B13" s="2"/>
      <c r="C13" s="2"/>
      <c r="D13" s="2"/>
      <c r="E13" s="2"/>
      <c r="F13" s="2"/>
      <c r="G13" s="2"/>
      <c r="H13" s="2"/>
      <c r="I13" s="2"/>
      <c r="J13" s="2"/>
      <c r="K13" s="2"/>
      <c r="L13" s="2"/>
      <c r="M13" s="2"/>
      <c r="N13" s="2"/>
      <c r="O13" s="2"/>
      <c r="P13" s="2"/>
      <c r="Q13" s="2"/>
      <c r="R13" s="2"/>
      <c r="S13" s="2"/>
    </row>
    <row r="14" spans="1:19" ht="14.25">
      <c r="A14" s="2"/>
      <c r="B14" s="2"/>
      <c r="C14" s="2"/>
      <c r="D14" s="2"/>
      <c r="E14" s="2"/>
      <c r="F14" s="2"/>
      <c r="G14" s="2"/>
      <c r="H14" s="2"/>
      <c r="I14" s="2"/>
      <c r="J14" s="2"/>
      <c r="K14" s="2"/>
      <c r="L14" s="2"/>
      <c r="M14" s="2"/>
      <c r="N14" s="2"/>
      <c r="O14" s="2"/>
      <c r="P14" s="2"/>
      <c r="Q14" s="2"/>
      <c r="R14" s="2"/>
      <c r="S14" s="2"/>
    </row>
    <row r="15" spans="1:19" ht="14.25">
      <c r="A15" s="2"/>
      <c r="B15" s="2"/>
      <c r="C15" s="2"/>
      <c r="D15" s="2"/>
      <c r="E15" s="2"/>
      <c r="F15" s="2"/>
      <c r="G15" s="2"/>
      <c r="H15" s="2"/>
      <c r="I15" s="2"/>
      <c r="J15" s="2"/>
      <c r="K15" s="2"/>
      <c r="L15" s="2"/>
      <c r="M15" s="2"/>
      <c r="N15" s="2"/>
      <c r="O15" s="2"/>
      <c r="P15" s="2"/>
      <c r="Q15" s="2"/>
      <c r="R15" s="2"/>
      <c r="S15" s="2"/>
    </row>
    <row r="16" spans="1:19" ht="23.25">
      <c r="A16" s="2"/>
      <c r="B16" s="2"/>
      <c r="C16" s="2"/>
      <c r="D16" s="2"/>
      <c r="E16" s="2"/>
      <c r="F16" s="2"/>
      <c r="G16" s="20" t="s">
        <v>1041</v>
      </c>
      <c r="H16" s="2"/>
      <c r="I16" s="472"/>
      <c r="J16" s="2"/>
      <c r="K16" s="2"/>
      <c r="L16" s="2"/>
      <c r="M16" s="2"/>
      <c r="N16" s="2"/>
      <c r="O16" s="2"/>
      <c r="P16" s="2"/>
      <c r="Q16" s="2"/>
      <c r="R16" s="2"/>
      <c r="S16" s="2"/>
    </row>
    <row r="17" spans="1:19" ht="23.25">
      <c r="A17" s="2"/>
      <c r="B17" s="2"/>
      <c r="C17" s="2"/>
      <c r="D17" s="2"/>
      <c r="E17" s="2"/>
      <c r="F17" s="2"/>
      <c r="G17" s="20" t="s">
        <v>660</v>
      </c>
      <c r="H17" s="21"/>
      <c r="I17" s="22" t="s">
        <v>794</v>
      </c>
      <c r="K17" s="2"/>
      <c r="L17" s="2"/>
      <c r="M17" s="2"/>
      <c r="N17" s="2"/>
      <c r="O17" s="2"/>
      <c r="P17" s="2"/>
      <c r="Q17" s="2"/>
      <c r="R17" s="2"/>
      <c r="S17" s="2"/>
    </row>
    <row r="18" spans="1:19" ht="23.25">
      <c r="A18" s="2"/>
      <c r="B18" s="2"/>
      <c r="C18" s="2"/>
      <c r="D18" s="2"/>
      <c r="E18" s="2"/>
      <c r="F18" s="2"/>
      <c r="G18" s="20" t="s">
        <v>699</v>
      </c>
      <c r="H18" s="21"/>
      <c r="I18" s="57" t="str">
        <f>INDEX('P&amp;F School List'!$A$2:$A$6,MATCH(Title!$I$17,'P&amp;F School List'!$D$2:$D$6,0))</f>
        <v> </v>
      </c>
      <c r="K18" s="2"/>
      <c r="L18" s="2"/>
      <c r="M18" s="2"/>
      <c r="N18" s="2"/>
      <c r="O18" s="2"/>
      <c r="P18" s="2"/>
      <c r="Q18" s="2"/>
      <c r="R18" s="2"/>
      <c r="S18" s="2"/>
    </row>
    <row r="19" spans="1:19" ht="23.25">
      <c r="A19" s="2"/>
      <c r="B19" s="2"/>
      <c r="C19" s="2"/>
      <c r="D19" s="2"/>
      <c r="E19" s="2"/>
      <c r="F19" s="2"/>
      <c r="G19" s="20" t="s">
        <v>697</v>
      </c>
      <c r="H19" s="21"/>
      <c r="I19" s="56" t="str">
        <f>INDEX('P&amp;F School List'!$B$2:$B$6,MATCH(Title!$I$17,'P&amp;F School List'!$D$2:$D$6,0))</f>
        <v> </v>
      </c>
      <c r="K19" s="2"/>
      <c r="L19" s="2"/>
      <c r="M19" s="2"/>
      <c r="N19" s="2"/>
      <c r="O19" s="2"/>
      <c r="P19" s="2"/>
      <c r="Q19" s="2"/>
      <c r="R19" s="2"/>
      <c r="S19" s="2"/>
    </row>
    <row r="20" spans="1:19" ht="23.25">
      <c r="A20" s="2"/>
      <c r="B20" s="2"/>
      <c r="C20" s="2"/>
      <c r="D20" s="2"/>
      <c r="E20" s="2"/>
      <c r="F20" s="2"/>
      <c r="G20" s="20" t="s">
        <v>661</v>
      </c>
      <c r="H20" s="21"/>
      <c r="I20" s="21" t="str">
        <f>INDEX('P&amp;F School List'!$C$2:$C$6,MATCH(Title!$I$17,'P&amp;F School List'!$D$2:$D$6,0))</f>
        <v> </v>
      </c>
      <c r="J20" s="2"/>
      <c r="K20" s="2"/>
      <c r="L20" s="2"/>
      <c r="M20" s="2"/>
      <c r="N20" s="2"/>
      <c r="O20" s="2"/>
      <c r="P20" s="2"/>
      <c r="Q20" s="2"/>
      <c r="R20" s="2"/>
      <c r="S20" s="2"/>
    </row>
    <row r="21" spans="1:19" ht="23.25">
      <c r="A21" s="2"/>
      <c r="B21" s="2"/>
      <c r="C21" s="2"/>
      <c r="D21" s="2"/>
      <c r="E21" s="2"/>
      <c r="F21" s="2"/>
      <c r="G21" s="20" t="s">
        <v>662</v>
      </c>
      <c r="H21" s="21"/>
      <c r="I21" s="21" t="str">
        <f>INDEX('P&amp;F School List'!$E$2:$E$6,MATCH(Title!$I$17,'P&amp;F School List'!$D$2:$D$6,0))</f>
        <v> </v>
      </c>
      <c r="J21" s="2"/>
      <c r="K21" s="2"/>
      <c r="L21" s="2"/>
      <c r="M21" s="2"/>
      <c r="N21" s="2"/>
      <c r="O21" s="2"/>
      <c r="P21" s="2"/>
      <c r="Q21" s="2"/>
      <c r="R21" s="2"/>
      <c r="S21" s="2"/>
    </row>
    <row r="22" spans="1:19" ht="23.25">
      <c r="A22" s="2"/>
      <c r="B22" s="2"/>
      <c r="C22" s="2"/>
      <c r="D22" s="2"/>
      <c r="E22" s="2"/>
      <c r="F22" s="2"/>
      <c r="G22" s="20" t="s">
        <v>663</v>
      </c>
      <c r="H22" s="21"/>
      <c r="I22" s="21" t="str">
        <f>INDEX('P&amp;F School List'!$G$2:$G$6,MATCH(Title!$I$17,'P&amp;F School List'!$D$2:$D$6,0))</f>
        <v> </v>
      </c>
      <c r="J22" s="2"/>
      <c r="K22" s="2"/>
      <c r="L22" s="2"/>
      <c r="M22" s="2"/>
      <c r="N22" s="2"/>
      <c r="O22" s="2"/>
      <c r="P22" s="2"/>
      <c r="Q22" s="2"/>
      <c r="R22" s="2"/>
      <c r="S22" s="2"/>
    </row>
    <row r="23" spans="1:19" ht="23.25">
      <c r="A23" s="2"/>
      <c r="B23" s="2"/>
      <c r="C23" s="2"/>
      <c r="D23" s="2"/>
      <c r="E23" s="2"/>
      <c r="F23" s="2"/>
      <c r="G23" s="20" t="s">
        <v>664</v>
      </c>
      <c r="H23" s="21"/>
      <c r="I23" s="21" t="str">
        <f>INDEX('P&amp;F School List'!H2:$H$6,MATCH(Title!$I$17,'P&amp;F School List'!$D$2:$D$6,0))</f>
        <v> </v>
      </c>
      <c r="J23" s="260">
        <f>INDEX('P&amp;F School List'!K2:$K$6,MATCH(Title!$I$17,'P&amp;F School List'!$D$2:$D$6,0))</f>
        <v>0</v>
      </c>
      <c r="K23" s="2"/>
      <c r="L23" s="2"/>
      <c r="M23" s="2"/>
      <c r="N23" s="2"/>
      <c r="O23" s="2"/>
      <c r="P23" s="2"/>
      <c r="Q23" s="2"/>
      <c r="R23" s="2"/>
      <c r="S23" s="2"/>
    </row>
    <row r="24" spans="1:19" ht="14.25">
      <c r="A24" s="2"/>
      <c r="B24" s="2"/>
      <c r="C24" s="2"/>
      <c r="D24" s="2"/>
      <c r="E24" s="2"/>
      <c r="F24" s="2"/>
      <c r="G24" s="2"/>
      <c r="H24" s="2"/>
      <c r="I24" s="2"/>
      <c r="J24" s="2"/>
      <c r="K24" s="2"/>
      <c r="L24" s="2"/>
      <c r="M24" s="2"/>
      <c r="N24" s="2"/>
      <c r="O24" s="2"/>
      <c r="P24" s="2"/>
      <c r="Q24" s="2"/>
      <c r="R24" s="2"/>
      <c r="S24" s="2"/>
    </row>
    <row r="25" spans="1:19" ht="14.25">
      <c r="A25" s="2"/>
      <c r="B25" s="2"/>
      <c r="C25" s="2"/>
      <c r="D25" s="2"/>
      <c r="E25" s="2"/>
      <c r="F25" s="2"/>
      <c r="G25" s="2"/>
      <c r="H25" s="2"/>
      <c r="I25" s="2"/>
      <c r="J25" s="2"/>
      <c r="K25" s="2"/>
      <c r="L25" s="2"/>
      <c r="M25" s="2"/>
      <c r="N25" s="2"/>
      <c r="O25" s="2"/>
      <c r="P25" s="2"/>
      <c r="Q25" s="2"/>
      <c r="R25" s="2"/>
      <c r="S25" s="2"/>
    </row>
    <row r="26" spans="1:19" ht="14.25">
      <c r="A26" s="2"/>
      <c r="B26" s="2"/>
      <c r="C26" s="2"/>
      <c r="D26" s="2"/>
      <c r="E26" s="2"/>
      <c r="F26" s="2"/>
      <c r="G26" s="2"/>
      <c r="H26" s="2"/>
      <c r="I26" s="2"/>
      <c r="J26" s="2"/>
      <c r="K26" s="2"/>
      <c r="L26" s="2"/>
      <c r="M26" s="2"/>
      <c r="N26" s="2"/>
      <c r="O26" s="2"/>
      <c r="P26" s="2"/>
      <c r="Q26" s="2"/>
      <c r="R26" s="2"/>
      <c r="S26" s="2"/>
    </row>
    <row r="27" spans="1:19" ht="14.25">
      <c r="A27" s="2"/>
      <c r="B27" s="2"/>
      <c r="C27" s="2"/>
      <c r="D27" s="2"/>
      <c r="E27" s="2"/>
      <c r="F27" s="2"/>
      <c r="G27" s="2"/>
      <c r="H27" s="2"/>
      <c r="I27" s="2"/>
      <c r="J27" s="2"/>
      <c r="K27" s="2"/>
      <c r="L27" s="2"/>
      <c r="M27" s="2"/>
      <c r="N27" s="2"/>
      <c r="O27" s="2"/>
      <c r="P27" s="2"/>
      <c r="Q27" s="2"/>
      <c r="R27" s="2"/>
      <c r="S27" s="2"/>
    </row>
    <row r="28" spans="1:19" ht="14.25">
      <c r="A28" s="2"/>
      <c r="B28" s="2"/>
      <c r="C28" s="2"/>
      <c r="D28" s="2"/>
      <c r="E28" s="2"/>
      <c r="F28" s="2"/>
      <c r="G28" s="2"/>
      <c r="H28" s="2"/>
      <c r="I28" s="2"/>
      <c r="J28" s="2"/>
      <c r="K28" s="2"/>
      <c r="L28" s="2"/>
      <c r="M28" s="2"/>
      <c r="N28" s="2"/>
      <c r="O28" s="2"/>
      <c r="P28" s="2"/>
      <c r="Q28" s="2"/>
      <c r="R28" s="2"/>
      <c r="S28" s="2"/>
    </row>
  </sheetData>
  <sheetProtection password="E72B" sheet="1" objects="1" scenarios="1" selectLockedCells="1"/>
  <conditionalFormatting sqref="J23">
    <cfRule type="cellIs" priority="1" dxfId="31" operator="equal">
      <formula>0</formula>
    </cfRule>
  </conditionalFormatting>
  <dataValidations count="1">
    <dataValidation type="list" allowBlank="1" showInputMessage="1" showErrorMessage="1" sqref="I17">
      <formula1>'P&amp;F School List'!$D$2:$D$6</formula1>
    </dataValidation>
  </dataValidations>
  <printOptions horizontalCentered="1" verticalCentered="1"/>
  <pageMargins left="0.7" right="0.7" top="0.37" bottom="0.35" header="0.3" footer="0.3"/>
  <pageSetup fitToHeight="1" fitToWidth="1" horizontalDpi="600" verticalDpi="600" orientation="landscape" scale="84" r:id="rId2"/>
  <drawing r:id="rId1"/>
</worksheet>
</file>

<file path=xl/worksheets/sheet20.xml><?xml version="1.0" encoding="utf-8"?>
<worksheet xmlns="http://schemas.openxmlformats.org/spreadsheetml/2006/main" xmlns:r="http://schemas.openxmlformats.org/officeDocument/2006/relationships">
  <sheetPr>
    <tabColor theme="4"/>
  </sheetPr>
  <dimension ref="A1:F32"/>
  <sheetViews>
    <sheetView showGridLines="0" showRowColHeaders="0" view="pageLayout" showRuler="0" workbookViewId="0" topLeftCell="A1">
      <selection activeCell="B9" sqref="B9"/>
    </sheetView>
  </sheetViews>
  <sheetFormatPr defaultColWidth="9.140625" defaultRowHeight="15"/>
  <cols>
    <col min="1" max="1" width="18.28125" style="0" customWidth="1"/>
    <col min="2" max="2" width="12.28125" style="0" customWidth="1"/>
    <col min="3" max="3" width="53.28125" style="0" customWidth="1"/>
    <col min="4" max="6" width="14.7109375" style="0" customWidth="1"/>
  </cols>
  <sheetData>
    <row r="1" spans="1:2" ht="14.25">
      <c r="A1" s="647" t="s">
        <v>1169</v>
      </c>
      <c r="B1" s="647"/>
    </row>
    <row r="2" spans="1:6" ht="54" customHeight="1">
      <c r="A2" s="723" t="s">
        <v>1066</v>
      </c>
      <c r="B2" s="723"/>
      <c r="C2" s="723"/>
      <c r="D2" s="723"/>
      <c r="E2" s="723"/>
      <c r="F2" s="723"/>
    </row>
    <row r="3" spans="1:6" ht="24" customHeight="1">
      <c r="A3" s="377" t="s">
        <v>1150</v>
      </c>
      <c r="B3" s="24" t="s">
        <v>1054</v>
      </c>
      <c r="E3" s="24" t="s">
        <v>1041</v>
      </c>
      <c r="F3" s="362"/>
    </row>
    <row r="4" spans="1:3" ht="15">
      <c r="A4" s="418" t="s">
        <v>1040</v>
      </c>
      <c r="B4" s="717" t="str">
        <f>Title!$I$17</f>
        <v>Select School From List Below</v>
      </c>
      <c r="C4" s="717"/>
    </row>
    <row r="5" spans="1:3" ht="9" customHeight="1">
      <c r="A5" s="363"/>
      <c r="B5" s="364"/>
      <c r="C5" s="365"/>
    </row>
    <row r="6" spans="1:6" ht="35.25" customHeight="1">
      <c r="A6" s="729" t="s">
        <v>1175</v>
      </c>
      <c r="B6" s="730"/>
      <c r="C6" s="730"/>
      <c r="D6" s="730"/>
      <c r="E6" s="730"/>
      <c r="F6" s="730"/>
    </row>
    <row r="7" ht="9" customHeight="1"/>
    <row r="8" spans="1:6" ht="60.75" customHeight="1">
      <c r="A8" s="536" t="s">
        <v>1177</v>
      </c>
      <c r="B8" s="391" t="s">
        <v>1067</v>
      </c>
      <c r="C8" s="392" t="s">
        <v>1068</v>
      </c>
      <c r="D8" s="393" t="s">
        <v>1069</v>
      </c>
      <c r="E8" s="393" t="s">
        <v>1070</v>
      </c>
      <c r="F8" s="393" t="s">
        <v>1071</v>
      </c>
    </row>
    <row r="9" spans="1:6" ht="14.25">
      <c r="A9" s="394"/>
      <c r="B9" s="395"/>
      <c r="C9" s="396"/>
      <c r="D9" s="396"/>
      <c r="E9" s="396"/>
      <c r="F9" s="397"/>
    </row>
    <row r="10" spans="1:6" ht="14.25">
      <c r="A10" s="398"/>
      <c r="B10" s="399"/>
      <c r="C10" s="400"/>
      <c r="D10" s="400"/>
      <c r="E10" s="400"/>
      <c r="F10" s="401"/>
    </row>
    <row r="11" spans="1:6" ht="14.25">
      <c r="A11" s="394"/>
      <c r="B11" s="395"/>
      <c r="C11" s="396"/>
      <c r="D11" s="396"/>
      <c r="E11" s="396"/>
      <c r="F11" s="397"/>
    </row>
    <row r="12" spans="1:6" ht="14.25">
      <c r="A12" s="398"/>
      <c r="B12" s="399"/>
      <c r="C12" s="400"/>
      <c r="D12" s="400"/>
      <c r="E12" s="400"/>
      <c r="F12" s="401"/>
    </row>
    <row r="13" spans="1:6" ht="14.25">
      <c r="A13" s="394"/>
      <c r="B13" s="395"/>
      <c r="C13" s="396"/>
      <c r="D13" s="396"/>
      <c r="E13" s="396"/>
      <c r="F13" s="397"/>
    </row>
    <row r="14" spans="1:6" ht="14.25">
      <c r="A14" s="398"/>
      <c r="B14" s="399"/>
      <c r="C14" s="400"/>
      <c r="D14" s="400"/>
      <c r="E14" s="400"/>
      <c r="F14" s="401"/>
    </row>
    <row r="15" spans="1:6" ht="14.25">
      <c r="A15" s="394"/>
      <c r="B15" s="395"/>
      <c r="C15" s="396"/>
      <c r="D15" s="396"/>
      <c r="E15" s="396"/>
      <c r="F15" s="397"/>
    </row>
    <row r="16" spans="1:6" ht="14.25">
      <c r="A16" s="398"/>
      <c r="B16" s="399"/>
      <c r="C16" s="400"/>
      <c r="D16" s="400"/>
      <c r="E16" s="400"/>
      <c r="F16" s="401"/>
    </row>
    <row r="17" spans="1:6" ht="14.25">
      <c r="A17" s="394"/>
      <c r="B17" s="395"/>
      <c r="C17" s="396"/>
      <c r="D17" s="396"/>
      <c r="E17" s="396"/>
      <c r="F17" s="397"/>
    </row>
    <row r="18" spans="1:6" ht="14.25">
      <c r="A18" s="398"/>
      <c r="B18" s="399"/>
      <c r="C18" s="400"/>
      <c r="D18" s="400"/>
      <c r="E18" s="400"/>
      <c r="F18" s="401"/>
    </row>
    <row r="19" spans="1:6" ht="14.25">
      <c r="A19" s="394"/>
      <c r="B19" s="395"/>
      <c r="C19" s="396"/>
      <c r="D19" s="396"/>
      <c r="E19" s="396"/>
      <c r="F19" s="397"/>
    </row>
    <row r="20" spans="1:6" ht="14.25">
      <c r="A20" s="398"/>
      <c r="B20" s="399"/>
      <c r="C20" s="400"/>
      <c r="D20" s="400"/>
      <c r="E20" s="400"/>
      <c r="F20" s="401"/>
    </row>
    <row r="21" spans="1:6" ht="14.25">
      <c r="A21" s="394"/>
      <c r="B21" s="395"/>
      <c r="C21" s="396"/>
      <c r="D21" s="396"/>
      <c r="E21" s="396"/>
      <c r="F21" s="397"/>
    </row>
    <row r="22" spans="1:6" ht="14.25">
      <c r="A22" s="398"/>
      <c r="B22" s="399"/>
      <c r="C22" s="400"/>
      <c r="D22" s="400"/>
      <c r="E22" s="400"/>
      <c r="F22" s="401"/>
    </row>
    <row r="23" spans="1:6" ht="14.25">
      <c r="A23" s="394"/>
      <c r="B23" s="395"/>
      <c r="C23" s="396"/>
      <c r="D23" s="396"/>
      <c r="E23" s="396"/>
      <c r="F23" s="397"/>
    </row>
    <row r="24" spans="1:6" ht="14.25">
      <c r="A24" s="398"/>
      <c r="B24" s="399"/>
      <c r="C24" s="400"/>
      <c r="D24" s="400"/>
      <c r="E24" s="400"/>
      <c r="F24" s="401"/>
    </row>
    <row r="25" spans="1:6" ht="14.25">
      <c r="A25" s="394"/>
      <c r="B25" s="395"/>
      <c r="C25" s="396"/>
      <c r="D25" s="396"/>
      <c r="E25" s="396"/>
      <c r="F25" s="397"/>
    </row>
    <row r="26" spans="1:6" ht="14.25">
      <c r="A26" s="402"/>
      <c r="B26" s="399"/>
      <c r="C26" s="403"/>
      <c r="D26" s="403"/>
      <c r="E26" s="403"/>
      <c r="F26" s="404"/>
    </row>
    <row r="27" spans="1:6" ht="14.25">
      <c r="A27" s="398"/>
      <c r="B27" s="385"/>
      <c r="C27" s="400"/>
      <c r="D27" s="400"/>
      <c r="E27" s="385"/>
      <c r="F27" s="401"/>
    </row>
    <row r="28" spans="1:6" ht="14.25">
      <c r="A28" s="398"/>
      <c r="B28" s="385"/>
      <c r="C28" s="400"/>
      <c r="D28" s="400"/>
      <c r="E28" s="385"/>
      <c r="F28" s="401"/>
    </row>
    <row r="29" spans="1:6" ht="14.25">
      <c r="A29" s="398"/>
      <c r="B29" s="385"/>
      <c r="C29" s="400"/>
      <c r="D29" s="400"/>
      <c r="E29" s="385"/>
      <c r="F29" s="401"/>
    </row>
    <row r="30" spans="1:6" ht="14.25">
      <c r="A30" s="398"/>
      <c r="B30" s="385"/>
      <c r="C30" s="400"/>
      <c r="D30" s="400"/>
      <c r="E30" s="385"/>
      <c r="F30" s="401"/>
    </row>
    <row r="31" spans="1:6" ht="14.25">
      <c r="A31" s="398"/>
      <c r="B31" s="385"/>
      <c r="C31" s="400"/>
      <c r="D31" s="400"/>
      <c r="E31" s="385"/>
      <c r="F31" s="401"/>
    </row>
    <row r="32" spans="1:6" ht="14.25">
      <c r="A32" s="402"/>
      <c r="B32" s="548"/>
      <c r="C32" s="403"/>
      <c r="D32" s="403"/>
      <c r="E32" s="548"/>
      <c r="F32" s="404"/>
    </row>
  </sheetData>
  <sheetProtection password="E72B" sheet="1" objects="1" scenarios="1" formatCells="0" selectLockedCells="1"/>
  <mergeCells count="4">
    <mergeCell ref="A2:F2"/>
    <mergeCell ref="B4:C4"/>
    <mergeCell ref="A6:F6"/>
    <mergeCell ref="A1:B1"/>
  </mergeCells>
  <conditionalFormatting sqref="B4:C4">
    <cfRule type="cellIs" priority="1" dxfId="31" operator="equal">
      <formula>"Select School From List Below"</formula>
    </cfRule>
  </conditionalFormatting>
  <dataValidations count="1">
    <dataValidation type="list" allowBlank="1" showInputMessage="1" showErrorMessage="1" sqref="B9:B32">
      <formula1>formc</formula1>
    </dataValidation>
  </dataValidations>
  <hyperlinks>
    <hyperlink ref="A1:B1" location="Instructions!A1" tooltip="Return to Instructions" display="Return to Instructions"/>
  </hyperlinks>
  <printOptions horizontalCentered="1"/>
  <pageMargins left="0.21" right="0.16" top="0.22" bottom="0.24" header="0.16" footer="0.16"/>
  <pageSetup horizontalDpi="600" verticalDpi="600" orientation="landscape" r:id="rId3"/>
  <drawing r:id="rId2"/>
  <tableParts>
    <tablePart r:id="rId1"/>
  </tableParts>
</worksheet>
</file>

<file path=xl/worksheets/sheet21.xml><?xml version="1.0" encoding="utf-8"?>
<worksheet xmlns="http://schemas.openxmlformats.org/spreadsheetml/2006/main" xmlns:r="http://schemas.openxmlformats.org/officeDocument/2006/relationships">
  <sheetPr>
    <tabColor theme="4"/>
  </sheetPr>
  <dimension ref="A1:F32"/>
  <sheetViews>
    <sheetView showGridLines="0" showRowColHeaders="0" view="pageLayout" showRuler="0" workbookViewId="0" topLeftCell="A1">
      <selection activeCell="B9" sqref="B9"/>
    </sheetView>
  </sheetViews>
  <sheetFormatPr defaultColWidth="9.140625" defaultRowHeight="15"/>
  <cols>
    <col min="1" max="1" width="18.28125" style="0" customWidth="1"/>
    <col min="2" max="2" width="12.28125" style="0" customWidth="1"/>
    <col min="3" max="3" width="53.28125" style="0" customWidth="1"/>
    <col min="4" max="6" width="14.7109375" style="0" customWidth="1"/>
  </cols>
  <sheetData>
    <row r="1" spans="1:2" ht="14.25">
      <c r="A1" s="647" t="s">
        <v>1169</v>
      </c>
      <c r="B1" s="647"/>
    </row>
    <row r="2" spans="1:6" ht="54" customHeight="1">
      <c r="A2" s="723" t="s">
        <v>1074</v>
      </c>
      <c r="B2" s="723"/>
      <c r="C2" s="723"/>
      <c r="D2" s="723"/>
      <c r="E2" s="723"/>
      <c r="F2" s="723"/>
    </row>
    <row r="3" spans="1:6" ht="18" customHeight="1">
      <c r="A3" s="377" t="s">
        <v>1150</v>
      </c>
      <c r="B3" s="24" t="s">
        <v>1054</v>
      </c>
      <c r="E3" s="24" t="s">
        <v>1041</v>
      </c>
      <c r="F3" s="362"/>
    </row>
    <row r="4" spans="1:3" ht="15">
      <c r="A4" s="418" t="s">
        <v>1040</v>
      </c>
      <c r="B4" s="717" t="str">
        <f>Title!$I$17</f>
        <v>Select School From List Below</v>
      </c>
      <c r="C4" s="717"/>
    </row>
    <row r="5" spans="1:3" ht="6.75" customHeight="1">
      <c r="A5" s="363"/>
      <c r="B5" s="364"/>
      <c r="C5" s="365"/>
    </row>
    <row r="6" spans="1:6" ht="35.25" customHeight="1">
      <c r="A6" s="729" t="s">
        <v>1175</v>
      </c>
      <c r="B6" s="730"/>
      <c r="C6" s="730"/>
      <c r="D6" s="730"/>
      <c r="E6" s="730"/>
      <c r="F6" s="731"/>
    </row>
    <row r="7" ht="9" customHeight="1"/>
    <row r="8" spans="1:6" ht="60.75" customHeight="1">
      <c r="A8" s="536" t="s">
        <v>1177</v>
      </c>
      <c r="B8" s="391" t="s">
        <v>1067</v>
      </c>
      <c r="C8" s="392" t="s">
        <v>1075</v>
      </c>
      <c r="D8" s="393" t="s">
        <v>1076</v>
      </c>
      <c r="E8" s="393" t="s">
        <v>1077</v>
      </c>
      <c r="F8" s="393" t="s">
        <v>1078</v>
      </c>
    </row>
    <row r="9" spans="1:6" ht="14.25">
      <c r="A9" s="394"/>
      <c r="B9" s="395"/>
      <c r="C9" s="396"/>
      <c r="D9" s="405"/>
      <c r="E9" s="396"/>
      <c r="F9" s="397"/>
    </row>
    <row r="10" spans="1:6" ht="14.25">
      <c r="A10" s="398"/>
      <c r="B10" s="399"/>
      <c r="C10" s="400"/>
      <c r="D10" s="406"/>
      <c r="E10" s="400"/>
      <c r="F10" s="401"/>
    </row>
    <row r="11" spans="1:6" ht="14.25">
      <c r="A11" s="394"/>
      <c r="B11" s="395"/>
      <c r="C11" s="396"/>
      <c r="D11" s="405"/>
      <c r="E11" s="396"/>
      <c r="F11" s="397"/>
    </row>
    <row r="12" spans="1:6" ht="14.25">
      <c r="A12" s="398"/>
      <c r="B12" s="399"/>
      <c r="C12" s="400"/>
      <c r="D12" s="406"/>
      <c r="E12" s="400"/>
      <c r="F12" s="401"/>
    </row>
    <row r="13" spans="1:6" ht="14.25">
      <c r="A13" s="394"/>
      <c r="B13" s="395"/>
      <c r="C13" s="396"/>
      <c r="D13" s="405"/>
      <c r="E13" s="396"/>
      <c r="F13" s="397"/>
    </row>
    <row r="14" spans="1:6" ht="14.25">
      <c r="A14" s="398"/>
      <c r="B14" s="399"/>
      <c r="C14" s="400"/>
      <c r="D14" s="406"/>
      <c r="E14" s="400"/>
      <c r="F14" s="401"/>
    </row>
    <row r="15" spans="1:6" ht="14.25">
      <c r="A15" s="394"/>
      <c r="B15" s="395"/>
      <c r="C15" s="396"/>
      <c r="D15" s="405"/>
      <c r="E15" s="396"/>
      <c r="F15" s="397"/>
    </row>
    <row r="16" spans="1:6" ht="14.25">
      <c r="A16" s="398"/>
      <c r="B16" s="399"/>
      <c r="C16" s="400"/>
      <c r="D16" s="406"/>
      <c r="E16" s="400"/>
      <c r="F16" s="401"/>
    </row>
    <row r="17" spans="1:6" ht="14.25">
      <c r="A17" s="394"/>
      <c r="B17" s="395"/>
      <c r="C17" s="396"/>
      <c r="D17" s="405"/>
      <c r="E17" s="396"/>
      <c r="F17" s="397"/>
    </row>
    <row r="18" spans="1:6" ht="14.25">
      <c r="A18" s="398"/>
      <c r="B18" s="399"/>
      <c r="C18" s="400"/>
      <c r="D18" s="406"/>
      <c r="E18" s="400"/>
      <c r="F18" s="401"/>
    </row>
    <row r="19" spans="1:6" ht="14.25">
      <c r="A19" s="394"/>
      <c r="B19" s="395"/>
      <c r="C19" s="396"/>
      <c r="D19" s="405"/>
      <c r="E19" s="396"/>
      <c r="F19" s="397"/>
    </row>
    <row r="20" spans="1:6" ht="14.25">
      <c r="A20" s="398"/>
      <c r="B20" s="399"/>
      <c r="C20" s="400"/>
      <c r="D20" s="406"/>
      <c r="E20" s="400"/>
      <c r="F20" s="401"/>
    </row>
    <row r="21" spans="1:6" ht="14.25">
      <c r="A21" s="394"/>
      <c r="B21" s="395"/>
      <c r="C21" s="396"/>
      <c r="D21" s="405"/>
      <c r="E21" s="396"/>
      <c r="F21" s="397"/>
    </row>
    <row r="22" spans="1:6" ht="14.25">
      <c r="A22" s="398"/>
      <c r="B22" s="399"/>
      <c r="C22" s="400"/>
      <c r="D22" s="406"/>
      <c r="E22" s="400"/>
      <c r="F22" s="401"/>
    </row>
    <row r="23" spans="1:6" ht="14.25">
      <c r="A23" s="394"/>
      <c r="B23" s="395"/>
      <c r="C23" s="396"/>
      <c r="D23" s="405"/>
      <c r="E23" s="396"/>
      <c r="F23" s="397"/>
    </row>
    <row r="24" spans="1:6" ht="14.25">
      <c r="A24" s="398"/>
      <c r="B24" s="399"/>
      <c r="C24" s="400"/>
      <c r="D24" s="406"/>
      <c r="E24" s="400"/>
      <c r="F24" s="401"/>
    </row>
    <row r="25" spans="1:6" ht="14.25">
      <c r="A25" s="394"/>
      <c r="B25" s="395"/>
      <c r="C25" s="396"/>
      <c r="D25" s="405"/>
      <c r="E25" s="396"/>
      <c r="F25" s="397"/>
    </row>
    <row r="26" spans="1:6" ht="14.25">
      <c r="A26" s="402"/>
      <c r="B26" s="399"/>
      <c r="C26" s="403"/>
      <c r="D26" s="407"/>
      <c r="E26" s="403"/>
      <c r="F26" s="404"/>
    </row>
    <row r="27" spans="1:6" ht="14.25">
      <c r="A27" s="398"/>
      <c r="B27" s="385"/>
      <c r="C27" s="400"/>
      <c r="D27" s="551"/>
      <c r="E27" s="385"/>
      <c r="F27" s="401"/>
    </row>
    <row r="28" spans="1:6" ht="14.25">
      <c r="A28" s="398"/>
      <c r="B28" s="385"/>
      <c r="C28" s="400"/>
      <c r="D28" s="551"/>
      <c r="E28" s="385"/>
      <c r="F28" s="401"/>
    </row>
    <row r="29" spans="1:6" ht="14.25">
      <c r="A29" s="398"/>
      <c r="B29" s="385"/>
      <c r="C29" s="400"/>
      <c r="D29" s="551"/>
      <c r="E29" s="385"/>
      <c r="F29" s="401"/>
    </row>
    <row r="30" spans="1:6" ht="14.25">
      <c r="A30" s="398"/>
      <c r="B30" s="385"/>
      <c r="C30" s="400"/>
      <c r="D30" s="551"/>
      <c r="E30" s="385"/>
      <c r="F30" s="401"/>
    </row>
    <row r="31" spans="1:6" ht="14.25">
      <c r="A31" s="398"/>
      <c r="B31" s="385"/>
      <c r="C31" s="400"/>
      <c r="D31" s="551"/>
      <c r="E31" s="385"/>
      <c r="F31" s="401"/>
    </row>
    <row r="32" spans="1:6" ht="14.25">
      <c r="A32" s="402"/>
      <c r="B32" s="548"/>
      <c r="C32" s="403"/>
      <c r="D32" s="552"/>
      <c r="E32" s="548"/>
      <c r="F32" s="404"/>
    </row>
  </sheetData>
  <sheetProtection password="E72B" sheet="1" objects="1" scenarios="1" formatCells="0" selectLockedCells="1"/>
  <mergeCells count="4">
    <mergeCell ref="A2:F2"/>
    <mergeCell ref="B4:C4"/>
    <mergeCell ref="A6:F6"/>
    <mergeCell ref="A1:B1"/>
  </mergeCells>
  <conditionalFormatting sqref="B4:C4">
    <cfRule type="cellIs" priority="1" dxfId="31" operator="equal">
      <formula>"Select School From List Below"</formula>
    </cfRule>
  </conditionalFormatting>
  <dataValidations count="1">
    <dataValidation type="list" allowBlank="1" showInputMessage="1" showErrorMessage="1" sqref="B9:B32">
      <formula1>formd</formula1>
    </dataValidation>
  </dataValidations>
  <hyperlinks>
    <hyperlink ref="A1:B1" location="Instructions!A1" tooltip="Return to Instructions" display="Return to Instructions"/>
  </hyperlinks>
  <printOptions horizontalCentered="1"/>
  <pageMargins left="0.21" right="0.16" top="0.24" bottom="0.24" header="0.16" footer="0.16"/>
  <pageSetup horizontalDpi="600" verticalDpi="600" orientation="landscape" r:id="rId3"/>
  <drawing r:id="rId2"/>
  <tableParts>
    <tablePart r:id="rId1"/>
  </tableParts>
</worksheet>
</file>

<file path=xl/worksheets/sheet22.xml><?xml version="1.0" encoding="utf-8"?>
<worksheet xmlns="http://schemas.openxmlformats.org/spreadsheetml/2006/main" xmlns:r="http://schemas.openxmlformats.org/officeDocument/2006/relationships">
  <sheetPr>
    <tabColor theme="4"/>
  </sheetPr>
  <dimension ref="A1:F32"/>
  <sheetViews>
    <sheetView showGridLines="0" showRowColHeaders="0" view="pageLayout" showRuler="0" workbookViewId="0" topLeftCell="A1">
      <selection activeCell="B9" sqref="B9"/>
    </sheetView>
  </sheetViews>
  <sheetFormatPr defaultColWidth="9.140625" defaultRowHeight="15"/>
  <cols>
    <col min="1" max="1" width="18.28125" style="0" customWidth="1"/>
    <col min="2" max="2" width="12.28125" style="0" customWidth="1"/>
    <col min="3" max="3" width="53.28125" style="0" customWidth="1"/>
    <col min="4" max="6" width="14.7109375" style="0" customWidth="1"/>
  </cols>
  <sheetData>
    <row r="1" spans="1:2" ht="14.25">
      <c r="A1" s="647" t="s">
        <v>1169</v>
      </c>
      <c r="B1" s="647"/>
    </row>
    <row r="2" spans="1:6" ht="54" customHeight="1">
      <c r="A2" s="723" t="s">
        <v>1081</v>
      </c>
      <c r="B2" s="723"/>
      <c r="C2" s="723"/>
      <c r="D2" s="723"/>
      <c r="E2" s="723"/>
      <c r="F2" s="723"/>
    </row>
    <row r="3" spans="1:6" ht="19.5" customHeight="1">
      <c r="A3" s="377" t="s">
        <v>1150</v>
      </c>
      <c r="B3" s="24" t="s">
        <v>1054</v>
      </c>
      <c r="E3" s="24" t="s">
        <v>1041</v>
      </c>
      <c r="F3" s="362"/>
    </row>
    <row r="4" spans="1:3" ht="15">
      <c r="A4" s="418" t="s">
        <v>1040</v>
      </c>
      <c r="B4" s="717" t="str">
        <f>Title!$I$17</f>
        <v>Select School From List Below</v>
      </c>
      <c r="C4" s="717"/>
    </row>
    <row r="5" spans="1:3" ht="9" customHeight="1">
      <c r="A5" s="363"/>
      <c r="B5" s="364"/>
      <c r="C5" s="365"/>
    </row>
    <row r="6" spans="1:6" ht="35.25" customHeight="1">
      <c r="A6" s="729" t="s">
        <v>1175</v>
      </c>
      <c r="B6" s="730"/>
      <c r="C6" s="730"/>
      <c r="D6" s="730"/>
      <c r="E6" s="730"/>
      <c r="F6" s="730"/>
    </row>
    <row r="7" ht="10.5" customHeight="1"/>
    <row r="8" spans="1:6" ht="60.75" customHeight="1">
      <c r="A8" s="536" t="s">
        <v>1177</v>
      </c>
      <c r="B8" s="391" t="s">
        <v>1067</v>
      </c>
      <c r="C8" s="392" t="s">
        <v>1075</v>
      </c>
      <c r="D8" s="393" t="s">
        <v>1076</v>
      </c>
      <c r="E8" s="393" t="s">
        <v>1077</v>
      </c>
      <c r="F8" s="393" t="s">
        <v>1078</v>
      </c>
    </row>
    <row r="9" spans="1:6" ht="14.25">
      <c r="A9" s="408"/>
      <c r="B9" s="409"/>
      <c r="C9" s="410"/>
      <c r="D9" s="411"/>
      <c r="E9" s="410"/>
      <c r="F9" s="411"/>
    </row>
    <row r="10" spans="1:6" ht="14.25">
      <c r="A10" s="412"/>
      <c r="B10" s="534"/>
      <c r="C10" s="413"/>
      <c r="D10" s="414"/>
      <c r="E10" s="413"/>
      <c r="F10" s="414"/>
    </row>
    <row r="11" spans="1:6" ht="14.25">
      <c r="A11" s="408"/>
      <c r="B11" s="409"/>
      <c r="C11" s="410"/>
      <c r="D11" s="411"/>
      <c r="E11" s="410"/>
      <c r="F11" s="411"/>
    </row>
    <row r="12" spans="1:6" ht="14.25">
      <c r="A12" s="412"/>
      <c r="B12" s="534"/>
      <c r="C12" s="413"/>
      <c r="D12" s="414"/>
      <c r="E12" s="413"/>
      <c r="F12" s="414"/>
    </row>
    <row r="13" spans="1:6" ht="14.25">
      <c r="A13" s="408"/>
      <c r="B13" s="409"/>
      <c r="C13" s="410"/>
      <c r="D13" s="411"/>
      <c r="E13" s="410"/>
      <c r="F13" s="411"/>
    </row>
    <row r="14" spans="1:6" ht="14.25">
      <c r="A14" s="412"/>
      <c r="B14" s="534"/>
      <c r="C14" s="413"/>
      <c r="D14" s="414"/>
      <c r="E14" s="413"/>
      <c r="F14" s="414"/>
    </row>
    <row r="15" spans="1:6" ht="14.25">
      <c r="A15" s="408"/>
      <c r="B15" s="409"/>
      <c r="C15" s="410"/>
      <c r="D15" s="411"/>
      <c r="E15" s="410"/>
      <c r="F15" s="411"/>
    </row>
    <row r="16" spans="1:6" ht="14.25">
      <c r="A16" s="412"/>
      <c r="B16" s="534"/>
      <c r="C16" s="413"/>
      <c r="D16" s="414"/>
      <c r="E16" s="413"/>
      <c r="F16" s="414"/>
    </row>
    <row r="17" spans="1:6" ht="14.25">
      <c r="A17" s="408"/>
      <c r="B17" s="409"/>
      <c r="C17" s="410"/>
      <c r="D17" s="411"/>
      <c r="E17" s="410"/>
      <c r="F17" s="411"/>
    </row>
    <row r="18" spans="1:6" ht="14.25">
      <c r="A18" s="412"/>
      <c r="B18" s="534"/>
      <c r="C18" s="413"/>
      <c r="D18" s="414"/>
      <c r="E18" s="413"/>
      <c r="F18" s="414"/>
    </row>
    <row r="19" spans="1:6" ht="14.25">
      <c r="A19" s="408"/>
      <c r="B19" s="409"/>
      <c r="C19" s="410"/>
      <c r="D19" s="411"/>
      <c r="E19" s="410"/>
      <c r="F19" s="411"/>
    </row>
    <row r="20" spans="1:6" ht="14.25">
      <c r="A20" s="412"/>
      <c r="B20" s="534"/>
      <c r="C20" s="413"/>
      <c r="D20" s="414"/>
      <c r="E20" s="413"/>
      <c r="F20" s="414"/>
    </row>
    <row r="21" spans="1:6" ht="14.25">
      <c r="A21" s="408"/>
      <c r="B21" s="409"/>
      <c r="C21" s="410"/>
      <c r="D21" s="411"/>
      <c r="E21" s="410"/>
      <c r="F21" s="411"/>
    </row>
    <row r="22" spans="1:6" ht="14.25">
      <c r="A22" s="412"/>
      <c r="B22" s="534"/>
      <c r="C22" s="413"/>
      <c r="D22" s="414"/>
      <c r="E22" s="413"/>
      <c r="F22" s="414"/>
    </row>
    <row r="23" spans="1:6" ht="14.25">
      <c r="A23" s="408"/>
      <c r="B23" s="409"/>
      <c r="C23" s="410"/>
      <c r="D23" s="411"/>
      <c r="E23" s="410"/>
      <c r="F23" s="411"/>
    </row>
    <row r="24" spans="1:6" ht="14.25">
      <c r="A24" s="412"/>
      <c r="B24" s="534"/>
      <c r="C24" s="413"/>
      <c r="D24" s="414"/>
      <c r="E24" s="413"/>
      <c r="F24" s="414"/>
    </row>
    <row r="25" spans="1:6" ht="14.25">
      <c r="A25" s="408"/>
      <c r="B25" s="409"/>
      <c r="C25" s="410"/>
      <c r="D25" s="411"/>
      <c r="E25" s="410"/>
      <c r="F25" s="411"/>
    </row>
    <row r="26" spans="1:6" ht="14.25">
      <c r="A26" s="415"/>
      <c r="B26" s="534"/>
      <c r="C26" s="416"/>
      <c r="D26" s="417"/>
      <c r="E26" s="416"/>
      <c r="F26" s="417"/>
    </row>
    <row r="27" spans="1:6" ht="14.25">
      <c r="A27" s="412"/>
      <c r="B27" s="553"/>
      <c r="C27" s="413"/>
      <c r="D27" s="414"/>
      <c r="E27" s="413"/>
      <c r="F27" s="414"/>
    </row>
    <row r="28" spans="1:6" ht="14.25">
      <c r="A28" s="412"/>
      <c r="B28" s="553"/>
      <c r="C28" s="413"/>
      <c r="D28" s="414"/>
      <c r="E28" s="413"/>
      <c r="F28" s="414"/>
    </row>
    <row r="29" spans="1:6" ht="14.25">
      <c r="A29" s="412"/>
      <c r="B29" s="553"/>
      <c r="C29" s="413"/>
      <c r="D29" s="414"/>
      <c r="E29" s="413"/>
      <c r="F29" s="414"/>
    </row>
    <row r="30" spans="1:6" ht="14.25">
      <c r="A30" s="412"/>
      <c r="B30" s="553"/>
      <c r="C30" s="413"/>
      <c r="D30" s="414"/>
      <c r="E30" s="413"/>
      <c r="F30" s="414"/>
    </row>
    <row r="31" spans="1:6" ht="14.25">
      <c r="A31" s="412"/>
      <c r="B31" s="553"/>
      <c r="C31" s="413"/>
      <c r="D31" s="414"/>
      <c r="E31" s="413"/>
      <c r="F31" s="414"/>
    </row>
    <row r="32" spans="1:6" ht="14.25">
      <c r="A32" s="415"/>
      <c r="B32" s="554"/>
      <c r="C32" s="416"/>
      <c r="D32" s="417"/>
      <c r="E32" s="416"/>
      <c r="F32" s="417"/>
    </row>
  </sheetData>
  <sheetProtection password="E72B" sheet="1" objects="1" scenarios="1" formatCells="0" selectLockedCells="1"/>
  <mergeCells count="4">
    <mergeCell ref="A2:F2"/>
    <mergeCell ref="B4:C4"/>
    <mergeCell ref="A6:F6"/>
    <mergeCell ref="A1:B1"/>
  </mergeCells>
  <conditionalFormatting sqref="B4:C4">
    <cfRule type="cellIs" priority="1" dxfId="31" operator="equal">
      <formula>"Select School From List Below"</formula>
    </cfRule>
  </conditionalFormatting>
  <dataValidations count="1">
    <dataValidation type="list" allowBlank="1" showInputMessage="1" showErrorMessage="1" sqref="B9:B32">
      <formula1>forme</formula1>
    </dataValidation>
  </dataValidations>
  <hyperlinks>
    <hyperlink ref="A1:B1" location="Instructions!A1" tooltip="Return to Instructions" display="Return to Instructions"/>
  </hyperlinks>
  <printOptions horizontalCentered="1"/>
  <pageMargins left="0.21" right="0.16" top="0.25" bottom="0.16" header="0.16" footer="0.3"/>
  <pageSetup horizontalDpi="600" verticalDpi="600" orientation="landscape" r:id="rId3"/>
  <drawing r:id="rId2"/>
  <tableParts>
    <tablePart r:id="rId1"/>
  </tableParts>
</worksheet>
</file>

<file path=xl/worksheets/sheet23.xml><?xml version="1.0" encoding="utf-8"?>
<worksheet xmlns="http://schemas.openxmlformats.org/spreadsheetml/2006/main" xmlns:r="http://schemas.openxmlformats.org/officeDocument/2006/relationships">
  <sheetPr>
    <tabColor theme="4"/>
  </sheetPr>
  <dimension ref="A1:F32"/>
  <sheetViews>
    <sheetView showGridLines="0" showRowColHeaders="0" view="pageLayout" showRuler="0" workbookViewId="0" topLeftCell="A1">
      <selection activeCell="B9" sqref="B9"/>
    </sheetView>
  </sheetViews>
  <sheetFormatPr defaultColWidth="9.140625" defaultRowHeight="15"/>
  <cols>
    <col min="1" max="1" width="18.28125" style="0" customWidth="1"/>
    <col min="2" max="2" width="12.28125" style="0" customWidth="1"/>
    <col min="3" max="3" width="81.57421875" style="0" customWidth="1"/>
    <col min="4" max="6" width="14.7109375" style="0" customWidth="1"/>
  </cols>
  <sheetData>
    <row r="1" spans="1:2" ht="14.25">
      <c r="A1" s="647" t="s">
        <v>1169</v>
      </c>
      <c r="B1" s="647"/>
    </row>
    <row r="2" spans="1:6" ht="51.75" customHeight="1">
      <c r="A2" s="723" t="s">
        <v>1083</v>
      </c>
      <c r="B2" s="723"/>
      <c r="C2" s="723"/>
      <c r="D2" s="723"/>
      <c r="E2" s="363"/>
      <c r="F2" s="363"/>
    </row>
    <row r="3" spans="1:4" ht="19.5" customHeight="1">
      <c r="A3" s="377" t="s">
        <v>1150</v>
      </c>
      <c r="B3" s="732" t="s">
        <v>1084</v>
      </c>
      <c r="C3" s="732"/>
      <c r="D3" s="362"/>
    </row>
    <row r="4" spans="1:3" ht="15">
      <c r="A4" s="418" t="s">
        <v>1040</v>
      </c>
      <c r="B4" s="717" t="str">
        <f>Title!$I$17</f>
        <v>Select School From List Below</v>
      </c>
      <c r="C4" s="717"/>
    </row>
    <row r="5" spans="1:3" ht="9" customHeight="1">
      <c r="A5" s="363"/>
      <c r="B5" s="364"/>
      <c r="C5" s="365"/>
    </row>
    <row r="6" spans="1:4" ht="35.25" customHeight="1">
      <c r="A6" s="733" t="s">
        <v>1175</v>
      </c>
      <c r="B6" s="734"/>
      <c r="C6" s="734"/>
      <c r="D6" s="735"/>
    </row>
    <row r="7" ht="9" customHeight="1"/>
    <row r="8" spans="1:4" ht="60.75" customHeight="1">
      <c r="A8" s="536" t="s">
        <v>1177</v>
      </c>
      <c r="B8" s="391" t="s">
        <v>1067</v>
      </c>
      <c r="C8" s="392" t="s">
        <v>1068</v>
      </c>
      <c r="D8" s="393" t="s">
        <v>1071</v>
      </c>
    </row>
    <row r="9" spans="1:4" ht="14.25">
      <c r="A9" s="394"/>
      <c r="B9" s="395"/>
      <c r="C9" s="396"/>
      <c r="D9" s="397"/>
    </row>
    <row r="10" spans="1:4" ht="14.25">
      <c r="A10" s="398"/>
      <c r="B10" s="399"/>
      <c r="C10" s="400"/>
      <c r="D10" s="401"/>
    </row>
    <row r="11" spans="1:4" ht="14.25">
      <c r="A11" s="394"/>
      <c r="B11" s="395"/>
      <c r="C11" s="396"/>
      <c r="D11" s="397"/>
    </row>
    <row r="12" spans="1:4" ht="14.25">
      <c r="A12" s="398"/>
      <c r="B12" s="399"/>
      <c r="C12" s="400"/>
      <c r="D12" s="401"/>
    </row>
    <row r="13" spans="1:4" ht="14.25">
      <c r="A13" s="394"/>
      <c r="B13" s="395"/>
      <c r="C13" s="396"/>
      <c r="D13" s="397"/>
    </row>
    <row r="14" spans="1:4" ht="14.25">
      <c r="A14" s="398"/>
      <c r="B14" s="399"/>
      <c r="C14" s="400"/>
      <c r="D14" s="401"/>
    </row>
    <row r="15" spans="1:4" ht="14.25">
      <c r="A15" s="394"/>
      <c r="B15" s="395"/>
      <c r="C15" s="396"/>
      <c r="D15" s="397"/>
    </row>
    <row r="16" spans="1:4" ht="14.25">
      <c r="A16" s="398"/>
      <c r="B16" s="399"/>
      <c r="C16" s="400"/>
      <c r="D16" s="401"/>
    </row>
    <row r="17" spans="1:4" ht="14.25">
      <c r="A17" s="394"/>
      <c r="B17" s="395"/>
      <c r="C17" s="396"/>
      <c r="D17" s="397"/>
    </row>
    <row r="18" spans="1:4" ht="14.25">
      <c r="A18" s="398"/>
      <c r="B18" s="399"/>
      <c r="C18" s="400"/>
      <c r="D18" s="401"/>
    </row>
    <row r="19" spans="1:4" ht="14.25">
      <c r="A19" s="394"/>
      <c r="B19" s="395"/>
      <c r="C19" s="396"/>
      <c r="D19" s="397"/>
    </row>
    <row r="20" spans="1:4" ht="14.25">
      <c r="A20" s="398"/>
      <c r="B20" s="399"/>
      <c r="C20" s="400"/>
      <c r="D20" s="401"/>
    </row>
    <row r="21" spans="1:4" ht="14.25">
      <c r="A21" s="394"/>
      <c r="B21" s="395"/>
      <c r="C21" s="396"/>
      <c r="D21" s="397"/>
    </row>
    <row r="22" spans="1:4" ht="14.25">
      <c r="A22" s="398"/>
      <c r="B22" s="399"/>
      <c r="C22" s="400"/>
      <c r="D22" s="401"/>
    </row>
    <row r="23" spans="1:4" ht="14.25">
      <c r="A23" s="394"/>
      <c r="B23" s="395"/>
      <c r="C23" s="396"/>
      <c r="D23" s="397"/>
    </row>
    <row r="24" spans="1:4" ht="14.25">
      <c r="A24" s="398"/>
      <c r="B24" s="399"/>
      <c r="C24" s="400"/>
      <c r="D24" s="401"/>
    </row>
    <row r="25" spans="1:4" ht="14.25">
      <c r="A25" s="394"/>
      <c r="B25" s="395"/>
      <c r="C25" s="396"/>
      <c r="D25" s="397"/>
    </row>
    <row r="26" spans="1:4" ht="14.25">
      <c r="A26" s="402"/>
      <c r="B26" s="399"/>
      <c r="C26" s="403"/>
      <c r="D26" s="404"/>
    </row>
    <row r="27" spans="1:4" ht="14.25">
      <c r="A27" s="398"/>
      <c r="B27" s="385"/>
      <c r="C27" s="400"/>
      <c r="D27" s="401"/>
    </row>
    <row r="28" spans="1:4" ht="14.25">
      <c r="A28" s="398"/>
      <c r="B28" s="385"/>
      <c r="C28" s="400"/>
      <c r="D28" s="401"/>
    </row>
    <row r="29" spans="1:4" ht="14.25">
      <c r="A29" s="398"/>
      <c r="B29" s="385"/>
      <c r="C29" s="400"/>
      <c r="D29" s="401"/>
    </row>
    <row r="30" spans="1:4" ht="14.25">
      <c r="A30" s="398"/>
      <c r="B30" s="385"/>
      <c r="C30" s="400"/>
      <c r="D30" s="401"/>
    </row>
    <row r="31" spans="1:4" ht="14.25">
      <c r="A31" s="398"/>
      <c r="B31" s="385"/>
      <c r="C31" s="400"/>
      <c r="D31" s="401"/>
    </row>
    <row r="32" spans="1:4" ht="14.25">
      <c r="A32" s="402"/>
      <c r="B32" s="548"/>
      <c r="C32" s="403"/>
      <c r="D32" s="404"/>
    </row>
  </sheetData>
  <sheetProtection password="E72B" sheet="1" objects="1" scenarios="1" formatCells="0" selectLockedCells="1"/>
  <mergeCells count="5">
    <mergeCell ref="A2:D2"/>
    <mergeCell ref="B3:C3"/>
    <mergeCell ref="B4:C4"/>
    <mergeCell ref="A6:D6"/>
    <mergeCell ref="A1:B1"/>
  </mergeCells>
  <conditionalFormatting sqref="B4:C4">
    <cfRule type="cellIs" priority="1" dxfId="31" operator="equal">
      <formula>"Select School From List Below"</formula>
    </cfRule>
  </conditionalFormatting>
  <dataValidations count="1">
    <dataValidation type="list" allowBlank="1" showInputMessage="1" showErrorMessage="1" sqref="B9:B32">
      <formula1>formf</formula1>
    </dataValidation>
  </dataValidations>
  <hyperlinks>
    <hyperlink ref="A1:B1" location="Instructions!A1" tooltip="Return to Instructions" display="Return to Instructions"/>
  </hyperlinks>
  <printOptions horizontalCentered="1"/>
  <pageMargins left="0.21" right="0.16" top="0.21" bottom="0.23" header="0.16" footer="0.16"/>
  <pageSetup horizontalDpi="600" verticalDpi="600" orientation="landscape" r:id="rId3"/>
  <drawing r:id="rId2"/>
  <tableParts>
    <tablePart r:id="rId1"/>
  </tableParts>
</worksheet>
</file>

<file path=xl/worksheets/sheet24.xml><?xml version="1.0" encoding="utf-8"?>
<worksheet xmlns="http://schemas.openxmlformats.org/spreadsheetml/2006/main" xmlns:r="http://schemas.openxmlformats.org/officeDocument/2006/relationships">
  <sheetPr>
    <tabColor theme="4"/>
  </sheetPr>
  <dimension ref="A1:F32"/>
  <sheetViews>
    <sheetView showGridLines="0" showRowColHeaders="0" view="pageLayout" showRuler="0" workbookViewId="0" topLeftCell="A1">
      <selection activeCell="B9" sqref="B9"/>
    </sheetView>
  </sheetViews>
  <sheetFormatPr defaultColWidth="9.140625" defaultRowHeight="15"/>
  <cols>
    <col min="1" max="1" width="18.28125" style="0" customWidth="1"/>
    <col min="2" max="2" width="12.28125" style="0" customWidth="1"/>
    <col min="3" max="3" width="81.57421875" style="0" customWidth="1"/>
    <col min="4" max="6" width="14.7109375" style="0" customWidth="1"/>
  </cols>
  <sheetData>
    <row r="1" spans="1:2" ht="14.25">
      <c r="A1" s="647" t="s">
        <v>1169</v>
      </c>
      <c r="B1" s="647"/>
    </row>
    <row r="2" spans="1:6" ht="61.5" customHeight="1">
      <c r="A2" s="723" t="s">
        <v>1091</v>
      </c>
      <c r="B2" s="723"/>
      <c r="C2" s="723"/>
      <c r="D2" s="723"/>
      <c r="E2" s="363"/>
      <c r="F2" s="363"/>
    </row>
    <row r="3" spans="1:4" ht="16.5" customHeight="1">
      <c r="A3" s="377" t="s">
        <v>1150</v>
      </c>
      <c r="B3" s="732" t="s">
        <v>1084</v>
      </c>
      <c r="C3" s="732"/>
      <c r="D3" s="362"/>
    </row>
    <row r="4" spans="1:3" ht="13.5" customHeight="1">
      <c r="A4" s="418" t="s">
        <v>1040</v>
      </c>
      <c r="B4" s="717" t="str">
        <f>Title!$I$17</f>
        <v>Select School From List Below</v>
      </c>
      <c r="C4" s="717"/>
    </row>
    <row r="5" spans="1:3" ht="10.5" customHeight="1">
      <c r="A5" s="363"/>
      <c r="B5" s="364"/>
      <c r="C5" s="365"/>
    </row>
    <row r="6" spans="1:4" ht="35.25" customHeight="1">
      <c r="A6" s="733" t="s">
        <v>1176</v>
      </c>
      <c r="B6" s="734"/>
      <c r="C6" s="734"/>
      <c r="D6" s="735"/>
    </row>
    <row r="7" ht="9.75" customHeight="1"/>
    <row r="8" spans="1:4" ht="60.75" customHeight="1">
      <c r="A8" s="536" t="s">
        <v>1177</v>
      </c>
      <c r="B8" s="391" t="s">
        <v>1067</v>
      </c>
      <c r="C8" s="392" t="s">
        <v>1092</v>
      </c>
      <c r="D8" s="393" t="s">
        <v>1071</v>
      </c>
    </row>
    <row r="9" spans="1:4" ht="14.25">
      <c r="A9" s="394"/>
      <c r="B9" s="395"/>
      <c r="C9" s="396"/>
      <c r="D9" s="397"/>
    </row>
    <row r="10" spans="1:4" ht="14.25">
      <c r="A10" s="398"/>
      <c r="B10" s="399"/>
      <c r="C10" s="400"/>
      <c r="D10" s="401"/>
    </row>
    <row r="11" spans="1:4" ht="14.25">
      <c r="A11" s="394"/>
      <c r="B11" s="395"/>
      <c r="C11" s="396"/>
      <c r="D11" s="397"/>
    </row>
    <row r="12" spans="1:4" ht="14.25">
      <c r="A12" s="398"/>
      <c r="B12" s="399"/>
      <c r="C12" s="400"/>
      <c r="D12" s="401"/>
    </row>
    <row r="13" spans="1:4" ht="14.25">
      <c r="A13" s="394"/>
      <c r="B13" s="395"/>
      <c r="C13" s="396"/>
      <c r="D13" s="397"/>
    </row>
    <row r="14" spans="1:4" ht="14.25">
      <c r="A14" s="398"/>
      <c r="B14" s="399"/>
      <c r="C14" s="400"/>
      <c r="D14" s="401"/>
    </row>
    <row r="15" spans="1:4" ht="14.25">
      <c r="A15" s="394"/>
      <c r="B15" s="395"/>
      <c r="C15" s="396"/>
      <c r="D15" s="397"/>
    </row>
    <row r="16" spans="1:4" ht="14.25">
      <c r="A16" s="398"/>
      <c r="B16" s="399"/>
      <c r="C16" s="400"/>
      <c r="D16" s="401"/>
    </row>
    <row r="17" spans="1:4" ht="14.25">
      <c r="A17" s="394"/>
      <c r="B17" s="395"/>
      <c r="C17" s="396"/>
      <c r="D17" s="397"/>
    </row>
    <row r="18" spans="1:4" ht="14.25">
      <c r="A18" s="398"/>
      <c r="B18" s="399"/>
      <c r="C18" s="400"/>
      <c r="D18" s="401"/>
    </row>
    <row r="19" spans="1:4" ht="14.25">
      <c r="A19" s="394"/>
      <c r="B19" s="395"/>
      <c r="C19" s="396"/>
      <c r="D19" s="397"/>
    </row>
    <row r="20" spans="1:4" ht="14.25">
      <c r="A20" s="398"/>
      <c r="B20" s="399"/>
      <c r="C20" s="400"/>
      <c r="D20" s="401"/>
    </row>
    <row r="21" spans="1:4" ht="14.25">
      <c r="A21" s="394"/>
      <c r="B21" s="395"/>
      <c r="C21" s="396"/>
      <c r="D21" s="397"/>
    </row>
    <row r="22" spans="1:4" ht="14.25">
      <c r="A22" s="398"/>
      <c r="B22" s="399"/>
      <c r="C22" s="400"/>
      <c r="D22" s="401"/>
    </row>
    <row r="23" spans="1:4" ht="14.25">
      <c r="A23" s="394"/>
      <c r="B23" s="395"/>
      <c r="C23" s="396"/>
      <c r="D23" s="397"/>
    </row>
    <row r="24" spans="1:4" ht="14.25">
      <c r="A24" s="398"/>
      <c r="B24" s="399"/>
      <c r="C24" s="400"/>
      <c r="D24" s="401"/>
    </row>
    <row r="25" spans="1:4" ht="14.25">
      <c r="A25" s="394"/>
      <c r="B25" s="395"/>
      <c r="C25" s="396"/>
      <c r="D25" s="397"/>
    </row>
    <row r="26" spans="1:4" ht="14.25">
      <c r="A26" s="402"/>
      <c r="B26" s="399"/>
      <c r="C26" s="403"/>
      <c r="D26" s="404"/>
    </row>
    <row r="27" spans="1:4" ht="14.25">
      <c r="A27" s="398"/>
      <c r="B27" s="385"/>
      <c r="C27" s="400"/>
      <c r="D27" s="401"/>
    </row>
    <row r="28" spans="1:4" ht="14.25">
      <c r="A28" s="398"/>
      <c r="B28" s="385"/>
      <c r="C28" s="400"/>
      <c r="D28" s="401"/>
    </row>
    <row r="29" spans="1:4" ht="14.25">
      <c r="A29" s="398"/>
      <c r="B29" s="385"/>
      <c r="C29" s="400"/>
      <c r="D29" s="401"/>
    </row>
    <row r="30" spans="1:4" ht="14.25">
      <c r="A30" s="398"/>
      <c r="B30" s="385"/>
      <c r="C30" s="400"/>
      <c r="D30" s="401"/>
    </row>
    <row r="31" spans="1:4" ht="14.25">
      <c r="A31" s="402"/>
      <c r="B31" s="548"/>
      <c r="C31" s="403"/>
      <c r="D31" s="404"/>
    </row>
    <row r="32" spans="1:4" ht="14.25">
      <c r="A32" s="402"/>
      <c r="B32" s="548"/>
      <c r="C32" s="403"/>
      <c r="D32" s="404"/>
    </row>
  </sheetData>
  <sheetProtection password="E72B" sheet="1" objects="1" scenarios="1" formatCells="0" selectLockedCells="1"/>
  <mergeCells count="5">
    <mergeCell ref="A2:D2"/>
    <mergeCell ref="B3:C3"/>
    <mergeCell ref="B4:C4"/>
    <mergeCell ref="A6:D6"/>
    <mergeCell ref="A1:B1"/>
  </mergeCells>
  <conditionalFormatting sqref="B4:C4">
    <cfRule type="cellIs" priority="1" dxfId="31" operator="equal">
      <formula>"Select School From List Below"</formula>
    </cfRule>
  </conditionalFormatting>
  <dataValidations count="1">
    <dataValidation type="list" allowBlank="1" showInputMessage="1" showErrorMessage="1" sqref="B9:B32">
      <formula1>formg</formula1>
    </dataValidation>
  </dataValidations>
  <hyperlinks>
    <hyperlink ref="A1:B1" location="Instructions!A1" tooltip="Return to Instructions" display="Return to Instructions"/>
  </hyperlinks>
  <printOptions horizontalCentered="1"/>
  <pageMargins left="0.21" right="0.16" top="0.23" bottom="0.24" header="0.16" footer="0.16"/>
  <pageSetup horizontalDpi="600" verticalDpi="600" orientation="landscape" r:id="rId3"/>
  <drawing r:id="rId2"/>
  <tableParts>
    <tablePart r:id="rId1"/>
  </tableParts>
</worksheet>
</file>

<file path=xl/worksheets/sheet25.xml><?xml version="1.0" encoding="utf-8"?>
<worksheet xmlns="http://schemas.openxmlformats.org/spreadsheetml/2006/main" xmlns:r="http://schemas.openxmlformats.org/officeDocument/2006/relationships">
  <sheetPr>
    <tabColor rgb="FFFFC000"/>
  </sheetPr>
  <dimension ref="A1:N36"/>
  <sheetViews>
    <sheetView showGridLines="0" showRowColHeaders="0" zoomScale="90" zoomScaleNormal="90" zoomScaleSheetLayoutView="70" zoomScalePageLayoutView="115" workbookViewId="0" topLeftCell="A3">
      <selection activeCell="B3" sqref="B3:C3"/>
    </sheetView>
  </sheetViews>
  <sheetFormatPr defaultColWidth="9.140625" defaultRowHeight="15"/>
  <cols>
    <col min="1" max="1" width="25.421875" style="353" customWidth="1"/>
    <col min="2" max="3" width="7.421875" style="31" customWidth="1"/>
    <col min="4" max="4" width="21.421875" style="31" customWidth="1"/>
    <col min="5" max="6" width="25.28125" style="31" customWidth="1"/>
    <col min="7" max="7" width="17.8515625" style="31" customWidth="1"/>
    <col min="8" max="8" width="2.28125" style="31" customWidth="1"/>
    <col min="9" max="9" width="20.140625" style="31" customWidth="1"/>
    <col min="10" max="10" width="21.57421875" style="31" customWidth="1"/>
    <col min="11" max="11" width="21.421875" style="31" customWidth="1"/>
    <col min="12" max="12" width="2.28125" style="31" customWidth="1"/>
    <col min="13" max="13" width="22.00390625" style="31" customWidth="1"/>
    <col min="14" max="14" width="24.7109375" style="31" bestFit="1" customWidth="1"/>
    <col min="15" max="15" width="54.140625" style="31" customWidth="1"/>
    <col min="16" max="16" width="18.421875" style="31" customWidth="1"/>
    <col min="17" max="16384" width="8.7109375" style="31" customWidth="1"/>
  </cols>
  <sheetData>
    <row r="1" spans="1:14" ht="54" customHeight="1">
      <c r="A1" s="349"/>
      <c r="B1" s="30"/>
      <c r="C1" s="30"/>
      <c r="D1" s="30"/>
      <c r="E1" s="752" t="s">
        <v>1148</v>
      </c>
      <c r="F1" s="753"/>
      <c r="G1" s="753"/>
      <c r="H1"/>
      <c r="I1"/>
      <c r="J1" s="647" t="s">
        <v>1169</v>
      </c>
      <c r="K1" s="647"/>
      <c r="L1" s="30"/>
      <c r="M1" s="30"/>
      <c r="N1" s="34"/>
    </row>
    <row r="2" spans="1:14" ht="22.5" customHeight="1" thickBot="1">
      <c r="A2" s="349"/>
      <c r="B2" s="30"/>
      <c r="C2" s="30"/>
      <c r="D2" s="30"/>
      <c r="E2" s="30"/>
      <c r="F2" s="30"/>
      <c r="G2" s="504" t="s">
        <v>1041</v>
      </c>
      <c r="H2" s="473"/>
      <c r="I2" s="505"/>
      <c r="J2" s="30"/>
      <c r="K2"/>
      <c r="L2" s="30"/>
      <c r="M2" s="30"/>
      <c r="N2" s="34"/>
    </row>
    <row r="3" spans="1:14" ht="24.75" customHeight="1" thickBot="1">
      <c r="A3" s="503" t="s">
        <v>1096</v>
      </c>
      <c r="B3" s="717" t="str">
        <f>Title!$I$17</f>
        <v>Select School From List Below</v>
      </c>
      <c r="C3" s="717"/>
      <c r="D3" s="717" t="str">
        <f>Title!$I$17</f>
        <v>Select School From List Below</v>
      </c>
      <c r="E3" s="717"/>
      <c r="F3" s="18"/>
      <c r="G3" s="504" t="s">
        <v>1095</v>
      </c>
      <c r="H3" s="473"/>
      <c r="I3" s="751"/>
      <c r="J3" s="751"/>
      <c r="K3" s="751"/>
      <c r="L3" s="30"/>
      <c r="M3" s="30"/>
      <c r="N3" s="34"/>
    </row>
    <row r="4" spans="1:14" ht="24.75" customHeight="1" thickBot="1">
      <c r="A4" s="749" t="s">
        <v>1147</v>
      </c>
      <c r="B4" s="749"/>
      <c r="C4" s="749"/>
      <c r="D4" s="749"/>
      <c r="E4" s="749"/>
      <c r="F4" s="18"/>
      <c r="G4" s="507" t="s">
        <v>1098</v>
      </c>
      <c r="H4" s="473"/>
      <c r="I4" s="750"/>
      <c r="J4" s="750"/>
      <c r="K4" s="750"/>
      <c r="L4" s="30"/>
      <c r="M4" s="30"/>
      <c r="N4" s="34"/>
    </row>
    <row r="5" spans="1:13" ht="24" customHeight="1">
      <c r="A5" s="742" t="s">
        <v>922</v>
      </c>
      <c r="B5" s="742"/>
      <c r="C5" s="742"/>
      <c r="D5" s="742"/>
      <c r="E5" s="742"/>
      <c r="F5" s="742"/>
      <c r="G5" s="742"/>
      <c r="H5" s="742"/>
      <c r="I5" s="742"/>
      <c r="J5" s="742"/>
      <c r="K5" s="742"/>
      <c r="L5" s="742"/>
      <c r="M5" s="742"/>
    </row>
    <row r="6" spans="1:13" ht="24" customHeight="1">
      <c r="A6" s="350" t="s">
        <v>878</v>
      </c>
      <c r="B6" s="155"/>
      <c r="C6" s="155"/>
      <c r="D6" s="155"/>
      <c r="E6" s="155"/>
      <c r="F6" s="155"/>
      <c r="G6" s="155"/>
      <c r="H6" s="342"/>
      <c r="I6" s="342"/>
      <c r="J6" s="342"/>
      <c r="K6" s="342"/>
      <c r="L6" s="155"/>
      <c r="M6" s="155"/>
    </row>
    <row r="7" ht="9" customHeight="1" thickBot="1"/>
    <row r="8" spans="1:13" ht="39" customHeight="1">
      <c r="A8" s="743" t="s">
        <v>3</v>
      </c>
      <c r="B8" s="738" t="s">
        <v>4</v>
      </c>
      <c r="C8" s="739"/>
      <c r="D8" s="477" t="s">
        <v>5</v>
      </c>
      <c r="E8" s="478" t="s">
        <v>6</v>
      </c>
      <c r="F8" s="478" t="s">
        <v>7</v>
      </c>
      <c r="G8" s="478" t="s">
        <v>8</v>
      </c>
      <c r="H8" s="478"/>
      <c r="I8" s="479"/>
      <c r="J8" s="480" t="s">
        <v>1035</v>
      </c>
      <c r="K8" s="480" t="s">
        <v>1037</v>
      </c>
      <c r="L8" s="740"/>
      <c r="M8" s="481" t="s">
        <v>1035</v>
      </c>
    </row>
    <row r="9" spans="1:13" ht="39" customHeight="1">
      <c r="A9" s="744"/>
      <c r="B9" s="746" t="s">
        <v>9</v>
      </c>
      <c r="C9" s="747"/>
      <c r="D9" s="354" t="s">
        <v>10</v>
      </c>
      <c r="E9" s="355" t="s">
        <v>11</v>
      </c>
      <c r="F9" s="355" t="s">
        <v>11</v>
      </c>
      <c r="G9" s="354" t="s">
        <v>12</v>
      </c>
      <c r="H9" s="356"/>
      <c r="I9" s="465" t="s">
        <v>13</v>
      </c>
      <c r="J9" s="474" t="s">
        <v>1036</v>
      </c>
      <c r="K9" s="474" t="s">
        <v>1038</v>
      </c>
      <c r="L9" s="741"/>
      <c r="M9" s="482" t="s">
        <v>13</v>
      </c>
    </row>
    <row r="10" spans="1:13" ht="21">
      <c r="A10" s="483" t="s">
        <v>14</v>
      </c>
      <c r="B10" s="745"/>
      <c r="C10" s="745"/>
      <c r="D10" s="484"/>
      <c r="E10" s="54"/>
      <c r="F10" s="54"/>
      <c r="G10" s="54"/>
      <c r="H10" s="54"/>
      <c r="I10" s="466"/>
      <c r="J10" s="54"/>
      <c r="K10" s="54"/>
      <c r="L10" s="55"/>
      <c r="M10" s="485"/>
    </row>
    <row r="11" spans="1:13" ht="31.5">
      <c r="A11" s="486" t="s">
        <v>689</v>
      </c>
      <c r="B11" s="736" t="s">
        <v>15</v>
      </c>
      <c r="C11" s="736"/>
      <c r="D11" s="451">
        <f>SUMPRODUCT((('Goal Summary Pages'!$AI$3:$AI$82="State/Local")*('Goal Summary Pages'!$AH$3:$AH$82))*('Goal Summary Pages'!$AG$3:$AG$82="INSTRUCTION - Personal Services - Salaries"))</f>
        <v>0</v>
      </c>
      <c r="E11" s="451">
        <f>SUMPRODUCT((('Goal Summary Pages'!$AI$3:$AI$82="Federal Title I")*('Goal Summary Pages'!$AH$3:$AH$82))*('Goal Summary Pages'!$AG$3:$AG$82="INSTRUCTION - Personal Services - Salaries"))</f>
        <v>0</v>
      </c>
      <c r="F11" s="451">
        <f>SUMPRODUCT((('Goal Summary Pages'!$AI$3:$AI$82="Other Federal")*('Goal Summary Pages'!$AH$3:$AH$82))*('Goal Summary Pages'!$AG$3:$AG$82="INSTRUCTION - Personal Services - Salaries"))</f>
        <v>0</v>
      </c>
      <c r="G11" s="451">
        <f>SUMPRODUCT((('Goal Summary Pages'!$AI$3:$AI$82="SIA")*('Goal Summary Pages'!$AH$3:$AH$82))*('Goal Summary Pages'!$AG$3:$AG$82="INSTRUCTION - Personal Services - Salaries"))</f>
        <v>0</v>
      </c>
      <c r="H11" s="451"/>
      <c r="I11" s="467">
        <f>SUM(D11:G11)</f>
        <v>0</v>
      </c>
      <c r="J11" s="475">
        <f>SUMPRODUCT((Prog!$C$2:$C$22)*(Prog!$B$2:$B$22="100 - 100: Full-Time &amp; Part Time Salaries - Instruction"))</f>
        <v>0</v>
      </c>
      <c r="K11" s="452"/>
      <c r="L11" s="453"/>
      <c r="M11" s="487">
        <f aca="true" t="shared" si="0" ref="M11:M16">SUM(J11:K11)</f>
        <v>0</v>
      </c>
    </row>
    <row r="12" spans="1:13" ht="31.5">
      <c r="A12" s="486" t="s">
        <v>16</v>
      </c>
      <c r="B12" s="736" t="s">
        <v>17</v>
      </c>
      <c r="C12" s="736"/>
      <c r="D12" s="451">
        <f>SUMPRODUCT((('Goal Summary Pages'!$AI$3:$AI$82="State/Local")*('Goal Summary Pages'!$AH$3:$AH$82))*('Goal Summary Pages'!$AG$3:$AG$82="INSTRUCTION - Purchased  Professional &amp; Technical Services"))</f>
        <v>0</v>
      </c>
      <c r="E12" s="451">
        <f>SUMPRODUCT((('Goal Summary Pages'!$AI$3:$AI$82="Federal Title I")*('Goal Summary Pages'!$AH$3:$AH$82))*('Goal Summary Pages'!$AG$3:$AG$82="INSTRUCTION - Purchased  Professional &amp; Technical Services"))</f>
        <v>0</v>
      </c>
      <c r="F12" s="451">
        <f>SUMPRODUCT((('Goal Summary Pages'!$AI$3:$AI$82="Other Federal")*('Goal Summary Pages'!$AH$3:$AH$82))*('Goal Summary Pages'!$AG$3:$AG$82="INSTRUCTION - Purchased  Professional &amp; Technical Services"))</f>
        <v>0</v>
      </c>
      <c r="G12" s="451">
        <f>SUMPRODUCT((('Goal Summary Pages'!$AI$3:$AI$82="SIA")*('Goal Summary Pages'!$AH$3:$AH$82))*('Goal Summary Pages'!$AG$3:$AG$82="INSTRUCTION - Purchased  Professional &amp; Technical Services"))</f>
        <v>0</v>
      </c>
      <c r="H12" s="451"/>
      <c r="I12" s="467">
        <f>SUM(D12:G12)</f>
        <v>0</v>
      </c>
      <c r="J12" s="475">
        <f>SUMPRODUCT((Prog!$C$44:$C$67)*(Prog!$B$44:$B$67="100 - 300: Purchased Professional and Technical Services (instructional)"))</f>
        <v>0</v>
      </c>
      <c r="K12" s="452"/>
      <c r="L12" s="453"/>
      <c r="M12" s="487">
        <f t="shared" si="0"/>
        <v>0</v>
      </c>
    </row>
    <row r="13" spans="1:13" ht="18">
      <c r="A13" s="486" t="s">
        <v>18</v>
      </c>
      <c r="B13" s="736" t="s">
        <v>19</v>
      </c>
      <c r="C13" s="736"/>
      <c r="D13" s="451">
        <f>SUMPRODUCT((('Goal Summary Pages'!$AI$3:$AI$82="State/Local")*('Goal Summary Pages'!$AH$3:$AH$82))*('Goal Summary Pages'!$AG$3:$AG$82="INSTRUCTION - Other Purchased Services"))</f>
        <v>0</v>
      </c>
      <c r="E13" s="451">
        <f>SUMPRODUCT((('Goal Summary Pages'!$AI$3:$AI$82="Federal Title I")*('Goal Summary Pages'!$AH$3:$AH$82))*('Goal Summary Pages'!$AG$3:$AG$82="INSTRUCTION - Other Purchased Services"))</f>
        <v>0</v>
      </c>
      <c r="F13" s="451">
        <f>SUMPRODUCT((('Goal Summary Pages'!$AI$3:$AI$82="Other Federal")*('Goal Summary Pages'!$AH$3:$AH$82))*('Goal Summary Pages'!$AG$3:$AG$82="INSTRUCTION - Other Purchased Services"))</f>
        <v>0</v>
      </c>
      <c r="G13" s="451">
        <f>SUMPRODUCT((('Goal Summary Pages'!$AI$3:$AI$82="SIA")*('Goal Summary Pages'!$AH$3:$AH$82))*('Goal Summary Pages'!$AG$3:$AG$82="INSTRUCTION - Other Purchased Services"))</f>
        <v>0</v>
      </c>
      <c r="H13" s="451"/>
      <c r="I13" s="467">
        <f>SUM(D13:G13)</f>
        <v>0</v>
      </c>
      <c r="J13" s="475">
        <f>SUMPRODUCT((Prog!$C$116:$C$139)*(Prog!$B$116:$B$139="100 - 500: Other Purchased Services"))</f>
        <v>0</v>
      </c>
      <c r="K13" s="452"/>
      <c r="L13" s="453"/>
      <c r="M13" s="487">
        <f t="shared" si="0"/>
        <v>0</v>
      </c>
    </row>
    <row r="14" spans="1:13" ht="18">
      <c r="A14" s="486" t="s">
        <v>20</v>
      </c>
      <c r="B14" s="736" t="s">
        <v>21</v>
      </c>
      <c r="C14" s="736"/>
      <c r="D14" s="451">
        <f>SUMPRODUCT((('Goal Summary Pages'!$AI$3:$AI$82="State/Local")*('Goal Summary Pages'!$AH$3:$AH$82))*('Goal Summary Pages'!$AG$3:$AG$82="INSTRUCTION - Supplies &amp; Materials"))</f>
        <v>0</v>
      </c>
      <c r="E14" s="451">
        <f>SUMPRODUCT((('Goal Summary Pages'!$AI$3:$AI$82="Federal Title I")*('Goal Summary Pages'!$AH$3:$AH$82))*('Goal Summary Pages'!$AG$3:$AG$82="INSTRUCTION - Supplies &amp; Materials"))</f>
        <v>0</v>
      </c>
      <c r="F14" s="451">
        <f>SUMPRODUCT((('Goal Summary Pages'!$AI$3:$AI$82="Other Federal")*('Goal Summary Pages'!$AH$3:$AH$82))*('Goal Summary Pages'!$AG$3:$AG$82="INSTRUCTION - Supplies &amp; Materials"))</f>
        <v>0</v>
      </c>
      <c r="G14" s="451">
        <f>SUMPRODUCT((('Goal Summary Pages'!$AI$3:$AI$82="SIA")*('Goal Summary Pages'!$AH$3:$AH$82))*('Goal Summary Pages'!$AG$3:$AG$82="INSTRUCTION - Supplies &amp; Materials"))</f>
        <v>0</v>
      </c>
      <c r="H14" s="451"/>
      <c r="I14" s="467">
        <f>SUM(D14:G14)</f>
        <v>0</v>
      </c>
      <c r="J14" s="475">
        <f>SUMPRODUCT((Prog!$C$68:$C$91)*(Prog!$B$68:$B$91="100 - 600: Instructional Supplies and Textbooks"))</f>
        <v>0</v>
      </c>
      <c r="K14" s="452"/>
      <c r="L14" s="453"/>
      <c r="M14" s="487">
        <f t="shared" si="0"/>
        <v>0</v>
      </c>
    </row>
    <row r="15" spans="1:13" ht="18">
      <c r="A15" s="486" t="s">
        <v>22</v>
      </c>
      <c r="B15" s="736" t="s">
        <v>23</v>
      </c>
      <c r="C15" s="736"/>
      <c r="D15" s="451">
        <f>SUMPRODUCT((('Goal Summary Pages'!$AI$3:$AI$82="State/Local")*('Goal Summary Pages'!$AH$3:$AH$82))*('Goal Summary Pages'!$AG$3:$AG$82="INSTRUCTION - Other Objects"))</f>
        <v>0</v>
      </c>
      <c r="E15" s="451">
        <f>SUMPRODUCT((('Goal Summary Pages'!$AI$3:$AI$82="Federal Title I")*('Goal Summary Pages'!$AH$3:$AH$82))*('Goal Summary Pages'!$AG$3:$AG$82="INSTRUCTION - Other Objects"))</f>
        <v>0</v>
      </c>
      <c r="F15" s="451">
        <f>SUMPRODUCT((('Goal Summary Pages'!$AI$3:$AI$82="Other Federal")*('Goal Summary Pages'!$AH$3:$AH$82))*('Goal Summary Pages'!$AG$3:$AG$82="INSTRUCTION - Other Objects"))</f>
        <v>0</v>
      </c>
      <c r="G15" s="451">
        <f>SUMPRODUCT((('Goal Summary Pages'!$AI$3:$AI$82="SIA")*('Goal Summary Pages'!$AH$3:$AH$82))*('Goal Summary Pages'!$AG$3:$AG$82="INSTRUCTION - Other Objects"))</f>
        <v>0</v>
      </c>
      <c r="H15" s="451"/>
      <c r="I15" s="467">
        <f>SUM(D15:G15)</f>
        <v>0</v>
      </c>
      <c r="J15" s="475">
        <f>SUMPRODUCT((Prog!$C$116:$C$139)*(Prog!$B$116:$B$139="100 - 800: Other Objects"))</f>
        <v>0</v>
      </c>
      <c r="K15" s="452"/>
      <c r="L15" s="453"/>
      <c r="M15" s="487">
        <f t="shared" si="0"/>
        <v>0</v>
      </c>
    </row>
    <row r="16" spans="1:13" ht="42">
      <c r="A16" s="488" t="s">
        <v>24</v>
      </c>
      <c r="B16" s="53"/>
      <c r="C16" s="53"/>
      <c r="D16" s="489">
        <f>SUM(D11:D15)</f>
        <v>0</v>
      </c>
      <c r="E16" s="459">
        <f>SUM(E11:E15)</f>
        <v>0</v>
      </c>
      <c r="F16" s="459">
        <f>SUM(F11:F15)</f>
        <v>0</v>
      </c>
      <c r="G16" s="459">
        <f>SUM(G11:G15)</f>
        <v>0</v>
      </c>
      <c r="H16" s="459"/>
      <c r="I16" s="468">
        <f>SUM($D$16:$G$16)</f>
        <v>0</v>
      </c>
      <c r="J16" s="459">
        <f>SUM(J11:J15)</f>
        <v>0</v>
      </c>
      <c r="K16" s="460"/>
      <c r="L16" s="461"/>
      <c r="M16" s="490">
        <f t="shared" si="0"/>
        <v>0</v>
      </c>
    </row>
    <row r="17" spans="1:13" ht="21">
      <c r="A17" s="483" t="s">
        <v>25</v>
      </c>
      <c r="B17" s="748"/>
      <c r="C17" s="748"/>
      <c r="D17" s="491"/>
      <c r="E17" s="454"/>
      <c r="F17" s="454"/>
      <c r="G17" s="454"/>
      <c r="H17" s="455"/>
      <c r="I17" s="469"/>
      <c r="J17" s="455"/>
      <c r="K17" s="455"/>
      <c r="L17" s="456"/>
      <c r="M17" s="492"/>
    </row>
    <row r="18" spans="1:13" ht="31.5">
      <c r="A18" s="486" t="s">
        <v>689</v>
      </c>
      <c r="B18" s="736" t="s">
        <v>26</v>
      </c>
      <c r="C18" s="737"/>
      <c r="D18" s="462">
        <f>SUMPRODUCT((('Goal Summary Pages'!$AI$3:$AI$82="State/Local")*('Goal Summary Pages'!$AH$3:$AH$82))*('Goal Summary Pages'!$AG$3:$AG$82="SUPPORT SERVICES - Personnel Services - Salaries"))</f>
        <v>0</v>
      </c>
      <c r="E18" s="462">
        <f>SUMPRODUCT((('Goal Summary Pages'!$AI$3:$AI$82="Federal Title I")*('Goal Summary Pages'!$AH$3:$AH$82))*('Goal Summary Pages'!$AG$3:$AG$82="SUPPORT SERVICES - Personnel Services - Salaries"))</f>
        <v>0</v>
      </c>
      <c r="F18" s="462">
        <f>SUMPRODUCT((('Goal Summary Pages'!$AI$3:$AI$82="Other Federal")*('Goal Summary Pages'!$AH$3:$AH$82))*('Goal Summary Pages'!$AG$3:$AG$82="SUPPORT SERVICES - Personnel Services - Salaries"))</f>
        <v>0</v>
      </c>
      <c r="G18" s="462">
        <f>SUMPRODUCT((('Goal Summary Pages'!$AI$3:$AI$82="SIA")*('Goal Summary Pages'!$AH$3:$AH$82))*('Goal Summary Pages'!$AG$3:$AG$82="SUPPORT SERVICES - Personnel Services - Salaries"))</f>
        <v>0</v>
      </c>
      <c r="H18" s="451"/>
      <c r="I18" s="470">
        <f>SUM(D18:G18)</f>
        <v>0</v>
      </c>
      <c r="J18" s="475">
        <f>SUMPRODUCT((Prog!$C$2:$C$22)*(Prog!$B$2:$B$22="200 - 100: Full Time and Part Time Salaries Support Services"))</f>
        <v>0</v>
      </c>
      <c r="K18" s="475">
        <f>SUMPRODUCT((Prog!$C$140:$C$163)*(Prog!$B$140:$B$163="200 - 100: Full Time and Part Time Salaries Support Services"))</f>
        <v>0</v>
      </c>
      <c r="L18" s="476"/>
      <c r="M18" s="487">
        <f>SUM(J18:K18)</f>
        <v>0</v>
      </c>
    </row>
    <row r="19" spans="1:13" ht="31.5">
      <c r="A19" s="486" t="s">
        <v>690</v>
      </c>
      <c r="B19" s="736" t="s">
        <v>27</v>
      </c>
      <c r="C19" s="737"/>
      <c r="D19" s="462">
        <f>SUMPRODUCT((('Goal Summary Pages'!$AI$3:$AI$82="State/Local")*('Goal Summary Pages'!$AH$3:$AH$82))*('Goal Summary Pages'!$AG$3:$AG$82="SUPPORT SERVICES - Personnel Services - Employee Benefits"))</f>
        <v>0</v>
      </c>
      <c r="E19" s="462">
        <f>SUMPRODUCT((('Goal Summary Pages'!$AI$3:$AI$82="Federal Title I")*('Goal Summary Pages'!$AH$3:$AH$82))*('Goal Summary Pages'!$AG$3:$AG$82="SUPPORT SERVICES - Personnel Services - Employee Benefits"))</f>
        <v>0</v>
      </c>
      <c r="F19" s="462">
        <f>SUMPRODUCT((('Goal Summary Pages'!$AI$3:$AI$82="Other Federal")*('Goal Summary Pages'!$AH$3:$AH$82))*('Goal Summary Pages'!$AG$3:$AG$82="SUPPORT SERVICES - Personnel Services - Employee Benefits"))</f>
        <v>0</v>
      </c>
      <c r="G19" s="462">
        <f>SUMPRODUCT((('Goal Summary Pages'!$AI$3:$AI$82="SIA")*('Goal Summary Pages'!$AH$3:$AH$82))*('Goal Summary Pages'!$AG$3:$AG$82="SUPPORT SERVICES - Personnel Services - Employee Benefits"))</f>
        <v>0</v>
      </c>
      <c r="H19" s="451"/>
      <c r="I19" s="470">
        <f aca="true" t="shared" si="1" ref="I19:I26">SUM(D19:G19)</f>
        <v>0</v>
      </c>
      <c r="J19" s="475">
        <f>SUMPRODUCT((Prog!$C$23:$C$43)*(Prog!$B$23:$B$43="200 - 200: Personal Services - Employee Benefits"))</f>
        <v>0</v>
      </c>
      <c r="K19" s="475">
        <f>SUMPRODUCT((Prog!$C$140:$C$163)*(Prog!$B$140:$B$163="200 - 200: Personal Services - Employee Benefits"))</f>
        <v>0</v>
      </c>
      <c r="L19" s="476"/>
      <c r="M19" s="487">
        <f aca="true" t="shared" si="2" ref="M19:M31">SUM(J19:K19)</f>
        <v>0</v>
      </c>
    </row>
    <row r="20" spans="1:13" ht="31.5">
      <c r="A20" s="486" t="s">
        <v>16</v>
      </c>
      <c r="B20" s="736" t="s">
        <v>28</v>
      </c>
      <c r="C20" s="737"/>
      <c r="D20" s="462">
        <f>SUMPRODUCT((('Goal Summary Pages'!$AI$3:$AI$82="State/Local")*('Goal Summary Pages'!$AH$3:$AH$82))*('Goal Summary Pages'!$AG$3:$AG$82="SUPPORT SERVICES - Purchased  Professional &amp; Technical Services"))</f>
        <v>0</v>
      </c>
      <c r="E20" s="462">
        <f>SUMPRODUCT((('Goal Summary Pages'!$AI$3:$AI$82="Federal Title I")*('Goal Summary Pages'!$AH$3:$AH$82))*('Goal Summary Pages'!$AG$3:$AG$82="SUPPORT SERVICES - Purchased  Professional &amp; Technical Services"))</f>
        <v>0</v>
      </c>
      <c r="F20" s="462">
        <f>SUMPRODUCT((('Goal Summary Pages'!$AI$3:$AI$82="Other Federal")*('Goal Summary Pages'!$AH$3:$AH$82))*('Goal Summary Pages'!$AG$3:$AG$82="SUPPORT SERVICES - Purchased  Professional &amp; Technical Services"))</f>
        <v>0</v>
      </c>
      <c r="G20" s="462">
        <f>SUMPRODUCT((('Goal Summary Pages'!$AI$3:$AI$82="SIA")*('Goal Summary Pages'!$AH$3:$AH$82))*('Goal Summary Pages'!$AG$3:$AG$82="SUPPORT SERVICES - Purchased  Professional &amp; Technical Services"))</f>
        <v>0</v>
      </c>
      <c r="H20" s="451"/>
      <c r="I20" s="470">
        <f t="shared" si="1"/>
        <v>0</v>
      </c>
      <c r="J20" s="475">
        <f>SUMPRODUCT((Prog!$C$44:$C$67)*(Prog!$B$44:$B$67="200 - 300:  Purchased Professional and Technical Services (noninstructional/support)"))</f>
        <v>0</v>
      </c>
      <c r="K20" s="475">
        <f>SUMPRODUCT((Prog!$C$140:$C$163)*(Prog!$B$140:$B$163="200 - 300:  Purchased Professional and Technical Services (noninstructional/support)"))</f>
        <v>0</v>
      </c>
      <c r="L20" s="476"/>
      <c r="M20" s="487">
        <f t="shared" si="2"/>
        <v>0</v>
      </c>
    </row>
    <row r="21" spans="1:13" ht="31.5">
      <c r="A21" s="486" t="s">
        <v>29</v>
      </c>
      <c r="B21" s="736" t="s">
        <v>30</v>
      </c>
      <c r="C21" s="737"/>
      <c r="D21" s="462">
        <f>SUMPRODUCT((('Goal Summary Pages'!$AI$3:$AI$82="State/Local")*('Goal Summary Pages'!$AH$3:$AH$82))*('Goal Summary Pages'!$AG$3:$AG$82="SUPPORT SERVICES - Purchased Property Services"))</f>
        <v>0</v>
      </c>
      <c r="E21" s="462">
        <f>SUMPRODUCT((('Goal Summary Pages'!$AI$3:$AI$82="Federal Title I")*('Goal Summary Pages'!$AH$3:$AH$82))*('Goal Summary Pages'!$AG$3:$AG$82="SUPPORT SERVICES - Purchased Property Services"))</f>
        <v>0</v>
      </c>
      <c r="F21" s="462">
        <f>SUMPRODUCT((('Goal Summary Pages'!$AI$3:$AI$82="Other Federal")*('Goal Summary Pages'!$AH$3:$AH$82))*('Goal Summary Pages'!$AG$3:$AG$82="SUPPORT SERVICES - Purchased Property Services"))</f>
        <v>0</v>
      </c>
      <c r="G21" s="462">
        <f>SUMPRODUCT((('Goal Summary Pages'!$AI$3:$AI$82="SIA")*('Goal Summary Pages'!$AH$3:$AH$82))*('Goal Summary Pages'!$AG$3:$AG$82="SUPPORT SERVICES - Purchased Property Services"))</f>
        <v>0</v>
      </c>
      <c r="H21" s="451"/>
      <c r="I21" s="470">
        <f t="shared" si="1"/>
        <v>0</v>
      </c>
      <c r="J21" s="475">
        <f>SUMPRODUCT((Prog!$C$116:$C$139)*(Prog!$B$116:$B$139="200 - 400: Purchased Property Services"))</f>
        <v>0</v>
      </c>
      <c r="K21" s="475">
        <f>SUMPRODUCT((Prog!$C$140:$C$163)*(Prog!$B$140:$B$163="200 - 400: Purchased Property Services"))</f>
        <v>0</v>
      </c>
      <c r="L21" s="476"/>
      <c r="M21" s="487">
        <f t="shared" si="2"/>
        <v>0</v>
      </c>
    </row>
    <row r="22" spans="1:13" ht="18">
      <c r="A22" s="486" t="s">
        <v>18</v>
      </c>
      <c r="B22" s="736" t="s">
        <v>31</v>
      </c>
      <c r="C22" s="737"/>
      <c r="D22" s="462">
        <f>SUMPRODUCT((('Goal Summary Pages'!$AI$3:$AI$82="State/Local")*('Goal Summary Pages'!$AH$3:$AH$82))*('Goal Summary Pages'!$AG$3:$AG$82="SUPPORT SERVICES - Other Purchased Services"))</f>
        <v>0</v>
      </c>
      <c r="E22" s="462">
        <f>SUMPRODUCT((('Goal Summary Pages'!$AI$3:$AI$82="Federal Title I")*('Goal Summary Pages'!$AH$3:$AH$82))*('Goal Summary Pages'!$AG$3:$AG$82="SUPPORT SERVICES - Other Purchased Services"))</f>
        <v>0</v>
      </c>
      <c r="F22" s="462">
        <f>SUMPRODUCT((('Goal Summary Pages'!$AI$3:$AI$82="Other Federal")*('Goal Summary Pages'!$AH$3:$AH$82))*('Goal Summary Pages'!$AG$3:$AG$82="SUPPORT SERVICES - Other Purchased Services"))</f>
        <v>0</v>
      </c>
      <c r="G22" s="462">
        <f>SUMPRODUCT((('Goal Summary Pages'!$AI$3:$AI$82="SIA")*('Goal Summary Pages'!$AH$3:$AH$82))*('Goal Summary Pages'!$AG$3:$AG$82="SUPPORT SERVICES - Other Purchased Services"))</f>
        <v>0</v>
      </c>
      <c r="H22" s="451"/>
      <c r="I22" s="470">
        <f t="shared" si="1"/>
        <v>0</v>
      </c>
      <c r="J22" s="475">
        <f>SUMPRODUCT((Prog!$C$116:$C$139)*(Prog!$B$116:$B$139="200 - 500: Other Purchased Services"))</f>
        <v>0</v>
      </c>
      <c r="K22" s="475">
        <f>SUMPRODUCT((Prog!$C$140:$C$163)*(Prog!$B$140:$B$163="200 - 500: Other Purchased Services"))</f>
        <v>0</v>
      </c>
      <c r="L22" s="476"/>
      <c r="M22" s="487">
        <f t="shared" si="2"/>
        <v>0</v>
      </c>
    </row>
    <row r="23" spans="1:13" ht="18">
      <c r="A23" s="486" t="s">
        <v>32</v>
      </c>
      <c r="B23" s="736" t="s">
        <v>33</v>
      </c>
      <c r="C23" s="737"/>
      <c r="D23" s="462">
        <f>SUMPRODUCT((('Goal Summary Pages'!$AI$3:$AI$82="State/Local")*('Goal Summary Pages'!$AH$3:$AH$82))*('Goal Summary Pages'!$AG$3:$AG$82="SUPPORT SERVICES - Travel"))</f>
        <v>0</v>
      </c>
      <c r="E23" s="462">
        <f>SUMPRODUCT((('Goal Summary Pages'!$AI$3:$AI$82="Federal Title I")*('Goal Summary Pages'!$AH$3:$AH$82))*('Goal Summary Pages'!$AG$3:$AG$82="SUPPORT SERVICES - Travel"))</f>
        <v>0</v>
      </c>
      <c r="F23" s="462">
        <f>SUMPRODUCT((('Goal Summary Pages'!$AI$3:$AI$82="Other Federal")*('Goal Summary Pages'!$AH$3:$AH$82))*('Goal Summary Pages'!$AG$3:$AG$82="SUPPORT SERVICES - Travel"))</f>
        <v>0</v>
      </c>
      <c r="G23" s="462">
        <f>SUMPRODUCT((('Goal Summary Pages'!$AI$3:$AI$82="SIA")*('Goal Summary Pages'!$AH$3:$AH$82))*('Goal Summary Pages'!$AG$3:$AG$82="SUPPORT SERVICES - Travel"))</f>
        <v>0</v>
      </c>
      <c r="H23" s="451"/>
      <c r="I23" s="470">
        <f t="shared" si="1"/>
        <v>0</v>
      </c>
      <c r="J23" s="475">
        <f>SUMPRODUCT((Prog!$C$116:$C$139)*(Prog!$B$116:$B$139="200 - 580: Travel"))</f>
        <v>0</v>
      </c>
      <c r="K23" s="475">
        <f>SUMPRODUCT((Prog!$C$140:$C$163)*(Prog!$B$140:$B$163="200 - 580: Travel"))</f>
        <v>0</v>
      </c>
      <c r="L23" s="476"/>
      <c r="M23" s="487">
        <f t="shared" si="2"/>
        <v>0</v>
      </c>
    </row>
    <row r="24" spans="1:13" ht="18">
      <c r="A24" s="486" t="s">
        <v>20</v>
      </c>
      <c r="B24" s="736" t="s">
        <v>34</v>
      </c>
      <c r="C24" s="737"/>
      <c r="D24" s="462">
        <f>SUMPRODUCT((('Goal Summary Pages'!$AI$3:$AI$82="State/Local")*('Goal Summary Pages'!$AH$3:$AH$82))*('Goal Summary Pages'!$AG$3:$AG$82="SUPPORT SERVICES - Supplies &amp; Materials"))</f>
        <v>0</v>
      </c>
      <c r="E24" s="462">
        <f>SUMPRODUCT((('Goal Summary Pages'!$AI$3:$AI$82="Federal Title I")*('Goal Summary Pages'!$AH$3:$AH$82))*('Goal Summary Pages'!$AG$3:$AG$82="SUPPORT SERVICES - Supplies &amp; Materials"))</f>
        <v>0</v>
      </c>
      <c r="F24" s="462">
        <f>SUMPRODUCT((('Goal Summary Pages'!$AI$3:$AI$82="Other Federal")*('Goal Summary Pages'!$AH$3:$AH$82))*('Goal Summary Pages'!$AG$3:$AG$82="SUPPORT SERVICES - Supplies &amp; Materials"))</f>
        <v>0</v>
      </c>
      <c r="G24" s="462">
        <f>SUMPRODUCT((('Goal Summary Pages'!$AI$3:$AI$82="SIA")*('Goal Summary Pages'!$AH$3:$AH$82))*('Goal Summary Pages'!$AG$3:$AG$82="SUPPORT SERVICES - Supplies &amp; Materials"))</f>
        <v>0</v>
      </c>
      <c r="H24" s="451"/>
      <c r="I24" s="470">
        <f t="shared" si="1"/>
        <v>0</v>
      </c>
      <c r="J24" s="475">
        <f>SUMPRODUCT((Prog!$C$68:$C$91)*(Prog!$B$68:$B$91="200 - 600: Noninstructional Supplies and Materials"))</f>
        <v>0</v>
      </c>
      <c r="K24" s="475">
        <f>SUMPRODUCT((Prog!$C$140:$C$163)*(Prog!$B$140:$B$163="200 - 600: Noninstructional Supplies and Materials"))</f>
        <v>0</v>
      </c>
      <c r="L24" s="476"/>
      <c r="M24" s="487">
        <f t="shared" si="2"/>
        <v>0</v>
      </c>
    </row>
    <row r="25" spans="1:13" ht="18">
      <c r="A25" s="486" t="s">
        <v>22</v>
      </c>
      <c r="B25" s="736" t="s">
        <v>35</v>
      </c>
      <c r="C25" s="737"/>
      <c r="D25" s="462">
        <f>SUMPRODUCT((('Goal Summary Pages'!$AI$3:$AI$82="State/Local")*('Goal Summary Pages'!$AH$3:$AH$82))*('Goal Summary Pages'!$AG$3:$AG$82="SUPPORT SERVICES - Other Objects"))</f>
        <v>0</v>
      </c>
      <c r="E25" s="462">
        <f>SUMPRODUCT((('Goal Summary Pages'!$AI$3:$AI$82="Federal Title I")*('Goal Summary Pages'!$AH$3:$AH$82))*('Goal Summary Pages'!$AG$3:$AG$82="SUPPORT SERVICES - Other Objects"))</f>
        <v>0</v>
      </c>
      <c r="F25" s="462">
        <f>SUMPRODUCT((('Goal Summary Pages'!$AI$3:$AI$82="Other Federal")*('Goal Summary Pages'!$AH$3:$AH$82))*('Goal Summary Pages'!$AG$3:$AG$82="SUPPORT SERVICES - Other Objects"))</f>
        <v>0</v>
      </c>
      <c r="G25" s="462">
        <f>SUMPRODUCT((('Goal Summary Pages'!$AI$3:$AI$82="SIA")*('Goal Summary Pages'!$AH$3:$AH$82))*('Goal Summary Pages'!$AG$3:$AG$82="SUPPORT SERVICES - Other Objects"))</f>
        <v>0</v>
      </c>
      <c r="H25" s="451"/>
      <c r="I25" s="470">
        <f t="shared" si="1"/>
        <v>0</v>
      </c>
      <c r="J25" s="475">
        <f>SUMPRODUCT((Prog!$C$116:$C$139)*(Prog!$B$116:$B$139="200 - 800: Other Objects"))</f>
        <v>0</v>
      </c>
      <c r="K25" s="475">
        <f>SUMPRODUCT((Prog!$C$140:$C$163)*(Prog!$B$140:$B$163="200 - 800: Other Objects"))</f>
        <v>0</v>
      </c>
      <c r="L25" s="476"/>
      <c r="M25" s="487">
        <f t="shared" si="2"/>
        <v>0</v>
      </c>
    </row>
    <row r="26" spans="1:13" ht="18">
      <c r="A26" s="486" t="s">
        <v>36</v>
      </c>
      <c r="B26" s="736" t="s">
        <v>37</v>
      </c>
      <c r="C26" s="737"/>
      <c r="D26" s="462">
        <f>SUMPRODUCT((('Goal Summary Pages'!$AI$3:$AI$82="State/Local")*('Goal Summary Pages'!$AH$3:$AH$82))*('Goal Summary Pages'!$AG$3:$AG$82="SUPPORT SERVICES - Indirect Costs"))</f>
        <v>0</v>
      </c>
      <c r="E26" s="462">
        <f>SUMPRODUCT((('Goal Summary Pages'!$AI$3:$AI$82="Federal Title I")*('Goal Summary Pages'!$AH$3:$AH$82))*('Goal Summary Pages'!$AG$3:$AG$82="SUPPORT SERVICES - Indirect Costs"))</f>
        <v>0</v>
      </c>
      <c r="F26" s="462">
        <f>SUMPRODUCT((('Goal Summary Pages'!$AI$3:$AI$82="Other Federal")*('Goal Summary Pages'!$AH$3:$AH$82))*('Goal Summary Pages'!$AG$3:$AG$82="SUPPORT SERVICES - Indirect Costs"))</f>
        <v>0</v>
      </c>
      <c r="G26" s="462">
        <f>SUMPRODUCT((('Goal Summary Pages'!$AI$3:$AI$82="SIA")*('Goal Summary Pages'!$AH$3:$AH$82))*('Goal Summary Pages'!$AG$3:$AG$82="SUPPORT SERVICES - Indirect Costs"))</f>
        <v>0</v>
      </c>
      <c r="H26" s="451"/>
      <c r="I26" s="470">
        <f t="shared" si="1"/>
        <v>0</v>
      </c>
      <c r="J26" s="452">
        <f>SUMPRODUCT((Prog!$C$116:$C$139)*(Prog!$B$116:$B$139="200 - 800: Other Objects"))</f>
        <v>0</v>
      </c>
      <c r="K26" s="452">
        <f>SUMPRODUCT((Prog!$C$140:$C$163)*(Prog!$B$140:$B$163="200 - 800: Other Objects"))</f>
        <v>0</v>
      </c>
      <c r="L26" s="453"/>
      <c r="M26" s="493">
        <f t="shared" si="2"/>
        <v>0</v>
      </c>
    </row>
    <row r="27" spans="1:13" ht="42">
      <c r="A27" s="494" t="s">
        <v>38</v>
      </c>
      <c r="B27" s="52"/>
      <c r="C27" s="52"/>
      <c r="D27" s="489">
        <f>SUM(D18:D26)</f>
        <v>0</v>
      </c>
      <c r="E27" s="463">
        <f>SUM(E18:E26)</f>
        <v>0</v>
      </c>
      <c r="F27" s="463">
        <f>SUM(F18:F26)</f>
        <v>0</v>
      </c>
      <c r="G27" s="463">
        <f>SUM(G18:G26)</f>
        <v>0</v>
      </c>
      <c r="H27" s="459"/>
      <c r="I27" s="468">
        <f aca="true" t="shared" si="3" ref="I27:I32">SUM(D27:G27)</f>
        <v>0</v>
      </c>
      <c r="J27" s="459">
        <f>SUM(J18:J25)</f>
        <v>0</v>
      </c>
      <c r="K27" s="459">
        <f>SUM(K18:K25)</f>
        <v>0</v>
      </c>
      <c r="L27" s="461"/>
      <c r="M27" s="490">
        <f t="shared" si="2"/>
        <v>0</v>
      </c>
    </row>
    <row r="28" spans="1:13" ht="18">
      <c r="A28" s="486" t="s">
        <v>39</v>
      </c>
      <c r="B28" s="736" t="s">
        <v>40</v>
      </c>
      <c r="C28" s="737"/>
      <c r="D28" s="462">
        <f>SUMPRODUCT((('Goal Summary Pages'!$AI$3:$AI$82="State/Local")*('Goal Summary Pages'!$AH$3:$AH$82))*('Goal Summary Pages'!$AG$3:$AG$82="FACILITIES - Buildings"))</f>
        <v>0</v>
      </c>
      <c r="E28" s="462">
        <f>SUMPRODUCT((('Goal Summary Pages'!$AI$3:$AI$82="Federal Title I")*('Goal Summary Pages'!$AH$3:$AH$82))*('Goal Summary Pages'!$AG$3:$AG$82="FACILITIES - Buildings"))</f>
        <v>0</v>
      </c>
      <c r="F28" s="462">
        <f>SUMPRODUCT((('Goal Summary Pages'!$AI$3:$AI$82="Other Federal")*('Goal Summary Pages'!$AH$3:$AH$82))*('Goal Summary Pages'!$AG$3:$AG$82="FACILITIES - Buildings"))</f>
        <v>0</v>
      </c>
      <c r="G28" s="462">
        <f>SUMPRODUCT((('Goal Summary Pages'!$AI$3:$AI$82="SIA")*('Goal Summary Pages'!$AH$3:$AH$82))*('Goal Summary Pages'!$AG$3:$AG$82="FACILITIES - Buildings"))</f>
        <v>0</v>
      </c>
      <c r="H28" s="451"/>
      <c r="I28" s="470">
        <f t="shared" si="3"/>
        <v>0</v>
      </c>
      <c r="J28" s="452"/>
      <c r="K28" s="452"/>
      <c r="L28" s="453"/>
      <c r="M28" s="493">
        <f t="shared" si="2"/>
        <v>0</v>
      </c>
    </row>
    <row r="29" spans="1:13" ht="18">
      <c r="A29" s="486" t="s">
        <v>41</v>
      </c>
      <c r="B29" s="736" t="s">
        <v>42</v>
      </c>
      <c r="C29" s="737"/>
      <c r="D29" s="462">
        <f>SUMPRODUCT((('Goal Summary Pages'!$AI$3:$AI$82="State/Local")*('Goal Summary Pages'!$AH$3:$AH$82))*('Goal Summary Pages'!$AG$3:$AG$82="FACILITIES - Instructional Equipment"))</f>
        <v>0</v>
      </c>
      <c r="E29" s="462">
        <f>SUMPRODUCT((('Goal Summary Pages'!$AI$3:$AI$82="Federal Title I")*('Goal Summary Pages'!$AH$3:$AH$82))*('Goal Summary Pages'!$AG$3:$AG$82="FACILITIES - Instructional Equipment"))</f>
        <v>0</v>
      </c>
      <c r="F29" s="462">
        <f>SUMPRODUCT((('Goal Summary Pages'!$AI$3:$AI$82="Other Federal")*('Goal Summary Pages'!$AH$3:$AH$82))*('Goal Summary Pages'!$AG$3:$AG$82="FACILITIES - Instructional Equipment"))</f>
        <v>0</v>
      </c>
      <c r="G29" s="462">
        <f>SUMPRODUCT((('Goal Summary Pages'!$AI$3:$AI$82="SIA")*('Goal Summary Pages'!$AH$3:$AH$82))*('Goal Summary Pages'!$AG$3:$AG$82="FACILITIES - Instructional Equipment"))</f>
        <v>0</v>
      </c>
      <c r="H29" s="451"/>
      <c r="I29" s="470">
        <f t="shared" si="3"/>
        <v>0</v>
      </c>
      <c r="J29" s="475"/>
      <c r="K29" s="452"/>
      <c r="L29" s="453"/>
      <c r="M29" s="487">
        <f t="shared" si="2"/>
        <v>0</v>
      </c>
    </row>
    <row r="30" spans="1:13" ht="31.5">
      <c r="A30" s="486" t="s">
        <v>688</v>
      </c>
      <c r="B30" s="736" t="s">
        <v>43</v>
      </c>
      <c r="C30" s="737"/>
      <c r="D30" s="462">
        <f>SUMPRODUCT((('Goal Summary Pages'!$AI$3:$AI$82="State/Local")*('Goal Summary Pages'!$AH$3:$AH$82))*('Goal Summary Pages'!$AG$3:$AG$82="FACILITIES - Noninstructional Equipment"))</f>
        <v>0</v>
      </c>
      <c r="E30" s="462">
        <f>SUMPRODUCT((('Goal Summary Pages'!$AI$3:$AI$82="Federal Title I")*('Goal Summary Pages'!$AH$3:$AH$82))*('Goal Summary Pages'!$AG$3:$AG$82="FACILITIES - Noninstructional Equipment"))</f>
        <v>0</v>
      </c>
      <c r="F30" s="462">
        <f>SUMPRODUCT((('Goal Summary Pages'!$AI$3:$AI$82="Other Federal")*('Goal Summary Pages'!$AH$3:$AH$82))*('Goal Summary Pages'!$AG$3:$AG$82="FACILITIES - Noninstructional Equipment"))</f>
        <v>0</v>
      </c>
      <c r="G30" s="462">
        <f>SUMPRODUCT((('Goal Summary Pages'!$AI$3:$AI$82="SIA")*('Goal Summary Pages'!$AH$3:$AH$82))*('Goal Summary Pages'!$AG$3:$AG$82="FACILITIES - Noninstructional Equipment"))</f>
        <v>0</v>
      </c>
      <c r="H30" s="451"/>
      <c r="I30" s="470">
        <f t="shared" si="3"/>
        <v>0</v>
      </c>
      <c r="J30" s="475"/>
      <c r="K30" s="452"/>
      <c r="L30" s="453"/>
      <c r="M30" s="487">
        <f t="shared" si="2"/>
        <v>0</v>
      </c>
    </row>
    <row r="31" spans="1:13" ht="21">
      <c r="A31" s="494" t="s">
        <v>44</v>
      </c>
      <c r="B31" s="52" t="s">
        <v>45</v>
      </c>
      <c r="C31" s="52"/>
      <c r="D31" s="464">
        <f>SUM(D28:D30)</f>
        <v>0</v>
      </c>
      <c r="E31" s="457">
        <f>SUM(E28:E30)</f>
        <v>0</v>
      </c>
      <c r="F31" s="457">
        <f>SUM(F28:F30)</f>
        <v>0</v>
      </c>
      <c r="G31" s="457">
        <f>SUM(G28:G30)</f>
        <v>0</v>
      </c>
      <c r="H31" s="457"/>
      <c r="I31" s="471">
        <f t="shared" si="3"/>
        <v>0</v>
      </c>
      <c r="J31" s="457"/>
      <c r="K31" s="458"/>
      <c r="L31" s="453"/>
      <c r="M31" s="490">
        <f t="shared" si="2"/>
        <v>0</v>
      </c>
    </row>
    <row r="32" spans="1:13" ht="21" thickBot="1">
      <c r="A32" s="495" t="s">
        <v>46</v>
      </c>
      <c r="B32" s="496"/>
      <c r="C32" s="496"/>
      <c r="D32" s="497">
        <f>D31+D27+D16</f>
        <v>0</v>
      </c>
      <c r="E32" s="497">
        <f>E31+E27+E16</f>
        <v>0</v>
      </c>
      <c r="F32" s="497">
        <f>F31+F27+F16</f>
        <v>0</v>
      </c>
      <c r="G32" s="497">
        <f>G31+G27+G16</f>
        <v>0</v>
      </c>
      <c r="H32" s="497"/>
      <c r="I32" s="498">
        <f t="shared" si="3"/>
        <v>0</v>
      </c>
      <c r="J32" s="499"/>
      <c r="K32" s="500"/>
      <c r="L32" s="501"/>
      <c r="M32" s="502">
        <f>SUM(M16+M27+M31)</f>
        <v>0</v>
      </c>
    </row>
    <row r="33" spans="1:12" ht="12.75">
      <c r="A33" s="351"/>
      <c r="B33" s="193"/>
      <c r="C33" s="193"/>
      <c r="D33" s="193"/>
      <c r="E33" s="194"/>
      <c r="F33" s="194"/>
      <c r="G33" s="194"/>
      <c r="H33" s="194"/>
      <c r="I33" s="194"/>
      <c r="J33" s="194"/>
      <c r="K33" s="194"/>
      <c r="L33" s="194"/>
    </row>
    <row r="34" spans="1:12" ht="12.75">
      <c r="A34" s="351"/>
      <c r="B34" s="193"/>
      <c r="C34" s="193"/>
      <c r="D34" s="193"/>
      <c r="E34" s="193"/>
      <c r="F34" s="193"/>
      <c r="G34" s="193"/>
      <c r="H34" s="193"/>
      <c r="I34" s="193"/>
      <c r="J34" s="193"/>
      <c r="K34" s="193"/>
      <c r="L34" s="193"/>
    </row>
    <row r="35" spans="1:12" ht="15">
      <c r="A35" s="352"/>
      <c r="B35" s="193"/>
      <c r="C35" s="193"/>
      <c r="D35" s="193"/>
      <c r="E35" s="193"/>
      <c r="F35" s="193"/>
      <c r="G35" s="193"/>
      <c r="H35" s="193"/>
      <c r="I35" s="193"/>
      <c r="J35" s="193"/>
      <c r="K35" s="193"/>
      <c r="L35" s="193"/>
    </row>
    <row r="36" spans="1:12" ht="12.75">
      <c r="A36" s="351"/>
      <c r="B36" s="193"/>
      <c r="C36" s="193"/>
      <c r="D36" s="193"/>
      <c r="E36" s="193"/>
      <c r="F36" s="193"/>
      <c r="G36" s="193"/>
      <c r="H36" s="193"/>
      <c r="I36" s="193"/>
      <c r="J36" s="193"/>
      <c r="K36" s="193"/>
      <c r="L36" s="193"/>
    </row>
  </sheetData>
  <sheetProtection password="E72B" sheet="1" objects="1" scenarios="1" selectLockedCells="1"/>
  <mergeCells count="31">
    <mergeCell ref="A4:E4"/>
    <mergeCell ref="I4:K4"/>
    <mergeCell ref="I3:K3"/>
    <mergeCell ref="E1:G1"/>
    <mergeCell ref="J1:K1"/>
    <mergeCell ref="B3:C3"/>
    <mergeCell ref="D3:E3"/>
    <mergeCell ref="B30:C30"/>
    <mergeCell ref="B23:C23"/>
    <mergeCell ref="B24:C24"/>
    <mergeCell ref="B25:C25"/>
    <mergeCell ref="B26:C26"/>
    <mergeCell ref="B28:C28"/>
    <mergeCell ref="B29:C29"/>
    <mergeCell ref="B22:C22"/>
    <mergeCell ref="B10:C10"/>
    <mergeCell ref="B11:C11"/>
    <mergeCell ref="B12:C12"/>
    <mergeCell ref="B13:C13"/>
    <mergeCell ref="B14:C14"/>
    <mergeCell ref="B15:C15"/>
    <mergeCell ref="B17:C17"/>
    <mergeCell ref="B18:C18"/>
    <mergeCell ref="B19:C19"/>
    <mergeCell ref="B20:C20"/>
    <mergeCell ref="B21:C21"/>
    <mergeCell ref="B8:C8"/>
    <mergeCell ref="L8:L9"/>
    <mergeCell ref="A5:M5"/>
    <mergeCell ref="A8:A9"/>
    <mergeCell ref="B9:C9"/>
  </mergeCells>
  <conditionalFormatting sqref="I2">
    <cfRule type="cellIs" priority="2" dxfId="31" operator="equal">
      <formula>"1/0/1900"</formula>
    </cfRule>
    <cfRule type="cellIs" priority="3" dxfId="31" operator="equal">
      <formula>"1/0/1900"</formula>
    </cfRule>
  </conditionalFormatting>
  <conditionalFormatting sqref="B3:E3">
    <cfRule type="cellIs" priority="1" dxfId="31" operator="equal">
      <formula>"Select School From List Below"</formula>
    </cfRule>
  </conditionalFormatting>
  <hyperlinks>
    <hyperlink ref="J1:K1" location="Instructions!A1" tooltip="Return to Instructions" display="Return to Instructions"/>
  </hyperlinks>
  <printOptions horizontalCentered="1"/>
  <pageMargins left="0.16" right="0.16" top="0.54" bottom="0.59" header="0.3" footer="0.3"/>
  <pageSetup fitToHeight="0" fitToWidth="0" horizontalDpi="600" verticalDpi="600" orientation="landscape" scale="63" r:id="rId2"/>
  <drawing r:id="rId1"/>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N19"/>
  <sheetViews>
    <sheetView showGridLines="0" showRowColHeaders="0" zoomScalePageLayoutView="0" workbookViewId="0" topLeftCell="A1">
      <selection activeCell="F19" sqref="F19:H19"/>
    </sheetView>
  </sheetViews>
  <sheetFormatPr defaultColWidth="9.140625" defaultRowHeight="15"/>
  <cols>
    <col min="1" max="1" width="5.7109375" style="0" customWidth="1"/>
    <col min="3" max="3" width="17.8515625" style="0" customWidth="1"/>
    <col min="4" max="4" width="5.7109375" style="320" customWidth="1"/>
    <col min="5" max="5" width="29.28125" style="319" customWidth="1"/>
    <col min="6" max="6" width="13.28125" style="0" customWidth="1"/>
    <col min="7" max="7" width="2.00390625" style="0" customWidth="1"/>
    <col min="8" max="8" width="10.28125" style="318" customWidth="1"/>
    <col min="9" max="9" width="10.28125" style="0" customWidth="1"/>
    <col min="10" max="10" width="2.00390625" style="0" customWidth="1"/>
    <col min="11" max="13" width="12.421875" style="0" customWidth="1"/>
    <col min="14" max="14" width="12.28125" style="0" customWidth="1"/>
  </cols>
  <sheetData>
    <row r="1" spans="1:12" ht="45">
      <c r="A1" s="23" t="s">
        <v>1029</v>
      </c>
      <c r="K1" s="647" t="s">
        <v>1169</v>
      </c>
      <c r="L1" s="647"/>
    </row>
    <row r="2" spans="1:12" ht="18.75" thickBot="1">
      <c r="A2" s="767" t="s">
        <v>1096</v>
      </c>
      <c r="B2" s="767"/>
      <c r="C2" s="768" t="str">
        <f>Title!$I$17</f>
        <v>Select School From List Below</v>
      </c>
      <c r="D2" s="768"/>
      <c r="E2" s="768"/>
      <c r="I2" s="506" t="s">
        <v>1041</v>
      </c>
      <c r="K2" s="764"/>
      <c r="L2" s="764"/>
    </row>
    <row r="3" spans="1:14" ht="8.25" customHeight="1" thickBot="1">
      <c r="A3" s="533"/>
      <c r="B3" s="533"/>
      <c r="C3" s="537"/>
      <c r="D3" s="537"/>
      <c r="E3" s="537"/>
      <c r="H3" s="540"/>
      <c r="I3" s="541"/>
      <c r="J3" s="366"/>
      <c r="K3" s="542"/>
      <c r="L3" s="542"/>
      <c r="M3" s="542"/>
      <c r="N3" s="540"/>
    </row>
    <row r="4" spans="1:14" ht="19.5" thickBot="1" thickTop="1">
      <c r="A4" s="531"/>
      <c r="B4" s="531"/>
      <c r="H4" s="543" t="s">
        <v>1180</v>
      </c>
      <c r="I4" s="543" t="s">
        <v>1181</v>
      </c>
      <c r="J4" s="544"/>
      <c r="K4" s="543" t="s">
        <v>1182</v>
      </c>
      <c r="L4" s="543" t="s">
        <v>1183</v>
      </c>
      <c r="M4" s="543" t="s">
        <v>1184</v>
      </c>
      <c r="N4" s="543" t="s">
        <v>1185</v>
      </c>
    </row>
    <row r="5" spans="1:14" ht="129" customHeight="1" thickBot="1" thickTop="1">
      <c r="A5" s="769" t="s">
        <v>639</v>
      </c>
      <c r="B5" s="770"/>
      <c r="C5" s="771"/>
      <c r="D5" s="772" t="s">
        <v>1034</v>
      </c>
      <c r="E5" s="771"/>
      <c r="F5" s="348" t="s">
        <v>1020</v>
      </c>
      <c r="G5" s="545"/>
      <c r="H5" s="538" t="s">
        <v>1021</v>
      </c>
      <c r="I5" s="539" t="s">
        <v>1186</v>
      </c>
      <c r="J5" s="546"/>
      <c r="K5" s="539" t="s">
        <v>1022</v>
      </c>
      <c r="L5" s="539" t="s">
        <v>1187</v>
      </c>
      <c r="M5" s="539" t="s">
        <v>1023</v>
      </c>
      <c r="N5" s="539" t="s">
        <v>1188</v>
      </c>
    </row>
    <row r="6" spans="1:14" ht="43.5" thickTop="1">
      <c r="A6" s="338">
        <v>1</v>
      </c>
      <c r="B6" s="774" t="s">
        <v>999</v>
      </c>
      <c r="C6" s="775"/>
      <c r="D6" s="336">
        <v>1</v>
      </c>
      <c r="E6" s="343" t="s">
        <v>1007</v>
      </c>
      <c r="F6" s="558"/>
      <c r="G6" s="559"/>
      <c r="H6" s="560"/>
      <c r="I6" s="558"/>
      <c r="J6" s="559"/>
      <c r="K6" s="558"/>
      <c r="L6" s="558"/>
      <c r="M6" s="558"/>
      <c r="N6" s="558"/>
    </row>
    <row r="7" spans="1:14" ht="18">
      <c r="A7" s="339">
        <v>2</v>
      </c>
      <c r="B7" s="725" t="s">
        <v>1000</v>
      </c>
      <c r="C7" s="773"/>
      <c r="D7" s="337"/>
      <c r="E7" s="344"/>
      <c r="F7" s="558"/>
      <c r="G7" s="561"/>
      <c r="H7" s="562"/>
      <c r="I7" s="563"/>
      <c r="J7" s="564"/>
      <c r="K7" s="558"/>
      <c r="L7" s="558"/>
      <c r="M7" s="765"/>
      <c r="N7" s="766"/>
    </row>
    <row r="8" spans="1:14" ht="144.75">
      <c r="A8" s="339">
        <v>3</v>
      </c>
      <c r="B8" s="754" t="s">
        <v>1001</v>
      </c>
      <c r="C8" s="755"/>
      <c r="D8" s="335" t="s">
        <v>1012</v>
      </c>
      <c r="E8" s="345" t="s">
        <v>1014</v>
      </c>
      <c r="F8" s="558"/>
      <c r="G8" s="559"/>
      <c r="H8" s="565"/>
      <c r="I8" s="313"/>
      <c r="J8" s="559"/>
      <c r="K8" s="558"/>
      <c r="L8" s="558"/>
      <c r="M8" s="558"/>
      <c r="N8" s="558"/>
    </row>
    <row r="9" spans="1:14" ht="130.5">
      <c r="A9" s="339">
        <v>4</v>
      </c>
      <c r="B9" s="754" t="s">
        <v>1002</v>
      </c>
      <c r="C9" s="755"/>
      <c r="D9" s="335" t="s">
        <v>1013</v>
      </c>
      <c r="E9" s="346" t="s">
        <v>1015</v>
      </c>
      <c r="F9" s="558"/>
      <c r="G9" s="559"/>
      <c r="H9" s="565"/>
      <c r="I9" s="313"/>
      <c r="J9" s="559"/>
      <c r="K9" s="558"/>
      <c r="L9" s="558"/>
      <c r="M9" s="558"/>
      <c r="N9" s="558"/>
    </row>
    <row r="10" spans="1:14" ht="217.5">
      <c r="A10" s="339">
        <v>5</v>
      </c>
      <c r="B10" s="754" t="s">
        <v>1003</v>
      </c>
      <c r="C10" s="755"/>
      <c r="D10" s="335">
        <v>2</v>
      </c>
      <c r="E10" s="346" t="s">
        <v>1008</v>
      </c>
      <c r="F10" s="558"/>
      <c r="G10" s="559"/>
      <c r="H10" s="565"/>
      <c r="I10" s="313"/>
      <c r="J10" s="559"/>
      <c r="K10" s="558"/>
      <c r="L10" s="558"/>
      <c r="M10" s="558"/>
      <c r="N10" s="558"/>
    </row>
    <row r="11" spans="1:14" ht="159">
      <c r="A11" s="321"/>
      <c r="B11" s="322"/>
      <c r="C11" s="323"/>
      <c r="D11" s="335">
        <v>3</v>
      </c>
      <c r="E11" s="346" t="s">
        <v>1009</v>
      </c>
      <c r="F11" s="558"/>
      <c r="G11" s="559"/>
      <c r="H11" s="565"/>
      <c r="I11" s="313"/>
      <c r="J11" s="559"/>
      <c r="K11" s="558"/>
      <c r="L11" s="558"/>
      <c r="M11" s="558"/>
      <c r="N11" s="558"/>
    </row>
    <row r="12" spans="1:14" ht="174">
      <c r="A12" s="321"/>
      <c r="B12" s="322"/>
      <c r="C12" s="323"/>
      <c r="D12" s="335">
        <v>4</v>
      </c>
      <c r="E12" s="346" t="s">
        <v>1010</v>
      </c>
      <c r="F12" s="558"/>
      <c r="G12" s="559"/>
      <c r="H12" s="565"/>
      <c r="I12" s="313"/>
      <c r="J12" s="559"/>
      <c r="K12" s="558"/>
      <c r="L12" s="558"/>
      <c r="M12" s="558"/>
      <c r="N12" s="558"/>
    </row>
    <row r="13" spans="1:14" ht="87">
      <c r="A13" s="324"/>
      <c r="B13" s="325"/>
      <c r="C13" s="326"/>
      <c r="D13" s="335">
        <v>5</v>
      </c>
      <c r="E13" s="346" t="s">
        <v>1011</v>
      </c>
      <c r="F13" s="558"/>
      <c r="G13" s="559"/>
      <c r="H13" s="565"/>
      <c r="I13" s="313"/>
      <c r="J13" s="559"/>
      <c r="K13" s="558"/>
      <c r="L13" s="558"/>
      <c r="M13" s="558"/>
      <c r="N13" s="558"/>
    </row>
    <row r="14" spans="1:14" ht="231.75">
      <c r="A14" s="339">
        <v>6</v>
      </c>
      <c r="B14" s="754" t="s">
        <v>1004</v>
      </c>
      <c r="C14" s="755"/>
      <c r="D14" s="335">
        <v>6</v>
      </c>
      <c r="E14" s="347" t="s">
        <v>1016</v>
      </c>
      <c r="F14" s="558"/>
      <c r="G14" s="559"/>
      <c r="H14" s="565"/>
      <c r="I14" s="313"/>
      <c r="J14" s="559"/>
      <c r="K14" s="558"/>
      <c r="L14" s="558"/>
      <c r="M14" s="558"/>
      <c r="N14" s="558"/>
    </row>
    <row r="15" spans="1:14" ht="87">
      <c r="A15" s="339">
        <v>7</v>
      </c>
      <c r="B15" s="754" t="s">
        <v>1005</v>
      </c>
      <c r="C15" s="755"/>
      <c r="D15" s="335" t="s">
        <v>1018</v>
      </c>
      <c r="E15" s="347" t="s">
        <v>1017</v>
      </c>
      <c r="F15" s="558"/>
      <c r="G15" s="559"/>
      <c r="H15" s="565"/>
      <c r="I15" s="313"/>
      <c r="J15" s="559"/>
      <c r="K15" s="558"/>
      <c r="L15" s="558"/>
      <c r="M15" s="558"/>
      <c r="N15" s="558"/>
    </row>
    <row r="16" spans="1:14" ht="72">
      <c r="A16" s="339">
        <v>8</v>
      </c>
      <c r="B16" s="754" t="s">
        <v>1006</v>
      </c>
      <c r="C16" s="755"/>
      <c r="D16" s="335" t="s">
        <v>1019</v>
      </c>
      <c r="E16" s="347" t="s">
        <v>1024</v>
      </c>
      <c r="F16" s="558"/>
      <c r="G16" s="566"/>
      <c r="H16" s="565"/>
      <c r="I16" s="313"/>
      <c r="J16" s="566"/>
      <c r="K16" s="558"/>
      <c r="L16" s="558"/>
      <c r="M16" s="558"/>
      <c r="N16" s="558"/>
    </row>
    <row r="17" spans="1:7" ht="51" customHeight="1">
      <c r="A17" s="330"/>
      <c r="B17" s="331"/>
      <c r="C17" s="332"/>
      <c r="D17" s="333"/>
      <c r="E17" s="327"/>
      <c r="F17" s="334"/>
      <c r="G17" s="156"/>
    </row>
    <row r="18" spans="1:8" ht="85.5" customHeight="1">
      <c r="A18" s="759" t="s">
        <v>1028</v>
      </c>
      <c r="B18" s="760"/>
      <c r="C18" s="761"/>
      <c r="D18" s="328"/>
      <c r="E18" s="329"/>
      <c r="F18" s="763" t="s">
        <v>1027</v>
      </c>
      <c r="G18" s="763"/>
      <c r="H18" s="763"/>
    </row>
    <row r="19" spans="1:8" ht="261">
      <c r="A19" s="756" t="s">
        <v>1026</v>
      </c>
      <c r="B19" s="757"/>
      <c r="C19" s="758"/>
      <c r="D19" s="335">
        <v>8</v>
      </c>
      <c r="E19" s="347" t="s">
        <v>1025</v>
      </c>
      <c r="F19" s="762"/>
      <c r="G19" s="762"/>
      <c r="H19" s="762"/>
    </row>
  </sheetData>
  <sheetProtection password="E72B" sheet="1" objects="1" scenarios="1" selectLockedCells="1"/>
  <mergeCells count="19">
    <mergeCell ref="K1:L1"/>
    <mergeCell ref="K2:L2"/>
    <mergeCell ref="M7:N7"/>
    <mergeCell ref="A2:B2"/>
    <mergeCell ref="C2:E2"/>
    <mergeCell ref="B9:C9"/>
    <mergeCell ref="A5:C5"/>
    <mergeCell ref="D5:E5"/>
    <mergeCell ref="B7:C7"/>
    <mergeCell ref="B6:C6"/>
    <mergeCell ref="B8:C8"/>
    <mergeCell ref="A19:C19"/>
    <mergeCell ref="A18:C18"/>
    <mergeCell ref="F19:H19"/>
    <mergeCell ref="F18:H18"/>
    <mergeCell ref="B10:C10"/>
    <mergeCell ref="B14:C14"/>
    <mergeCell ref="B15:C15"/>
    <mergeCell ref="B16:C16"/>
  </mergeCells>
  <conditionalFormatting sqref="C2:E3">
    <cfRule type="cellIs" priority="2" dxfId="31" operator="equal">
      <formula>"Select School From List Below"</formula>
    </cfRule>
  </conditionalFormatting>
  <conditionalFormatting sqref="K3:N3 K2">
    <cfRule type="cellIs" priority="1" dxfId="31" operator="equal">
      <formula>"1/0/1900"</formula>
    </cfRule>
  </conditionalFormatting>
  <dataValidations count="6">
    <dataValidation allowBlank="1" showInputMessage="1" showErrorMessage="1" promptTitle="Instructions" prompt="Please list action steps separated by commas, i.e, 1,2,3,4" sqref="L12:L16 I6:J6 I8:J16 L6:L10 N6 N8:N16"/>
    <dataValidation type="list" allowBlank="1" showInputMessage="1" showErrorMessage="1" promptTitle="Instructions" prompt="For this row only, please select YES TP #2 only (climate and culture) and proceed to column K." sqref="F7">
      <formula1>"YES TP 2 only, NO"</formula1>
    </dataValidation>
    <dataValidation allowBlank="1" showInputMessage="1" showErrorMessage="1" promptTitle="Instructions" prompt="Please indicate where SIG Activity 8 is addressed within the LEA section of the SIG continuation application, e.g., Form L-6, activity #2, page 26." sqref="F19:H19"/>
    <dataValidation type="list" allowBlank="1" showInputMessage="1" showErrorMessage="1" promptTitle="Instructions" prompt="Please select from the dropdown menu." sqref="H8:H16 H6 K6:K16 L11 M6 M8:M16">
      <formula1>"1,2,3,4"</formula1>
    </dataValidation>
    <dataValidation type="list" allowBlank="1" showInputMessage="1" showErrorMessage="1" promptTitle="Instructions" prompt="Please select &quot;YES together&quot; if both the TP and SIG required activity are addressed within the same SMART goal, then move to column 1.     Please select &quot;YES separately&quot; if each is addressed in a different SMART goal, then skip to column 3." error="Please select from the dropdown menu." sqref="F6">
      <formula1>"YES together, YES separately, NO"</formula1>
    </dataValidation>
    <dataValidation type="list" allowBlank="1" showInputMessage="1" showErrorMessage="1" promptTitle="Instructions" prompt="Please select &quot;YES together&quot; if both the TP and SIG required activity are addressed within the same SMART goal, then move to column 1.     Please select &quot;YES separately&quot; if each is addressed in a different SMART goal, then skip to column 3.&#10;&#10;&#10;" error="Please select from the dropdown menu." sqref="F8:F16">
      <formula1>"YES together, YES separately, NO"</formula1>
    </dataValidation>
  </dataValidations>
  <printOptions horizontalCentered="1"/>
  <pageMargins left="0.16" right="0.17" top="0.49" bottom="0.23" header="0.21" footer="0.16"/>
  <pageSetup fitToHeight="0" fitToWidth="1" horizontalDpi="600" verticalDpi="600" orientation="landscape" scale="88" r:id="rId2"/>
  <drawing r:id="rId1"/>
</worksheet>
</file>

<file path=xl/worksheets/sheet27.xml><?xml version="1.0" encoding="utf-8"?>
<worksheet xmlns="http://schemas.openxmlformats.org/spreadsheetml/2006/main" xmlns:r="http://schemas.openxmlformats.org/officeDocument/2006/relationships">
  <dimension ref="A1:O18"/>
  <sheetViews>
    <sheetView zoomScalePageLayoutView="0" workbookViewId="0" topLeftCell="A1">
      <selection activeCell="D11" sqref="D11"/>
    </sheetView>
  </sheetViews>
  <sheetFormatPr defaultColWidth="9.140625" defaultRowHeight="15"/>
  <cols>
    <col min="15" max="15" width="73.28125" style="0" customWidth="1"/>
  </cols>
  <sheetData>
    <row r="1" spans="1:15" ht="15" thickBot="1">
      <c r="A1" t="s">
        <v>1052</v>
      </c>
      <c r="B1" t="s">
        <v>1073</v>
      </c>
      <c r="C1" t="s">
        <v>1079</v>
      </c>
      <c r="D1" t="s">
        <v>1144</v>
      </c>
      <c r="E1" t="s">
        <v>1085</v>
      </c>
      <c r="F1" t="s">
        <v>1051</v>
      </c>
      <c r="H1" t="s">
        <v>1093</v>
      </c>
      <c r="O1" s="185" t="s">
        <v>1133</v>
      </c>
    </row>
    <row r="2" spans="1:15" ht="14.25">
      <c r="A2" t="s">
        <v>1051</v>
      </c>
      <c r="B2" t="s">
        <v>1072</v>
      </c>
      <c r="C2" t="s">
        <v>1080</v>
      </c>
      <c r="D2" t="s">
        <v>1082</v>
      </c>
      <c r="E2" t="s">
        <v>1086</v>
      </c>
      <c r="F2" t="s">
        <v>1093</v>
      </c>
      <c r="O2" t="s">
        <v>1052</v>
      </c>
    </row>
    <row r="3" spans="5:15" ht="14.25">
      <c r="E3" t="s">
        <v>1087</v>
      </c>
      <c r="F3" t="s">
        <v>1072</v>
      </c>
      <c r="O3" t="s">
        <v>1073</v>
      </c>
    </row>
    <row r="4" spans="5:15" ht="14.25">
      <c r="E4" t="s">
        <v>1088</v>
      </c>
      <c r="F4" t="s">
        <v>1087</v>
      </c>
      <c r="O4" t="s">
        <v>1085</v>
      </c>
    </row>
    <row r="5" spans="5:15" ht="14.25">
      <c r="E5" t="s">
        <v>1089</v>
      </c>
      <c r="F5" t="s">
        <v>1088</v>
      </c>
      <c r="O5" t="s">
        <v>1079</v>
      </c>
    </row>
    <row r="6" spans="5:15" ht="14.25">
      <c r="E6" t="s">
        <v>1090</v>
      </c>
      <c r="F6" t="s">
        <v>1089</v>
      </c>
      <c r="O6" t="s">
        <v>1086</v>
      </c>
    </row>
    <row r="7" spans="6:15" ht="14.25">
      <c r="F7" t="s">
        <v>1080</v>
      </c>
      <c r="O7" t="s">
        <v>1146</v>
      </c>
    </row>
    <row r="8" spans="6:15" ht="14.25">
      <c r="F8" t="s">
        <v>1090</v>
      </c>
      <c r="O8" t="s">
        <v>1093</v>
      </c>
    </row>
    <row r="9" ht="14.25">
      <c r="O9" t="s">
        <v>1072</v>
      </c>
    </row>
    <row r="10" ht="14.25">
      <c r="O10" t="s">
        <v>1087</v>
      </c>
    </row>
    <row r="11" ht="14.25">
      <c r="O11" t="s">
        <v>1088</v>
      </c>
    </row>
    <row r="12" ht="14.25">
      <c r="O12" t="s">
        <v>1089</v>
      </c>
    </row>
    <row r="13" ht="14.25">
      <c r="O13" t="s">
        <v>1080</v>
      </c>
    </row>
    <row r="14" spans="7:15" ht="14.25">
      <c r="G14" t="s">
        <v>1149</v>
      </c>
      <c r="O14" t="s">
        <v>1090</v>
      </c>
    </row>
    <row r="15" ht="14.25">
      <c r="O15" t="s">
        <v>1140</v>
      </c>
    </row>
    <row r="16" ht="14.25">
      <c r="O16" t="s">
        <v>1142</v>
      </c>
    </row>
    <row r="17" ht="14.25">
      <c r="O17" t="s">
        <v>1144</v>
      </c>
    </row>
    <row r="18" ht="14.25">
      <c r="O18" t="s">
        <v>1082</v>
      </c>
    </row>
  </sheetData>
  <sheetProtection selectLockedCells="1" selectUnlockedCells="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J163"/>
  <sheetViews>
    <sheetView zoomScalePageLayoutView="0" workbookViewId="0" topLeftCell="A1">
      <selection activeCell="E143" sqref="E143"/>
    </sheetView>
  </sheetViews>
  <sheetFormatPr defaultColWidth="9.140625" defaultRowHeight="15"/>
  <cols>
    <col min="1" max="1" width="18.00390625" style="0" customWidth="1"/>
    <col min="2" max="2" width="50.28125" style="0" customWidth="1"/>
    <col min="3" max="3" width="15.00390625" style="0" customWidth="1"/>
    <col min="4" max="4" width="9.7109375" style="556" customWidth="1"/>
    <col min="5" max="5" width="15.7109375" style="556" customWidth="1"/>
    <col min="6" max="6" width="20.8515625" style="0" customWidth="1"/>
    <col min="7" max="7" width="70.7109375" style="0" customWidth="1"/>
    <col min="8" max="8" width="12.140625" style="0" bestFit="1" customWidth="1"/>
    <col min="10" max="10" width="8.8515625" style="0" customWidth="1"/>
  </cols>
  <sheetData>
    <row r="1" spans="1:7" ht="14.25" customHeight="1" thickBot="1">
      <c r="A1" t="s">
        <v>1132</v>
      </c>
      <c r="B1" t="s">
        <v>1133</v>
      </c>
      <c r="C1" t="s">
        <v>1134</v>
      </c>
      <c r="D1" s="556" t="s">
        <v>1189</v>
      </c>
      <c r="E1" s="556" t="s">
        <v>1191</v>
      </c>
      <c r="G1" s="185" t="s">
        <v>1133</v>
      </c>
    </row>
    <row r="2" spans="1:10" ht="15" customHeight="1">
      <c r="A2" t="s">
        <v>1135</v>
      </c>
      <c r="B2">
        <f>'Budget Detail Form A'!B10</f>
        <v>0</v>
      </c>
      <c r="C2" s="447">
        <f>'Budget Detail Form A'!E10</f>
        <v>0</v>
      </c>
      <c r="D2" s="556" t="s">
        <v>1190</v>
      </c>
      <c r="E2" s="448" t="s">
        <v>1192</v>
      </c>
      <c r="F2" t="s">
        <v>1135</v>
      </c>
      <c r="G2" t="s">
        <v>1052</v>
      </c>
      <c r="H2" s="436">
        <f>SUMPRODUCT((C2:C22)*(B2:B22="100 - 100: Full-Time &amp; Part Time Salaries - Instruction"))</f>
        <v>0</v>
      </c>
      <c r="I2" s="436"/>
      <c r="J2" s="447"/>
    </row>
    <row r="3" spans="1:9" ht="14.25">
      <c r="A3" t="s">
        <v>1135</v>
      </c>
      <c r="B3">
        <f>'Budget Detail Form A'!B11</f>
        <v>0</v>
      </c>
      <c r="C3" s="447">
        <f>'Budget Detail Form A'!E11</f>
        <v>0</v>
      </c>
      <c r="E3" s="448"/>
      <c r="F3" s="156" t="s">
        <v>1136</v>
      </c>
      <c r="G3" t="s">
        <v>1073</v>
      </c>
      <c r="H3" s="436">
        <f>SUMPRODUCT((Prog!$C$44:$C$67)*(Prog!$B$44:$B$67="100 - 300: Purchased Professional and Technical Services (instructional)"))</f>
        <v>0</v>
      </c>
      <c r="I3" s="436"/>
    </row>
    <row r="4" spans="1:8" ht="14.25">
      <c r="A4" t="s">
        <v>1135</v>
      </c>
      <c r="B4">
        <f>'Budget Detail Form A'!B12</f>
        <v>0</v>
      </c>
      <c r="C4" s="447">
        <f>'Budget Detail Form A'!E12</f>
        <v>0</v>
      </c>
      <c r="E4" s="448"/>
      <c r="F4" s="156" t="s">
        <v>1137</v>
      </c>
      <c r="G4" t="s">
        <v>1085</v>
      </c>
      <c r="H4" s="436">
        <f>SUMPRODUCT((Prog!$C$116:$C$139)*(Prog!$B$116:$B$139="100 - 500: Other Purchased Services"))</f>
        <v>0</v>
      </c>
    </row>
    <row r="5" spans="1:8" ht="14.25">
      <c r="A5" t="s">
        <v>1135</v>
      </c>
      <c r="B5">
        <f>'Budget Detail Form A'!B13</f>
        <v>0</v>
      </c>
      <c r="C5" s="447">
        <f>'Budget Detail Form A'!E13</f>
        <v>0</v>
      </c>
      <c r="E5" s="448"/>
      <c r="F5" s="156" t="s">
        <v>1138</v>
      </c>
      <c r="G5" t="s">
        <v>1079</v>
      </c>
      <c r="H5" s="436">
        <f>SUMPRODUCT((Prog!$C$68:$C$91)*(Prog!$B$68:$B$91="100 - 600: Instructional Supplies and Textbooks"))</f>
        <v>0</v>
      </c>
    </row>
    <row r="6" spans="1:8" ht="14.25">
      <c r="A6" t="s">
        <v>1135</v>
      </c>
      <c r="B6">
        <f>'Budget Detail Form A'!B14</f>
        <v>0</v>
      </c>
      <c r="C6" s="447">
        <f>'Budget Detail Form A'!E14</f>
        <v>0</v>
      </c>
      <c r="E6" s="448"/>
      <c r="F6" s="156" t="s">
        <v>1137</v>
      </c>
      <c r="G6" t="s">
        <v>1086</v>
      </c>
      <c r="H6" s="436">
        <f>SUMPRODUCT((Prog!$C$116:$C$139)*(Prog!$B$116:$B$139="100 - 800: Other Objects"))</f>
        <v>0</v>
      </c>
    </row>
    <row r="7" spans="1:8" ht="14.25">
      <c r="A7" t="s">
        <v>1135</v>
      </c>
      <c r="B7">
        <f>'Budget Detail Form A'!B15</f>
        <v>0</v>
      </c>
      <c r="C7" s="447">
        <f>'Budget Detail Form A'!E15</f>
        <v>0</v>
      </c>
      <c r="E7" s="448"/>
      <c r="F7" t="s">
        <v>1135</v>
      </c>
      <c r="G7" t="s">
        <v>1051</v>
      </c>
      <c r="H7" s="436">
        <f>SUMPRODUCT((Prog!$C$2:$C$22)*(Prog!$B$2:$B$22="200 - 100: Full Time and Part Time Salaries Support Services"))</f>
        <v>0</v>
      </c>
    </row>
    <row r="8" spans="1:8" ht="14.25">
      <c r="A8" t="s">
        <v>1135</v>
      </c>
      <c r="B8">
        <f>'Budget Detail Form A'!B16</f>
        <v>0</v>
      </c>
      <c r="C8" s="447">
        <f>'Budget Detail Form A'!E16</f>
        <v>0</v>
      </c>
      <c r="E8" s="448"/>
      <c r="F8" s="156" t="s">
        <v>1139</v>
      </c>
      <c r="G8" t="s">
        <v>1093</v>
      </c>
      <c r="H8" s="436">
        <f>SUMPRODUCT((Prog!$C$23:$C$43)*(Prog!$B$23:$B$43="200 - 200: Personal Services - Employee Benefits"))</f>
        <v>0</v>
      </c>
    </row>
    <row r="9" spans="1:8" ht="14.25">
      <c r="A9" t="s">
        <v>1135</v>
      </c>
      <c r="B9">
        <f>'Budget Detail Form A'!B17</f>
        <v>0</v>
      </c>
      <c r="C9" s="447">
        <f>'Budget Detail Form A'!E17</f>
        <v>0</v>
      </c>
      <c r="E9" s="448"/>
      <c r="F9" s="156" t="s">
        <v>1136</v>
      </c>
      <c r="G9" t="s">
        <v>1072</v>
      </c>
      <c r="H9" s="436">
        <f>SUMPRODUCT((Prog!$C$44:$C$67)*(Prog!$B$44:$B$67="200 - 300:  Purchased Professional and Technical Services (noninstructional/support)"))</f>
        <v>0</v>
      </c>
    </row>
    <row r="10" spans="1:8" ht="14.25">
      <c r="A10" t="s">
        <v>1135</v>
      </c>
      <c r="B10">
        <f>'Budget Detail Form A'!B18</f>
        <v>0</v>
      </c>
      <c r="C10" s="447">
        <f>'Budget Detail Form A'!E18</f>
        <v>0</v>
      </c>
      <c r="E10" s="448"/>
      <c r="F10" s="156" t="s">
        <v>1137</v>
      </c>
      <c r="G10" t="s">
        <v>1087</v>
      </c>
      <c r="H10" s="436">
        <f>SUMPRODUCT((Prog!$C$116:$C$139)*(Prog!$B$116:$B$139="200 - 400: Purchased Property Services"))</f>
        <v>0</v>
      </c>
    </row>
    <row r="11" spans="1:8" ht="14.25">
      <c r="A11" t="s">
        <v>1135</v>
      </c>
      <c r="B11">
        <f>'Budget Detail Form A'!B19</f>
        <v>0</v>
      </c>
      <c r="C11" s="447">
        <f>'Budget Detail Form A'!E19</f>
        <v>0</v>
      </c>
      <c r="E11" s="448"/>
      <c r="F11" s="156" t="s">
        <v>1137</v>
      </c>
      <c r="G11" t="s">
        <v>1088</v>
      </c>
      <c r="H11" s="436">
        <f>SUMPRODUCT((Prog!$C$116:$C$139)*(Prog!$B$116:$B$139="200 - 500: Other Purchased Services"))</f>
        <v>0</v>
      </c>
    </row>
    <row r="12" spans="1:8" ht="14.25">
      <c r="A12" t="s">
        <v>1135</v>
      </c>
      <c r="B12">
        <f>'Budget Detail Form A'!B20</f>
        <v>0</v>
      </c>
      <c r="C12" s="447">
        <f>'Budget Detail Form A'!E20</f>
        <v>0</v>
      </c>
      <c r="E12" s="448"/>
      <c r="F12" s="156" t="s">
        <v>1137</v>
      </c>
      <c r="G12" t="s">
        <v>1089</v>
      </c>
      <c r="H12" s="436">
        <f>SUMPRODUCT((Prog!$C$116:$C$139)*(Prog!$B$116:$B$139="200 - 580: Travel"))</f>
        <v>0</v>
      </c>
    </row>
    <row r="13" spans="1:8" ht="14.25">
      <c r="A13" t="s">
        <v>1135</v>
      </c>
      <c r="B13">
        <f>'Budget Detail Form A'!B21</f>
        <v>0</v>
      </c>
      <c r="C13" s="447">
        <f>'Budget Detail Form A'!E21</f>
        <v>0</v>
      </c>
      <c r="E13" s="448"/>
      <c r="F13" s="156" t="s">
        <v>1138</v>
      </c>
      <c r="G13" t="s">
        <v>1080</v>
      </c>
      <c r="H13" s="436">
        <f>SUMPRODUCT((Prog!$C$68:$C$91)*(Prog!$B$68:$B$91="200 - 600: Noninstructional Supplies and Materials"))</f>
        <v>0</v>
      </c>
    </row>
    <row r="14" spans="1:8" ht="14.25">
      <c r="A14" t="s">
        <v>1135</v>
      </c>
      <c r="B14">
        <f>'Budget Detail Form A'!B22</f>
        <v>0</v>
      </c>
      <c r="C14" s="447">
        <f>'Budget Detail Form A'!E22</f>
        <v>0</v>
      </c>
      <c r="E14" s="448"/>
      <c r="F14" s="156" t="s">
        <v>1137</v>
      </c>
      <c r="G14" t="s">
        <v>1090</v>
      </c>
      <c r="H14" s="436">
        <f>SUMPRODUCT((Prog!$C$116:$C$139)*(Prog!$B$116:$B$139="200 - 800: Other Objects"))</f>
        <v>0</v>
      </c>
    </row>
    <row r="15" spans="1:8" ht="14.25">
      <c r="A15" t="s">
        <v>1135</v>
      </c>
      <c r="B15">
        <f>'Budget Detail Form A'!B23</f>
        <v>0</v>
      </c>
      <c r="C15" s="447">
        <f>'Budget Detail Form A'!E23</f>
        <v>0</v>
      </c>
      <c r="E15" s="448"/>
      <c r="F15" s="156"/>
      <c r="H15" s="436"/>
    </row>
    <row r="16" spans="1:8" ht="14.25">
      <c r="A16" t="s">
        <v>1135</v>
      </c>
      <c r="B16">
        <f>'Budget Detail Form A'!B24</f>
        <v>0</v>
      </c>
      <c r="C16" s="447">
        <f>'Budget Detail Form A'!E24</f>
        <v>0</v>
      </c>
      <c r="E16" s="448"/>
      <c r="F16" s="156"/>
      <c r="H16" s="436"/>
    </row>
    <row r="17" spans="1:8" ht="14.25">
      <c r="A17" t="s">
        <v>1135</v>
      </c>
      <c r="B17">
        <f>'Budget Detail Form A'!B25</f>
        <v>0</v>
      </c>
      <c r="C17" s="447">
        <f>'Budget Detail Form A'!E25</f>
        <v>0</v>
      </c>
      <c r="E17" s="448"/>
      <c r="F17" s="156"/>
      <c r="H17" s="436"/>
    </row>
    <row r="18" spans="1:8" ht="14.25">
      <c r="A18" t="s">
        <v>1135</v>
      </c>
      <c r="B18">
        <f>'Budget Detail Form A'!B26</f>
        <v>0</v>
      </c>
      <c r="C18" s="447">
        <f>'Budget Detail Form A'!E26</f>
        <v>0</v>
      </c>
      <c r="E18" s="448"/>
      <c r="F18" s="156"/>
      <c r="H18" s="436"/>
    </row>
    <row r="19" spans="1:8" ht="14.25">
      <c r="A19" t="s">
        <v>1135</v>
      </c>
      <c r="B19">
        <f>'Budget Detail Form A'!B27</f>
        <v>0</v>
      </c>
      <c r="C19" s="447">
        <f>'Budget Detail Form A'!E27</f>
        <v>0</v>
      </c>
      <c r="E19" s="448"/>
      <c r="F19" s="156"/>
      <c r="H19" s="436"/>
    </row>
    <row r="20" spans="1:8" ht="14.25">
      <c r="A20" t="s">
        <v>1135</v>
      </c>
      <c r="B20">
        <f>'Budget Detail Form A'!B28</f>
        <v>0</v>
      </c>
      <c r="C20" s="447">
        <f>'Budget Detail Form A'!E28</f>
        <v>0</v>
      </c>
      <c r="E20" s="448"/>
      <c r="F20" s="156"/>
      <c r="H20" s="436"/>
    </row>
    <row r="21" spans="1:8" ht="14.25">
      <c r="A21" t="s">
        <v>1135</v>
      </c>
      <c r="B21">
        <f>'Budget Detail Form A'!B29</f>
        <v>0</v>
      </c>
      <c r="C21" s="447">
        <f>'Budget Detail Form A'!E29</f>
        <v>0</v>
      </c>
      <c r="E21" s="448"/>
      <c r="F21" s="156"/>
      <c r="H21" s="436"/>
    </row>
    <row r="22" spans="1:9" ht="15" thickBot="1">
      <c r="A22" s="185" t="s">
        <v>1135</v>
      </c>
      <c r="B22" s="185">
        <f>'Budget Detail Form A'!B30</f>
        <v>0</v>
      </c>
      <c r="C22" s="188">
        <f>'Budget Detail Form A'!E30</f>
        <v>0</v>
      </c>
      <c r="E22" s="448"/>
      <c r="F22" s="156" t="s">
        <v>1137</v>
      </c>
      <c r="G22" t="s">
        <v>1140</v>
      </c>
      <c r="H22" s="436">
        <f>SUMPRODUCT((C116:C139)*(B116:B139="200 - 860: Indirect Costs"))</f>
        <v>0</v>
      </c>
      <c r="I22" t="s">
        <v>1141</v>
      </c>
    </row>
    <row r="23" spans="1:9" ht="14.25">
      <c r="A23" s="156" t="s">
        <v>1139</v>
      </c>
      <c r="B23" t="s">
        <v>1093</v>
      </c>
      <c r="C23" s="449">
        <f>'Budget Detail Form B'!L10</f>
        <v>0</v>
      </c>
      <c r="D23" s="556" t="s">
        <v>1190</v>
      </c>
      <c r="E23" s="448" t="s">
        <v>1193</v>
      </c>
      <c r="F23" s="156" t="s">
        <v>1137</v>
      </c>
      <c r="G23" t="s">
        <v>1142</v>
      </c>
      <c r="H23" s="436">
        <f>SUMPRODUCT((C116:C139)*(B116:B139="400 - 720: Buildings"))</f>
        <v>0</v>
      </c>
      <c r="I23" t="s">
        <v>1141</v>
      </c>
    </row>
    <row r="24" spans="1:8" ht="14.25">
      <c r="A24" s="156" t="s">
        <v>1139</v>
      </c>
      <c r="B24" t="s">
        <v>1093</v>
      </c>
      <c r="C24" s="449">
        <f>'Budget Detail Form B'!L11</f>
        <v>0</v>
      </c>
      <c r="E24" s="448"/>
      <c r="F24" s="156" t="s">
        <v>1143</v>
      </c>
      <c r="G24" t="s">
        <v>1144</v>
      </c>
      <c r="H24" s="436">
        <f>SUMPRODUCT((Prog!$C$92:$C$115)*(Prog!$B$92:$B$115="400 - 731: Instructional Equipment"))</f>
        <v>0</v>
      </c>
    </row>
    <row r="25" spans="1:8" ht="14.25">
      <c r="A25" s="156" t="s">
        <v>1139</v>
      </c>
      <c r="B25" t="s">
        <v>1093</v>
      </c>
      <c r="C25" s="449">
        <f>'Budget Detail Form B'!L12</f>
        <v>0</v>
      </c>
      <c r="E25" s="448"/>
      <c r="F25" s="156" t="s">
        <v>1143</v>
      </c>
      <c r="G25" t="s">
        <v>1082</v>
      </c>
      <c r="H25" s="436">
        <f>SUMPRODUCT((Prog!$C$92:$C$115)*(Prog!$B$92:$B$115="400 - 732: Noninstructional Equipment"))</f>
        <v>0</v>
      </c>
    </row>
    <row r="26" spans="1:3" ht="14.25">
      <c r="A26" s="156" t="s">
        <v>1139</v>
      </c>
      <c r="B26" t="s">
        <v>1093</v>
      </c>
      <c r="C26" s="449">
        <f>'Budget Detail Form B'!L13</f>
        <v>0</v>
      </c>
    </row>
    <row r="27" spans="1:3" ht="14.25">
      <c r="A27" s="156" t="s">
        <v>1139</v>
      </c>
      <c r="B27" t="s">
        <v>1093</v>
      </c>
      <c r="C27" s="449">
        <f>'Budget Detail Form B'!L14</f>
        <v>0</v>
      </c>
    </row>
    <row r="28" spans="1:8" ht="14.25">
      <c r="A28" s="156" t="s">
        <v>1139</v>
      </c>
      <c r="B28" t="s">
        <v>1093</v>
      </c>
      <c r="C28" s="449">
        <f>'Budget Detail Form B'!L15</f>
        <v>0</v>
      </c>
      <c r="E28" s="448"/>
      <c r="F28" s="156" t="s">
        <v>1145</v>
      </c>
      <c r="G28" t="s">
        <v>1051</v>
      </c>
      <c r="H28" s="436">
        <f>SUMPRODUCT((Prog!$C$140:$C$163)*(Prog!$B$140:$B$163="200 - 100: Full Time and Part Time Salaries Support Services"))</f>
        <v>0</v>
      </c>
    </row>
    <row r="29" spans="1:8" ht="14.25">
      <c r="A29" s="156" t="s">
        <v>1139</v>
      </c>
      <c r="B29" t="s">
        <v>1093</v>
      </c>
      <c r="C29" s="449">
        <f>'Budget Detail Form B'!L16</f>
        <v>0</v>
      </c>
      <c r="E29" s="448"/>
      <c r="F29" s="156" t="s">
        <v>1145</v>
      </c>
      <c r="G29" t="s">
        <v>1093</v>
      </c>
      <c r="H29" s="436">
        <f>SUMPRODUCT((Prog!$C$140:$C$163)*(Prog!$B$140:$B$163="200 - 200: Personal Services - Employee Benefits"))</f>
        <v>0</v>
      </c>
    </row>
    <row r="30" spans="1:8" ht="14.25">
      <c r="A30" s="156" t="s">
        <v>1139</v>
      </c>
      <c r="B30" t="s">
        <v>1093</v>
      </c>
      <c r="C30" s="449">
        <f>'Budget Detail Form B'!L17</f>
        <v>0</v>
      </c>
      <c r="E30" s="448"/>
      <c r="F30" s="156" t="s">
        <v>1145</v>
      </c>
      <c r="G30" t="s">
        <v>1072</v>
      </c>
      <c r="H30" s="436">
        <f>SUMPRODUCT((Prog!$C$140:$C$163)*(Prog!$B$140:$B$163="200 - 300:  Purchased Professional and Technical Services (noninstructional/support)"))</f>
        <v>0</v>
      </c>
    </row>
    <row r="31" spans="1:8" ht="14.25">
      <c r="A31" s="156" t="s">
        <v>1139</v>
      </c>
      <c r="B31" t="s">
        <v>1093</v>
      </c>
      <c r="C31" s="449">
        <f>'Budget Detail Form B'!L18</f>
        <v>0</v>
      </c>
      <c r="E31" s="448"/>
      <c r="F31" s="156" t="s">
        <v>1145</v>
      </c>
      <c r="G31" t="s">
        <v>1087</v>
      </c>
      <c r="H31" s="436">
        <f>SUMPRODUCT((Prog!$C$140:$C$163)*(Prog!$B$140:$B$163="200 - 400: Purchased Property Services"))</f>
        <v>0</v>
      </c>
    </row>
    <row r="32" spans="1:8" ht="14.25">
      <c r="A32" s="156" t="s">
        <v>1139</v>
      </c>
      <c r="B32" t="s">
        <v>1093</v>
      </c>
      <c r="C32" s="449">
        <f>'Budget Detail Form B'!L19</f>
        <v>0</v>
      </c>
      <c r="E32" s="448"/>
      <c r="F32" s="156" t="s">
        <v>1145</v>
      </c>
      <c r="G32" t="s">
        <v>1088</v>
      </c>
      <c r="H32" s="436">
        <f>SUMPRODUCT((Prog!$C$140:$C$163)*(Prog!$B$140:$B$163="200 - 500: Other Purchased Services"))</f>
        <v>0</v>
      </c>
    </row>
    <row r="33" spans="1:8" ht="14.25">
      <c r="A33" s="156" t="s">
        <v>1139</v>
      </c>
      <c r="B33" t="s">
        <v>1093</v>
      </c>
      <c r="C33" s="449">
        <f>'Budget Detail Form B'!L20</f>
        <v>0</v>
      </c>
      <c r="E33" s="448"/>
      <c r="F33" s="156" t="s">
        <v>1145</v>
      </c>
      <c r="G33" t="s">
        <v>1089</v>
      </c>
      <c r="H33" s="436">
        <f>SUMPRODUCT((Prog!$C$140:$C$163)*(Prog!$B$140:$B$163="200 - 580: Travel"))</f>
        <v>0</v>
      </c>
    </row>
    <row r="34" spans="1:8" ht="14.25">
      <c r="A34" s="156" t="s">
        <v>1139</v>
      </c>
      <c r="B34" t="s">
        <v>1093</v>
      </c>
      <c r="C34" s="449">
        <f>'Budget Detail Form B'!L21</f>
        <v>0</v>
      </c>
      <c r="E34" s="448"/>
      <c r="F34" s="156" t="s">
        <v>1145</v>
      </c>
      <c r="G34" t="s">
        <v>1080</v>
      </c>
      <c r="H34" s="436">
        <f>SUMPRODUCT((Prog!$C$140:$C$163)*(Prog!$B$140:$B$163="200 - 600: Noninstructional Supplies and Materials"))</f>
        <v>0</v>
      </c>
    </row>
    <row r="35" spans="1:8" ht="14.25">
      <c r="A35" s="156" t="s">
        <v>1139</v>
      </c>
      <c r="B35" t="s">
        <v>1093</v>
      </c>
      <c r="C35" s="449">
        <f>'Budget Detail Form B'!L22</f>
        <v>0</v>
      </c>
      <c r="E35" s="448"/>
      <c r="F35" s="156"/>
      <c r="H35" s="436"/>
    </row>
    <row r="36" spans="1:8" ht="14.25">
      <c r="A36" s="156" t="s">
        <v>1139</v>
      </c>
      <c r="B36" t="s">
        <v>1093</v>
      </c>
      <c r="C36" s="449">
        <f>'Budget Detail Form B'!L23</f>
        <v>0</v>
      </c>
      <c r="E36" s="448"/>
      <c r="F36" s="156"/>
      <c r="H36" s="436"/>
    </row>
    <row r="37" spans="1:8" ht="14.25">
      <c r="A37" s="156" t="s">
        <v>1139</v>
      </c>
      <c r="B37" t="s">
        <v>1093</v>
      </c>
      <c r="C37" s="449">
        <f>'Budget Detail Form B'!L24</f>
        <v>0</v>
      </c>
      <c r="E37" s="448"/>
      <c r="F37" s="156"/>
      <c r="H37" s="436"/>
    </row>
    <row r="38" spans="1:8" ht="14.25">
      <c r="A38" s="156" t="s">
        <v>1139</v>
      </c>
      <c r="B38" t="s">
        <v>1093</v>
      </c>
      <c r="C38" s="449">
        <f>'Budget Detail Form B'!L25</f>
        <v>0</v>
      </c>
      <c r="E38" s="448"/>
      <c r="F38" s="156"/>
      <c r="H38" s="436"/>
    </row>
    <row r="39" spans="1:8" ht="14.25">
      <c r="A39" s="156" t="s">
        <v>1139</v>
      </c>
      <c r="B39" t="s">
        <v>1093</v>
      </c>
      <c r="C39" s="449">
        <f>'Budget Detail Form B'!L26</f>
        <v>0</v>
      </c>
      <c r="E39" s="448"/>
      <c r="F39" s="156"/>
      <c r="H39" s="436"/>
    </row>
    <row r="40" spans="1:8" ht="14.25">
      <c r="A40" s="156" t="s">
        <v>1139</v>
      </c>
      <c r="B40" t="s">
        <v>1093</v>
      </c>
      <c r="C40" s="449">
        <f>'Budget Detail Form B'!L27</f>
        <v>0</v>
      </c>
      <c r="E40" s="448"/>
      <c r="F40" s="156"/>
      <c r="H40" s="436"/>
    </row>
    <row r="41" spans="1:8" ht="14.25">
      <c r="A41" s="156" t="s">
        <v>1139</v>
      </c>
      <c r="B41" t="s">
        <v>1093</v>
      </c>
      <c r="C41" s="449">
        <f>'Budget Detail Form B'!L28</f>
        <v>0</v>
      </c>
      <c r="E41" s="448"/>
      <c r="F41" s="156"/>
      <c r="H41" s="436"/>
    </row>
    <row r="42" spans="1:8" ht="14.25">
      <c r="A42" s="156" t="s">
        <v>1139</v>
      </c>
      <c r="B42" t="s">
        <v>1093</v>
      </c>
      <c r="C42" s="449">
        <f>'Budget Detail Form B'!L29</f>
        <v>0</v>
      </c>
      <c r="E42" s="448"/>
      <c r="F42" s="156" t="s">
        <v>1145</v>
      </c>
      <c r="G42" t="s">
        <v>1090</v>
      </c>
      <c r="H42" s="436">
        <f>SUMPRODUCT((Prog!$C$140:$C$163)*(Prog!$B$140:$B$163="200 - 800: Other Objects"))</f>
        <v>0</v>
      </c>
    </row>
    <row r="43" spans="1:8" ht="15" thickBot="1">
      <c r="A43" s="185" t="s">
        <v>1139</v>
      </c>
      <c r="B43" s="185" t="s">
        <v>1093</v>
      </c>
      <c r="C43" s="449">
        <f>'Budget Detail Form B'!L30</f>
        <v>0</v>
      </c>
      <c r="E43" s="448"/>
      <c r="F43" s="156" t="s">
        <v>1145</v>
      </c>
      <c r="G43" t="s">
        <v>1082</v>
      </c>
      <c r="H43" s="436">
        <f>SUMPRODUCT((Prog!$C$140:$C$163)*(Prog!$B$140:$B$163="400 - 732: Noninstructional Equipment"))</f>
        <v>0</v>
      </c>
    </row>
    <row r="44" spans="1:5" ht="14.25">
      <c r="A44" s="156" t="s">
        <v>1136</v>
      </c>
      <c r="B44">
        <f>'Budget Detail Form C'!B9</f>
        <v>0</v>
      </c>
      <c r="C44" s="449">
        <f>'Budget Detail Form C'!F9</f>
        <v>0</v>
      </c>
      <c r="D44" s="556" t="s">
        <v>1194</v>
      </c>
      <c r="E44" s="556" t="s">
        <v>1195</v>
      </c>
    </row>
    <row r="45" spans="1:3" ht="14.25">
      <c r="A45" s="156" t="s">
        <v>1136</v>
      </c>
      <c r="B45">
        <f>'Budget Detail Form C'!B10</f>
        <v>0</v>
      </c>
      <c r="C45" s="449">
        <f>'Budget Detail Form C'!F10</f>
        <v>0</v>
      </c>
    </row>
    <row r="46" spans="1:3" ht="14.25">
      <c r="A46" s="156" t="s">
        <v>1136</v>
      </c>
      <c r="B46">
        <f>'Budget Detail Form C'!B11</f>
        <v>0</v>
      </c>
      <c r="C46" s="449">
        <f>'Budget Detail Form C'!F11</f>
        <v>0</v>
      </c>
    </row>
    <row r="47" spans="1:3" ht="14.25">
      <c r="A47" s="156" t="s">
        <v>1136</v>
      </c>
      <c r="B47">
        <f>'Budget Detail Form C'!B12</f>
        <v>0</v>
      </c>
      <c r="C47" s="449">
        <f>'Budget Detail Form C'!F12</f>
        <v>0</v>
      </c>
    </row>
    <row r="48" spans="1:3" ht="14.25">
      <c r="A48" s="156" t="s">
        <v>1136</v>
      </c>
      <c r="B48">
        <f>'Budget Detail Form C'!B13</f>
        <v>0</v>
      </c>
      <c r="C48" s="449">
        <f>'Budget Detail Form C'!F13</f>
        <v>0</v>
      </c>
    </row>
    <row r="49" spans="1:3" ht="14.25">
      <c r="A49" s="156" t="s">
        <v>1136</v>
      </c>
      <c r="B49">
        <f>'Budget Detail Form C'!B14</f>
        <v>0</v>
      </c>
      <c r="C49" s="449">
        <f>'Budget Detail Form C'!F14</f>
        <v>0</v>
      </c>
    </row>
    <row r="50" spans="1:3" ht="14.25">
      <c r="A50" s="156" t="s">
        <v>1136</v>
      </c>
      <c r="B50">
        <f>'Budget Detail Form C'!B15</f>
        <v>0</v>
      </c>
      <c r="C50" s="449">
        <f>'Budget Detail Form C'!F15</f>
        <v>0</v>
      </c>
    </row>
    <row r="51" spans="1:3" ht="14.25">
      <c r="A51" s="156" t="s">
        <v>1136</v>
      </c>
      <c r="B51">
        <f>'Budget Detail Form C'!B16</f>
        <v>0</v>
      </c>
      <c r="C51" s="449">
        <f>'Budget Detail Form C'!F16</f>
        <v>0</v>
      </c>
    </row>
    <row r="52" spans="1:3" ht="14.25">
      <c r="A52" s="156" t="s">
        <v>1136</v>
      </c>
      <c r="B52">
        <f>'Budget Detail Form C'!B17</f>
        <v>0</v>
      </c>
      <c r="C52" s="449">
        <f>'Budget Detail Form C'!F17</f>
        <v>0</v>
      </c>
    </row>
    <row r="53" spans="1:3" ht="14.25">
      <c r="A53" s="156" t="s">
        <v>1136</v>
      </c>
      <c r="B53">
        <f>'Budget Detail Form C'!B18</f>
        <v>0</v>
      </c>
      <c r="C53" s="449">
        <f>'Budget Detail Form C'!F18</f>
        <v>0</v>
      </c>
    </row>
    <row r="54" spans="1:3" ht="14.25">
      <c r="A54" s="156" t="s">
        <v>1136</v>
      </c>
      <c r="B54">
        <f>'Budget Detail Form C'!B19</f>
        <v>0</v>
      </c>
      <c r="C54" s="449">
        <f>'Budget Detail Form C'!F19</f>
        <v>0</v>
      </c>
    </row>
    <row r="55" spans="1:3" ht="14.25">
      <c r="A55" s="156" t="s">
        <v>1136</v>
      </c>
      <c r="B55">
        <f>'Budget Detail Form C'!B20</f>
        <v>0</v>
      </c>
      <c r="C55" s="449">
        <f>'Budget Detail Form C'!F20</f>
        <v>0</v>
      </c>
    </row>
    <row r="56" spans="1:3" ht="14.25">
      <c r="A56" s="156" t="s">
        <v>1136</v>
      </c>
      <c r="B56">
        <f>'Budget Detail Form C'!B21</f>
        <v>0</v>
      </c>
      <c r="C56" s="449">
        <f>'Budget Detail Form C'!F21</f>
        <v>0</v>
      </c>
    </row>
    <row r="57" spans="1:3" ht="14.25">
      <c r="A57" s="156" t="s">
        <v>1136</v>
      </c>
      <c r="B57">
        <f>'Budget Detail Form C'!B22</f>
        <v>0</v>
      </c>
      <c r="C57" s="449">
        <f>'Budget Detail Form C'!F22</f>
        <v>0</v>
      </c>
    </row>
    <row r="58" spans="1:3" ht="14.25">
      <c r="A58" s="156" t="s">
        <v>1136</v>
      </c>
      <c r="B58">
        <f>'Budget Detail Form C'!B23</f>
        <v>0</v>
      </c>
      <c r="C58" s="449">
        <f>'Budget Detail Form C'!F23</f>
        <v>0</v>
      </c>
    </row>
    <row r="59" spans="1:3" ht="14.25">
      <c r="A59" s="156" t="s">
        <v>1136</v>
      </c>
      <c r="B59">
        <f>'Budget Detail Form C'!B24</f>
        <v>0</v>
      </c>
      <c r="C59" s="449">
        <f>'Budget Detail Form C'!F24</f>
        <v>0</v>
      </c>
    </row>
    <row r="60" spans="1:3" ht="14.25">
      <c r="A60" s="156" t="s">
        <v>1136</v>
      </c>
      <c r="B60">
        <f>'Budget Detail Form C'!B25</f>
        <v>0</v>
      </c>
      <c r="C60" s="449">
        <f>'Budget Detail Form C'!F25</f>
        <v>0</v>
      </c>
    </row>
    <row r="61" spans="1:3" ht="14.25">
      <c r="A61" s="156" t="s">
        <v>1136</v>
      </c>
      <c r="B61">
        <f>'Budget Detail Form C'!B26</f>
        <v>0</v>
      </c>
      <c r="C61" s="449">
        <f>'Budget Detail Form C'!F26</f>
        <v>0</v>
      </c>
    </row>
    <row r="62" spans="1:3" ht="14.25">
      <c r="A62" s="156" t="s">
        <v>1136</v>
      </c>
      <c r="B62">
        <f>'Budget Detail Form C'!B27</f>
        <v>0</v>
      </c>
      <c r="C62" s="449">
        <f>'Budget Detail Form C'!F27</f>
        <v>0</v>
      </c>
    </row>
    <row r="63" spans="1:3" ht="14.25">
      <c r="A63" s="156" t="s">
        <v>1136</v>
      </c>
      <c r="B63">
        <f>'Budget Detail Form C'!B28</f>
        <v>0</v>
      </c>
      <c r="C63" s="449">
        <f>'Budget Detail Form C'!F28</f>
        <v>0</v>
      </c>
    </row>
    <row r="64" spans="1:3" ht="14.25">
      <c r="A64" s="156" t="s">
        <v>1136</v>
      </c>
      <c r="B64">
        <f>'Budget Detail Form C'!B29</f>
        <v>0</v>
      </c>
      <c r="C64" s="449">
        <f>'Budget Detail Form C'!F29</f>
        <v>0</v>
      </c>
    </row>
    <row r="65" spans="1:3" ht="14.25">
      <c r="A65" s="156" t="s">
        <v>1136</v>
      </c>
      <c r="B65">
        <f>'Budget Detail Form C'!B30</f>
        <v>0</v>
      </c>
      <c r="C65" s="449">
        <f>'Budget Detail Form C'!F30</f>
        <v>0</v>
      </c>
    </row>
    <row r="66" spans="1:3" ht="14.25">
      <c r="A66" s="156" t="s">
        <v>1136</v>
      </c>
      <c r="B66">
        <f>'Budget Detail Form C'!B31</f>
        <v>0</v>
      </c>
      <c r="C66" s="449">
        <f>'Budget Detail Form C'!F31</f>
        <v>0</v>
      </c>
    </row>
    <row r="67" spans="1:3" ht="15" thickBot="1">
      <c r="A67" s="185" t="s">
        <v>1136</v>
      </c>
      <c r="B67" s="185">
        <f>'Budget Detail Form C'!B32</f>
        <v>0</v>
      </c>
      <c r="C67" s="450">
        <f>'Budget Detail Form C'!F32</f>
        <v>0</v>
      </c>
    </row>
    <row r="68" spans="1:5" ht="14.25">
      <c r="A68" s="156" t="s">
        <v>1138</v>
      </c>
      <c r="B68">
        <f>'Budget Detail Form D'!B9</f>
        <v>0</v>
      </c>
      <c r="C68" s="449">
        <f>'Budget Detail Form D'!F9</f>
        <v>0</v>
      </c>
      <c r="D68" s="556" t="s">
        <v>1194</v>
      </c>
      <c r="E68" s="556" t="s">
        <v>1196</v>
      </c>
    </row>
    <row r="69" spans="1:3" ht="14.25">
      <c r="A69" s="156" t="s">
        <v>1138</v>
      </c>
      <c r="B69">
        <f>'Budget Detail Form D'!B10</f>
        <v>0</v>
      </c>
      <c r="C69" s="449">
        <f>'Budget Detail Form D'!F10</f>
        <v>0</v>
      </c>
    </row>
    <row r="70" spans="1:3" ht="14.25">
      <c r="A70" s="156" t="s">
        <v>1138</v>
      </c>
      <c r="B70">
        <f>'Budget Detail Form D'!B11</f>
        <v>0</v>
      </c>
      <c r="C70" s="449">
        <f>'Budget Detail Form D'!F11</f>
        <v>0</v>
      </c>
    </row>
    <row r="71" spans="1:3" ht="14.25">
      <c r="A71" s="156" t="s">
        <v>1138</v>
      </c>
      <c r="B71">
        <f>'Budget Detail Form D'!B12</f>
        <v>0</v>
      </c>
      <c r="C71" s="449">
        <f>'Budget Detail Form D'!F12</f>
        <v>0</v>
      </c>
    </row>
    <row r="72" spans="1:3" ht="14.25">
      <c r="A72" s="156" t="s">
        <v>1138</v>
      </c>
      <c r="B72">
        <f>'Budget Detail Form D'!B13</f>
        <v>0</v>
      </c>
      <c r="C72" s="449">
        <f>'Budget Detail Form D'!F13</f>
        <v>0</v>
      </c>
    </row>
    <row r="73" spans="1:3" ht="14.25">
      <c r="A73" s="156" t="s">
        <v>1138</v>
      </c>
      <c r="B73">
        <f>'Budget Detail Form D'!B14</f>
        <v>0</v>
      </c>
      <c r="C73" s="449">
        <f>'Budget Detail Form D'!F14</f>
        <v>0</v>
      </c>
    </row>
    <row r="74" spans="1:3" ht="14.25">
      <c r="A74" s="156" t="s">
        <v>1138</v>
      </c>
      <c r="B74">
        <f>'Budget Detail Form D'!B15</f>
        <v>0</v>
      </c>
      <c r="C74" s="449">
        <f>'Budget Detail Form D'!F15</f>
        <v>0</v>
      </c>
    </row>
    <row r="75" spans="1:3" ht="14.25">
      <c r="A75" s="156" t="s">
        <v>1138</v>
      </c>
      <c r="B75">
        <f>'Budget Detail Form D'!B16</f>
        <v>0</v>
      </c>
      <c r="C75" s="449">
        <f>'Budget Detail Form D'!F16</f>
        <v>0</v>
      </c>
    </row>
    <row r="76" spans="1:3" ht="14.25">
      <c r="A76" s="156" t="s">
        <v>1138</v>
      </c>
      <c r="B76">
        <f>'Budget Detail Form D'!B17</f>
        <v>0</v>
      </c>
      <c r="C76" s="449">
        <f>'Budget Detail Form D'!F17</f>
        <v>0</v>
      </c>
    </row>
    <row r="77" spans="1:3" ht="14.25">
      <c r="A77" s="156" t="s">
        <v>1138</v>
      </c>
      <c r="B77">
        <f>'Budget Detail Form D'!B18</f>
        <v>0</v>
      </c>
      <c r="C77" s="449">
        <f>'Budget Detail Form D'!F18</f>
        <v>0</v>
      </c>
    </row>
    <row r="78" spans="1:3" ht="14.25">
      <c r="A78" s="156" t="s">
        <v>1138</v>
      </c>
      <c r="B78">
        <f>'Budget Detail Form D'!B19</f>
        <v>0</v>
      </c>
      <c r="C78" s="449">
        <f>'Budget Detail Form D'!F19</f>
        <v>0</v>
      </c>
    </row>
    <row r="79" spans="1:3" ht="14.25">
      <c r="A79" s="156" t="s">
        <v>1138</v>
      </c>
      <c r="B79">
        <f>'Budget Detail Form D'!B20</f>
        <v>0</v>
      </c>
      <c r="C79" s="449">
        <f>'Budget Detail Form D'!F20</f>
        <v>0</v>
      </c>
    </row>
    <row r="80" spans="1:3" ht="14.25">
      <c r="A80" s="156" t="s">
        <v>1138</v>
      </c>
      <c r="B80">
        <f>'Budget Detail Form D'!B21</f>
        <v>0</v>
      </c>
      <c r="C80" s="449">
        <f>'Budget Detail Form D'!F21</f>
        <v>0</v>
      </c>
    </row>
    <row r="81" spans="1:3" ht="14.25">
      <c r="A81" s="156" t="s">
        <v>1138</v>
      </c>
      <c r="B81">
        <f>'Budget Detail Form D'!B22</f>
        <v>0</v>
      </c>
      <c r="C81" s="449">
        <f>'Budget Detail Form D'!F22</f>
        <v>0</v>
      </c>
    </row>
    <row r="82" spans="1:3" ht="14.25">
      <c r="A82" s="156" t="s">
        <v>1138</v>
      </c>
      <c r="B82">
        <f>'Budget Detail Form D'!B23</f>
        <v>0</v>
      </c>
      <c r="C82" s="449">
        <f>'Budget Detail Form D'!F23</f>
        <v>0</v>
      </c>
    </row>
    <row r="83" spans="1:3" ht="14.25">
      <c r="A83" s="156" t="s">
        <v>1138</v>
      </c>
      <c r="B83">
        <f>'Budget Detail Form D'!B24</f>
        <v>0</v>
      </c>
      <c r="C83" s="449">
        <f>'Budget Detail Form D'!F24</f>
        <v>0</v>
      </c>
    </row>
    <row r="84" spans="1:3" ht="14.25">
      <c r="A84" s="156" t="s">
        <v>1138</v>
      </c>
      <c r="B84">
        <f>'Budget Detail Form D'!B25</f>
        <v>0</v>
      </c>
      <c r="C84" s="449">
        <f>'Budget Detail Form D'!F25</f>
        <v>0</v>
      </c>
    </row>
    <row r="85" spans="1:3" ht="14.25">
      <c r="A85" s="156" t="s">
        <v>1138</v>
      </c>
      <c r="B85">
        <f>'Budget Detail Form D'!B26</f>
        <v>0</v>
      </c>
      <c r="C85" s="449">
        <f>'Budget Detail Form D'!F26</f>
        <v>0</v>
      </c>
    </row>
    <row r="86" spans="1:3" ht="14.25">
      <c r="A86" s="156" t="s">
        <v>1138</v>
      </c>
      <c r="B86">
        <f>'Budget Detail Form D'!B27</f>
        <v>0</v>
      </c>
      <c r="C86" s="449">
        <f>'Budget Detail Form D'!F27</f>
        <v>0</v>
      </c>
    </row>
    <row r="87" spans="1:3" ht="14.25">
      <c r="A87" s="156" t="s">
        <v>1138</v>
      </c>
      <c r="B87">
        <f>'Budget Detail Form D'!B28</f>
        <v>0</v>
      </c>
      <c r="C87" s="449">
        <f>'Budget Detail Form D'!F28</f>
        <v>0</v>
      </c>
    </row>
    <row r="88" spans="1:3" ht="14.25">
      <c r="A88" s="156" t="s">
        <v>1138</v>
      </c>
      <c r="B88">
        <f>'Budget Detail Form D'!B29</f>
        <v>0</v>
      </c>
      <c r="C88" s="449">
        <f>'Budget Detail Form D'!F29</f>
        <v>0</v>
      </c>
    </row>
    <row r="89" spans="1:3" ht="14.25">
      <c r="A89" s="156" t="s">
        <v>1138</v>
      </c>
      <c r="B89">
        <f>'Budget Detail Form D'!B30</f>
        <v>0</v>
      </c>
      <c r="C89" s="449">
        <f>'Budget Detail Form D'!F30</f>
        <v>0</v>
      </c>
    </row>
    <row r="90" spans="1:3" ht="14.25">
      <c r="A90" s="156" t="s">
        <v>1138</v>
      </c>
      <c r="B90">
        <f>'Budget Detail Form D'!B31</f>
        <v>0</v>
      </c>
      <c r="C90" s="449">
        <f>'Budget Detail Form D'!F31</f>
        <v>0</v>
      </c>
    </row>
    <row r="91" spans="1:3" ht="15" thickBot="1">
      <c r="A91" s="185" t="s">
        <v>1138</v>
      </c>
      <c r="B91" s="185">
        <f>'Budget Detail Form D'!B32</f>
        <v>0</v>
      </c>
      <c r="C91" s="450">
        <f>'Budget Detail Form D'!F32</f>
        <v>0</v>
      </c>
    </row>
    <row r="92" spans="1:5" ht="14.25">
      <c r="A92" s="156" t="s">
        <v>1143</v>
      </c>
      <c r="B92">
        <f>'Budget Detail Form E'!B9</f>
        <v>0</v>
      </c>
      <c r="C92" s="449">
        <f>'Budget Detail Form E'!F9</f>
        <v>0</v>
      </c>
      <c r="D92" s="556" t="s">
        <v>1194</v>
      </c>
      <c r="E92" s="556" t="s">
        <v>1197</v>
      </c>
    </row>
    <row r="93" spans="1:3" ht="14.25">
      <c r="A93" s="156" t="s">
        <v>1143</v>
      </c>
      <c r="B93">
        <f>'Budget Detail Form E'!B10</f>
        <v>0</v>
      </c>
      <c r="C93" s="449">
        <f>'Budget Detail Form E'!F10</f>
        <v>0</v>
      </c>
    </row>
    <row r="94" spans="1:3" ht="14.25">
      <c r="A94" s="156" t="s">
        <v>1143</v>
      </c>
      <c r="B94">
        <f>'Budget Detail Form E'!B11</f>
        <v>0</v>
      </c>
      <c r="C94" s="449">
        <f>'Budget Detail Form E'!F11</f>
        <v>0</v>
      </c>
    </row>
    <row r="95" spans="1:3" ht="14.25">
      <c r="A95" s="156" t="s">
        <v>1143</v>
      </c>
      <c r="B95">
        <f>'Budget Detail Form E'!B12</f>
        <v>0</v>
      </c>
      <c r="C95" s="449">
        <f>'Budget Detail Form E'!F12</f>
        <v>0</v>
      </c>
    </row>
    <row r="96" spans="1:3" ht="14.25">
      <c r="A96" s="156" t="s">
        <v>1143</v>
      </c>
      <c r="B96">
        <f>'Budget Detail Form E'!B13</f>
        <v>0</v>
      </c>
      <c r="C96" s="449">
        <f>'Budget Detail Form E'!F13</f>
        <v>0</v>
      </c>
    </row>
    <row r="97" spans="1:3" ht="14.25">
      <c r="A97" s="156" t="s">
        <v>1143</v>
      </c>
      <c r="B97">
        <f>'Budget Detail Form E'!B14</f>
        <v>0</v>
      </c>
      <c r="C97" s="449">
        <f>'Budget Detail Form E'!F14</f>
        <v>0</v>
      </c>
    </row>
    <row r="98" spans="1:3" ht="14.25">
      <c r="A98" s="156" t="s">
        <v>1143</v>
      </c>
      <c r="B98">
        <f>'Budget Detail Form E'!B15</f>
        <v>0</v>
      </c>
      <c r="C98" s="449">
        <f>'Budget Detail Form E'!F15</f>
        <v>0</v>
      </c>
    </row>
    <row r="99" spans="1:3" ht="14.25">
      <c r="A99" s="156" t="s">
        <v>1143</v>
      </c>
      <c r="B99">
        <f>'Budget Detail Form E'!B16</f>
        <v>0</v>
      </c>
      <c r="C99" s="449">
        <f>'Budget Detail Form E'!F16</f>
        <v>0</v>
      </c>
    </row>
    <row r="100" spans="1:3" ht="14.25">
      <c r="A100" s="156" t="s">
        <v>1143</v>
      </c>
      <c r="B100">
        <f>'Budget Detail Form E'!B17</f>
        <v>0</v>
      </c>
      <c r="C100" s="449">
        <f>'Budget Detail Form E'!F17</f>
        <v>0</v>
      </c>
    </row>
    <row r="101" spans="1:3" ht="14.25">
      <c r="A101" s="156" t="s">
        <v>1143</v>
      </c>
      <c r="B101">
        <f>'Budget Detail Form E'!B18</f>
        <v>0</v>
      </c>
      <c r="C101" s="449">
        <f>'Budget Detail Form E'!F18</f>
        <v>0</v>
      </c>
    </row>
    <row r="102" spans="1:3" ht="14.25">
      <c r="A102" s="156" t="s">
        <v>1143</v>
      </c>
      <c r="B102">
        <f>'Budget Detail Form E'!B19</f>
        <v>0</v>
      </c>
      <c r="C102" s="449">
        <f>'Budget Detail Form E'!F19</f>
        <v>0</v>
      </c>
    </row>
    <row r="103" spans="1:3" ht="14.25">
      <c r="A103" s="156" t="s">
        <v>1143</v>
      </c>
      <c r="B103">
        <f>'Budget Detail Form E'!B20</f>
        <v>0</v>
      </c>
      <c r="C103" s="449">
        <f>'Budget Detail Form E'!F20</f>
        <v>0</v>
      </c>
    </row>
    <row r="104" spans="1:3" ht="14.25">
      <c r="A104" s="156" t="s">
        <v>1143</v>
      </c>
      <c r="B104">
        <f>'Budget Detail Form E'!B21</f>
        <v>0</v>
      </c>
      <c r="C104" s="449">
        <f>'Budget Detail Form E'!F21</f>
        <v>0</v>
      </c>
    </row>
    <row r="105" spans="1:3" ht="14.25">
      <c r="A105" s="156" t="s">
        <v>1143</v>
      </c>
      <c r="B105">
        <f>'Budget Detail Form E'!B22</f>
        <v>0</v>
      </c>
      <c r="C105" s="449">
        <f>'Budget Detail Form E'!F22</f>
        <v>0</v>
      </c>
    </row>
    <row r="106" spans="1:3" ht="14.25">
      <c r="A106" s="156" t="s">
        <v>1143</v>
      </c>
      <c r="B106">
        <f>'Budget Detail Form E'!B23</f>
        <v>0</v>
      </c>
      <c r="C106" s="449">
        <f>'Budget Detail Form E'!F23</f>
        <v>0</v>
      </c>
    </row>
    <row r="107" spans="1:3" ht="14.25">
      <c r="A107" s="156" t="s">
        <v>1143</v>
      </c>
      <c r="B107">
        <f>'Budget Detail Form E'!B24</f>
        <v>0</v>
      </c>
      <c r="C107" s="449">
        <f>'Budget Detail Form E'!F24</f>
        <v>0</v>
      </c>
    </row>
    <row r="108" spans="1:3" ht="14.25">
      <c r="A108" s="156" t="s">
        <v>1143</v>
      </c>
      <c r="B108">
        <f>'Budget Detail Form E'!B25</f>
        <v>0</v>
      </c>
      <c r="C108" s="449">
        <f>'Budget Detail Form E'!F25</f>
        <v>0</v>
      </c>
    </row>
    <row r="109" spans="1:3" ht="14.25">
      <c r="A109" s="156" t="s">
        <v>1143</v>
      </c>
      <c r="B109">
        <f>'Budget Detail Form E'!B26</f>
        <v>0</v>
      </c>
      <c r="C109" s="449">
        <f>'Budget Detail Form E'!F26</f>
        <v>0</v>
      </c>
    </row>
    <row r="110" spans="1:3" ht="14.25">
      <c r="A110" s="156" t="s">
        <v>1143</v>
      </c>
      <c r="B110">
        <f>'Budget Detail Form E'!B27</f>
        <v>0</v>
      </c>
      <c r="C110" s="449">
        <f>'Budget Detail Form E'!F27</f>
        <v>0</v>
      </c>
    </row>
    <row r="111" spans="1:3" ht="14.25">
      <c r="A111" s="156" t="s">
        <v>1143</v>
      </c>
      <c r="B111">
        <f>'Budget Detail Form E'!B28</f>
        <v>0</v>
      </c>
      <c r="C111" s="449">
        <f>'Budget Detail Form E'!F28</f>
        <v>0</v>
      </c>
    </row>
    <row r="112" spans="1:3" ht="14.25">
      <c r="A112" s="156" t="s">
        <v>1143</v>
      </c>
      <c r="B112">
        <f>'Budget Detail Form E'!B29</f>
        <v>0</v>
      </c>
      <c r="C112" s="449">
        <f>'Budget Detail Form E'!F29</f>
        <v>0</v>
      </c>
    </row>
    <row r="113" spans="1:3" ht="14.25">
      <c r="A113" s="156" t="s">
        <v>1143</v>
      </c>
      <c r="B113">
        <f>'Budget Detail Form E'!B30</f>
        <v>0</v>
      </c>
      <c r="C113" s="449">
        <f>'Budget Detail Form E'!F30</f>
        <v>0</v>
      </c>
    </row>
    <row r="114" spans="1:3" ht="14.25">
      <c r="A114" s="156" t="s">
        <v>1143</v>
      </c>
      <c r="B114">
        <f>'Budget Detail Form E'!B31</f>
        <v>0</v>
      </c>
      <c r="C114" s="449">
        <f>'Budget Detail Form E'!F31</f>
        <v>0</v>
      </c>
    </row>
    <row r="115" spans="1:3" ht="15" thickBot="1">
      <c r="A115" s="185" t="s">
        <v>1143</v>
      </c>
      <c r="B115" s="185">
        <f>'Budget Detail Form E'!B32</f>
        <v>0</v>
      </c>
      <c r="C115" s="450">
        <f>'Budget Detail Form E'!F32</f>
        <v>0</v>
      </c>
    </row>
    <row r="116" spans="1:5" ht="14.25">
      <c r="A116" s="156" t="s">
        <v>1137</v>
      </c>
      <c r="B116">
        <f>'Budget Detail Form F'!B9</f>
        <v>0</v>
      </c>
      <c r="C116" s="449">
        <f>'Budget Detail Form F'!D9</f>
        <v>0</v>
      </c>
      <c r="D116" s="556" t="s">
        <v>1198</v>
      </c>
      <c r="E116" s="556" t="s">
        <v>1199</v>
      </c>
    </row>
    <row r="117" spans="1:3" ht="14.25">
      <c r="A117" s="156" t="s">
        <v>1137</v>
      </c>
      <c r="B117">
        <f>'Budget Detail Form F'!B10</f>
        <v>0</v>
      </c>
      <c r="C117" s="449">
        <f>'Budget Detail Form F'!D10</f>
        <v>0</v>
      </c>
    </row>
    <row r="118" spans="1:3" ht="14.25">
      <c r="A118" s="156" t="s">
        <v>1137</v>
      </c>
      <c r="B118">
        <f>'Budget Detail Form F'!B11</f>
        <v>0</v>
      </c>
      <c r="C118" s="449">
        <f>'Budget Detail Form F'!D11</f>
        <v>0</v>
      </c>
    </row>
    <row r="119" spans="1:3" ht="14.25">
      <c r="A119" s="156" t="s">
        <v>1137</v>
      </c>
      <c r="B119">
        <f>'Budget Detail Form F'!B12</f>
        <v>0</v>
      </c>
      <c r="C119" s="449">
        <f>'Budget Detail Form F'!D12</f>
        <v>0</v>
      </c>
    </row>
    <row r="120" spans="1:3" ht="14.25">
      <c r="A120" s="156" t="s">
        <v>1137</v>
      </c>
      <c r="B120">
        <f>'Budget Detail Form F'!B13</f>
        <v>0</v>
      </c>
      <c r="C120" s="449">
        <f>'Budget Detail Form F'!D13</f>
        <v>0</v>
      </c>
    </row>
    <row r="121" spans="1:3" ht="14.25">
      <c r="A121" s="156" t="s">
        <v>1137</v>
      </c>
      <c r="B121">
        <f>'Budget Detail Form F'!B14</f>
        <v>0</v>
      </c>
      <c r="C121" s="449">
        <f>'Budget Detail Form F'!D14</f>
        <v>0</v>
      </c>
    </row>
    <row r="122" spans="1:3" ht="14.25">
      <c r="A122" s="156" t="s">
        <v>1137</v>
      </c>
      <c r="B122">
        <f>'Budget Detail Form F'!B15</f>
        <v>0</v>
      </c>
      <c r="C122" s="449">
        <f>'Budget Detail Form F'!D15</f>
        <v>0</v>
      </c>
    </row>
    <row r="123" spans="1:3" ht="14.25">
      <c r="A123" s="156" t="s">
        <v>1137</v>
      </c>
      <c r="B123">
        <f>'Budget Detail Form F'!B16</f>
        <v>0</v>
      </c>
      <c r="C123" s="449">
        <f>'Budget Detail Form F'!D16</f>
        <v>0</v>
      </c>
    </row>
    <row r="124" spans="1:3" ht="14.25">
      <c r="A124" s="156" t="s">
        <v>1137</v>
      </c>
      <c r="B124">
        <f>'Budget Detail Form F'!B17</f>
        <v>0</v>
      </c>
      <c r="C124" s="449">
        <f>'Budget Detail Form F'!D17</f>
        <v>0</v>
      </c>
    </row>
    <row r="125" spans="1:3" ht="14.25">
      <c r="A125" s="156" t="s">
        <v>1137</v>
      </c>
      <c r="B125">
        <f>'Budget Detail Form F'!B18</f>
        <v>0</v>
      </c>
      <c r="C125" s="449">
        <f>'Budget Detail Form F'!D18</f>
        <v>0</v>
      </c>
    </row>
    <row r="126" spans="1:3" ht="14.25">
      <c r="A126" s="156" t="s">
        <v>1137</v>
      </c>
      <c r="B126">
        <f>'Budget Detail Form F'!B19</f>
        <v>0</v>
      </c>
      <c r="C126" s="449">
        <f>'Budget Detail Form F'!D19</f>
        <v>0</v>
      </c>
    </row>
    <row r="127" spans="1:3" ht="14.25">
      <c r="A127" s="156" t="s">
        <v>1137</v>
      </c>
      <c r="B127">
        <f>'Budget Detail Form F'!B20</f>
        <v>0</v>
      </c>
      <c r="C127" s="449">
        <f>'Budget Detail Form F'!D20</f>
        <v>0</v>
      </c>
    </row>
    <row r="128" spans="1:3" ht="14.25">
      <c r="A128" s="156" t="s">
        <v>1137</v>
      </c>
      <c r="B128">
        <f>'Budget Detail Form F'!B21</f>
        <v>0</v>
      </c>
      <c r="C128" s="449">
        <f>'Budget Detail Form F'!D21</f>
        <v>0</v>
      </c>
    </row>
    <row r="129" spans="1:3" ht="14.25">
      <c r="A129" s="156" t="s">
        <v>1137</v>
      </c>
      <c r="B129">
        <f>'Budget Detail Form F'!B22</f>
        <v>0</v>
      </c>
      <c r="C129" s="449">
        <f>'Budget Detail Form F'!D22</f>
        <v>0</v>
      </c>
    </row>
    <row r="130" spans="1:3" ht="14.25">
      <c r="A130" s="156" t="s">
        <v>1137</v>
      </c>
      <c r="B130">
        <f>'Budget Detail Form F'!B23</f>
        <v>0</v>
      </c>
      <c r="C130" s="449">
        <f>'Budget Detail Form F'!D23</f>
        <v>0</v>
      </c>
    </row>
    <row r="131" spans="1:3" ht="14.25">
      <c r="A131" s="156" t="s">
        <v>1137</v>
      </c>
      <c r="B131">
        <f>'Budget Detail Form F'!B24</f>
        <v>0</v>
      </c>
      <c r="C131" s="449">
        <f>'Budget Detail Form F'!D24</f>
        <v>0</v>
      </c>
    </row>
    <row r="132" spans="1:3" ht="14.25">
      <c r="A132" s="156" t="s">
        <v>1137</v>
      </c>
      <c r="B132">
        <f>'Budget Detail Form F'!B25</f>
        <v>0</v>
      </c>
      <c r="C132" s="449">
        <f>'Budget Detail Form F'!D25</f>
        <v>0</v>
      </c>
    </row>
    <row r="133" spans="1:3" ht="14.25">
      <c r="A133" s="156" t="s">
        <v>1137</v>
      </c>
      <c r="B133">
        <f>'Budget Detail Form F'!B26</f>
        <v>0</v>
      </c>
      <c r="C133" s="449">
        <f>'Budget Detail Form F'!D26</f>
        <v>0</v>
      </c>
    </row>
    <row r="134" spans="1:3" ht="14.25">
      <c r="A134" s="156" t="s">
        <v>1137</v>
      </c>
      <c r="B134">
        <f>'Budget Detail Form F'!B27</f>
        <v>0</v>
      </c>
      <c r="C134" s="449">
        <f>'Budget Detail Form F'!D27</f>
        <v>0</v>
      </c>
    </row>
    <row r="135" spans="1:3" ht="14.25">
      <c r="A135" s="156" t="s">
        <v>1137</v>
      </c>
      <c r="B135">
        <f>'Budget Detail Form F'!B28</f>
        <v>0</v>
      </c>
      <c r="C135" s="449">
        <f>'Budget Detail Form F'!D28</f>
        <v>0</v>
      </c>
    </row>
    <row r="136" spans="1:3" ht="14.25">
      <c r="A136" s="156" t="s">
        <v>1137</v>
      </c>
      <c r="B136">
        <f>'Budget Detail Form F'!B29</f>
        <v>0</v>
      </c>
      <c r="C136" s="449">
        <f>'Budget Detail Form F'!D29</f>
        <v>0</v>
      </c>
    </row>
    <row r="137" spans="1:3" ht="14.25">
      <c r="A137" s="156" t="s">
        <v>1137</v>
      </c>
      <c r="B137">
        <f>'Budget Detail Form F'!B30</f>
        <v>0</v>
      </c>
      <c r="C137" s="449">
        <f>'Budget Detail Form F'!D30</f>
        <v>0</v>
      </c>
    </row>
    <row r="138" spans="1:3" ht="14.25">
      <c r="A138" s="156" t="s">
        <v>1137</v>
      </c>
      <c r="B138">
        <f>'Budget Detail Form F'!B31</f>
        <v>0</v>
      </c>
      <c r="C138" s="449">
        <f>'Budget Detail Form F'!D31</f>
        <v>0</v>
      </c>
    </row>
    <row r="139" spans="1:3" ht="15" thickBot="1">
      <c r="A139" s="185" t="s">
        <v>1137</v>
      </c>
      <c r="B139" s="185">
        <f>'Budget Detail Form F'!B32</f>
        <v>0</v>
      </c>
      <c r="C139" s="450">
        <f>'Budget Detail Form F'!D32</f>
        <v>0</v>
      </c>
    </row>
    <row r="140" spans="1:5" ht="14.25">
      <c r="A140" s="156" t="s">
        <v>1145</v>
      </c>
      <c r="B140">
        <f>'Budget Detail Form G'!B9</f>
        <v>0</v>
      </c>
      <c r="C140" s="449">
        <f>'Budget Detail Form G'!D9</f>
        <v>0</v>
      </c>
      <c r="D140" s="556" t="s">
        <v>1194</v>
      </c>
      <c r="E140" s="556" t="s">
        <v>1200</v>
      </c>
    </row>
    <row r="141" spans="1:3" ht="14.25">
      <c r="A141" s="156" t="s">
        <v>1145</v>
      </c>
      <c r="B141">
        <f>'Budget Detail Form G'!B10</f>
        <v>0</v>
      </c>
      <c r="C141" s="449">
        <f>'Budget Detail Form G'!D10</f>
        <v>0</v>
      </c>
    </row>
    <row r="142" spans="1:3" ht="14.25">
      <c r="A142" s="156" t="s">
        <v>1145</v>
      </c>
      <c r="B142">
        <f>'Budget Detail Form G'!B11</f>
        <v>0</v>
      </c>
      <c r="C142" s="449">
        <f>'Budget Detail Form G'!D11</f>
        <v>0</v>
      </c>
    </row>
    <row r="143" spans="1:3" ht="14.25">
      <c r="A143" s="156" t="s">
        <v>1145</v>
      </c>
      <c r="B143">
        <f>'Budget Detail Form G'!B12</f>
        <v>0</v>
      </c>
      <c r="C143" s="449">
        <f>'Budget Detail Form G'!D12</f>
        <v>0</v>
      </c>
    </row>
    <row r="144" spans="1:3" ht="14.25">
      <c r="A144" s="156" t="s">
        <v>1145</v>
      </c>
      <c r="B144">
        <f>'Budget Detail Form G'!B13</f>
        <v>0</v>
      </c>
      <c r="C144" s="449">
        <f>'Budget Detail Form G'!D13</f>
        <v>0</v>
      </c>
    </row>
    <row r="145" spans="1:3" ht="14.25">
      <c r="A145" s="156" t="s">
        <v>1145</v>
      </c>
      <c r="B145">
        <f>'Budget Detail Form G'!B14</f>
        <v>0</v>
      </c>
      <c r="C145" s="449">
        <f>'Budget Detail Form G'!D14</f>
        <v>0</v>
      </c>
    </row>
    <row r="146" spans="1:3" ht="14.25">
      <c r="A146" s="156" t="s">
        <v>1145</v>
      </c>
      <c r="B146">
        <f>'Budget Detail Form G'!B15</f>
        <v>0</v>
      </c>
      <c r="C146" s="449">
        <f>'Budget Detail Form G'!D15</f>
        <v>0</v>
      </c>
    </row>
    <row r="147" spans="1:3" ht="14.25">
      <c r="A147" s="156" t="s">
        <v>1145</v>
      </c>
      <c r="B147">
        <f>'Budget Detail Form G'!B16</f>
        <v>0</v>
      </c>
      <c r="C147" s="449">
        <f>'Budget Detail Form G'!D16</f>
        <v>0</v>
      </c>
    </row>
    <row r="148" spans="1:3" ht="14.25">
      <c r="A148" s="156" t="s">
        <v>1145</v>
      </c>
      <c r="B148">
        <f>'Budget Detail Form G'!B17</f>
        <v>0</v>
      </c>
      <c r="C148" s="449">
        <f>'Budget Detail Form G'!D17</f>
        <v>0</v>
      </c>
    </row>
    <row r="149" spans="1:3" ht="14.25">
      <c r="A149" s="156" t="s">
        <v>1145</v>
      </c>
      <c r="B149">
        <f>'Budget Detail Form G'!B18</f>
        <v>0</v>
      </c>
      <c r="C149" s="449">
        <f>'Budget Detail Form G'!D18</f>
        <v>0</v>
      </c>
    </row>
    <row r="150" spans="1:3" ht="14.25">
      <c r="A150" s="156" t="s">
        <v>1145</v>
      </c>
      <c r="B150">
        <f>'Budget Detail Form G'!B19</f>
        <v>0</v>
      </c>
      <c r="C150" s="449">
        <f>'Budget Detail Form G'!D19</f>
        <v>0</v>
      </c>
    </row>
    <row r="151" spans="1:3" ht="14.25">
      <c r="A151" s="156" t="s">
        <v>1145</v>
      </c>
      <c r="B151">
        <f>'Budget Detail Form G'!B20</f>
        <v>0</v>
      </c>
      <c r="C151" s="449">
        <f>'Budget Detail Form G'!D20</f>
        <v>0</v>
      </c>
    </row>
    <row r="152" spans="1:3" ht="14.25">
      <c r="A152" s="156" t="s">
        <v>1145</v>
      </c>
      <c r="B152">
        <f>'Budget Detail Form G'!B21</f>
        <v>0</v>
      </c>
      <c r="C152" s="449">
        <f>'Budget Detail Form G'!D21</f>
        <v>0</v>
      </c>
    </row>
    <row r="153" spans="1:3" ht="14.25">
      <c r="A153" s="156" t="s">
        <v>1145</v>
      </c>
      <c r="B153">
        <f>'Budget Detail Form G'!B22</f>
        <v>0</v>
      </c>
      <c r="C153" s="449">
        <f>'Budget Detail Form G'!D22</f>
        <v>0</v>
      </c>
    </row>
    <row r="154" spans="1:3" ht="14.25">
      <c r="A154" s="156" t="s">
        <v>1145</v>
      </c>
      <c r="B154">
        <f>'Budget Detail Form G'!B23</f>
        <v>0</v>
      </c>
      <c r="C154" s="449">
        <f>'Budget Detail Form G'!D23</f>
        <v>0</v>
      </c>
    </row>
    <row r="155" spans="1:3" ht="14.25">
      <c r="A155" s="156" t="s">
        <v>1145</v>
      </c>
      <c r="B155">
        <f>'Budget Detail Form G'!B24</f>
        <v>0</v>
      </c>
      <c r="C155" s="449">
        <f>'Budget Detail Form G'!D24</f>
        <v>0</v>
      </c>
    </row>
    <row r="156" spans="1:3" ht="14.25">
      <c r="A156" s="156" t="s">
        <v>1145</v>
      </c>
      <c r="B156">
        <f>'Budget Detail Form G'!B25</f>
        <v>0</v>
      </c>
      <c r="C156" s="449">
        <f>'Budget Detail Form G'!D25</f>
        <v>0</v>
      </c>
    </row>
    <row r="157" spans="1:3" ht="14.25">
      <c r="A157" s="156" t="s">
        <v>1145</v>
      </c>
      <c r="B157">
        <f>'Budget Detail Form G'!B26</f>
        <v>0</v>
      </c>
      <c r="C157" s="449">
        <f>'Budget Detail Form G'!D26</f>
        <v>0</v>
      </c>
    </row>
    <row r="158" spans="1:3" ht="14.25">
      <c r="A158" s="156" t="s">
        <v>1145</v>
      </c>
      <c r="B158">
        <f>'Budget Detail Form G'!B27</f>
        <v>0</v>
      </c>
      <c r="C158" s="449">
        <f>'Budget Detail Form G'!D27</f>
        <v>0</v>
      </c>
    </row>
    <row r="159" spans="1:3" ht="14.25">
      <c r="A159" s="156" t="s">
        <v>1145</v>
      </c>
      <c r="B159">
        <f>'Budget Detail Form G'!B28</f>
        <v>0</v>
      </c>
      <c r="C159" s="449">
        <f>'Budget Detail Form G'!D28</f>
        <v>0</v>
      </c>
    </row>
    <row r="160" spans="1:3" ht="14.25">
      <c r="A160" s="156" t="s">
        <v>1145</v>
      </c>
      <c r="B160">
        <f>'Budget Detail Form G'!B29</f>
        <v>0</v>
      </c>
      <c r="C160" s="449">
        <f>'Budget Detail Form G'!D29</f>
        <v>0</v>
      </c>
    </row>
    <row r="161" spans="1:3" ht="14.25">
      <c r="A161" s="156" t="s">
        <v>1145</v>
      </c>
      <c r="B161">
        <f>'Budget Detail Form G'!B30</f>
        <v>0</v>
      </c>
      <c r="C161" s="449">
        <f>'Budget Detail Form G'!D30</f>
        <v>0</v>
      </c>
    </row>
    <row r="162" spans="1:3" ht="14.25">
      <c r="A162" s="156" t="s">
        <v>1145</v>
      </c>
      <c r="B162">
        <f>'Budget Detail Form G'!B31</f>
        <v>0</v>
      </c>
      <c r="C162" s="449">
        <f>'Budget Detail Form G'!D31</f>
        <v>0</v>
      </c>
    </row>
    <row r="163" spans="1:3" ht="15" thickBot="1">
      <c r="A163" s="185" t="s">
        <v>1145</v>
      </c>
      <c r="B163" s="185">
        <f>'Budget Detail Form G'!B32</f>
        <v>0</v>
      </c>
      <c r="C163" s="450">
        <f>'Budget Detail Form G'!D32</f>
        <v>0</v>
      </c>
    </row>
  </sheetData>
  <sheetProtection password="E72B" sheet="1" objects="1" scenarios="1" selectLockedCells="1" selectUnlockedCells="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00B050"/>
  </sheetPr>
  <dimension ref="A1:L41"/>
  <sheetViews>
    <sheetView showGridLines="0" showRowColHeaders="0" zoomScale="90" zoomScaleNormal="90" zoomScalePageLayoutView="0" workbookViewId="0" topLeftCell="A1">
      <selection activeCell="B8" sqref="B8"/>
    </sheetView>
  </sheetViews>
  <sheetFormatPr defaultColWidth="9.140625" defaultRowHeight="15"/>
  <cols>
    <col min="1" max="1" width="8.00390625" style="34" customWidth="1"/>
    <col min="2" max="2" width="4.57421875" style="110" customWidth="1"/>
    <col min="3" max="3" width="2.57421875" style="34" customWidth="1"/>
    <col min="4" max="4" width="6.8515625" style="34" customWidth="1"/>
    <col min="5" max="5" width="3.421875" style="34" customWidth="1"/>
    <col min="6" max="6" width="43.8515625" style="34" customWidth="1"/>
    <col min="7" max="7" width="10.421875" style="34" customWidth="1"/>
    <col min="8" max="10" width="9.140625" style="34" customWidth="1"/>
    <col min="11" max="11" width="24.00390625" style="34" customWidth="1"/>
    <col min="12" max="12" width="9.140625" style="34" customWidth="1"/>
    <col min="13" max="13" width="21.8515625" style="34" customWidth="1"/>
    <col min="14" max="16384" width="9.140625" style="34" customWidth="1"/>
  </cols>
  <sheetData>
    <row r="1" spans="1:12" ht="45.75">
      <c r="A1" s="30" t="s">
        <v>801</v>
      </c>
      <c r="K1" s="647" t="s">
        <v>1169</v>
      </c>
      <c r="L1" s="647"/>
    </row>
    <row r="2" ht="25.5" customHeight="1"/>
    <row r="3" spans="1:6" ht="18" customHeight="1">
      <c r="A3" s="778" t="s">
        <v>1096</v>
      </c>
      <c r="B3" s="778"/>
      <c r="C3" s="778"/>
      <c r="D3" s="778"/>
      <c r="F3" s="535" t="str">
        <f>Title!$I$17</f>
        <v>Select School From List Below</v>
      </c>
    </row>
    <row r="4" ht="18">
      <c r="A4" s="141" t="s">
        <v>787</v>
      </c>
    </row>
    <row r="5" spans="1:11" ht="15">
      <c r="A5" s="142" t="s">
        <v>788</v>
      </c>
      <c r="K5"/>
    </row>
    <row r="6" ht="15">
      <c r="A6" s="142"/>
    </row>
    <row r="7" ht="15" thickBot="1"/>
    <row r="8" spans="2:4" ht="15" thickBot="1">
      <c r="B8" s="137"/>
      <c r="D8" s="34" t="s">
        <v>1033</v>
      </c>
    </row>
    <row r="9" ht="9" customHeight="1" thickBot="1"/>
    <row r="10" spans="2:4" ht="15" thickBot="1">
      <c r="B10" s="137"/>
      <c r="D10" s="34" t="s">
        <v>895</v>
      </c>
    </row>
    <row r="11" ht="9" customHeight="1" thickBot="1"/>
    <row r="12" spans="2:4" ht="15" thickBot="1">
      <c r="B12" s="137"/>
      <c r="D12" s="34" t="s">
        <v>805</v>
      </c>
    </row>
    <row r="13" ht="6.75" customHeight="1" thickBot="1">
      <c r="B13" s="143"/>
    </row>
    <row r="14" spans="5:6" ht="15" thickBot="1">
      <c r="E14" s="138"/>
      <c r="F14" s="144" t="s">
        <v>789</v>
      </c>
    </row>
    <row r="15" spans="3:6" ht="5.25" customHeight="1" thickBot="1">
      <c r="C15" s="90"/>
      <c r="E15" s="145"/>
      <c r="F15" s="146"/>
    </row>
    <row r="16" spans="5:6" ht="15" thickBot="1">
      <c r="E16" s="138"/>
      <c r="F16" s="144" t="s">
        <v>790</v>
      </c>
    </row>
    <row r="17" spans="3:6" ht="5.25" customHeight="1" thickBot="1">
      <c r="C17" s="147"/>
      <c r="E17" s="148"/>
      <c r="F17" s="146"/>
    </row>
    <row r="18" spans="5:6" ht="15" thickBot="1">
      <c r="E18" s="140"/>
      <c r="F18" s="144" t="s">
        <v>800</v>
      </c>
    </row>
    <row r="19" spans="5:6" ht="3.75" customHeight="1" thickBot="1">
      <c r="E19" s="257"/>
      <c r="F19" s="144"/>
    </row>
    <row r="20" spans="5:6" ht="15" thickBot="1">
      <c r="E20" s="138"/>
      <c r="F20" s="258" t="s">
        <v>923</v>
      </c>
    </row>
    <row r="21" ht="12" customHeight="1" thickBot="1"/>
    <row r="22" spans="2:4" ht="15" thickBot="1">
      <c r="B22" s="137"/>
      <c r="D22" s="34" t="s">
        <v>847</v>
      </c>
    </row>
    <row r="23" ht="9" customHeight="1" thickBot="1"/>
    <row r="24" spans="2:4" ht="15" thickBot="1">
      <c r="B24" s="137"/>
      <c r="D24" s="34" t="s">
        <v>1032</v>
      </c>
    </row>
    <row r="25" ht="9" customHeight="1" thickBot="1"/>
    <row r="26" spans="2:4" ht="15" thickBot="1">
      <c r="B26" s="137"/>
      <c r="D26" s="34" t="s">
        <v>848</v>
      </c>
    </row>
    <row r="29" spans="2:11" ht="15" thickBot="1">
      <c r="B29" s="149" t="s">
        <v>803</v>
      </c>
      <c r="F29" s="139" t="s">
        <v>804</v>
      </c>
      <c r="I29" s="149" t="s">
        <v>802</v>
      </c>
      <c r="K29" s="139"/>
    </row>
    <row r="32" ht="15" thickBot="1"/>
    <row r="33" spans="6:11" ht="72" customHeight="1">
      <c r="F33" s="286" t="s">
        <v>702</v>
      </c>
      <c r="G33" s="781" t="s">
        <v>984</v>
      </c>
      <c r="H33" s="781"/>
      <c r="I33" s="781" t="s">
        <v>985</v>
      </c>
      <c r="J33" s="782"/>
      <c r="K33"/>
    </row>
    <row r="34" spans="6:10" ht="14.25">
      <c r="F34" s="287" t="s">
        <v>640</v>
      </c>
      <c r="G34" s="776">
        <f>'Goal Summary Pages'!$E$87</f>
        <v>0</v>
      </c>
      <c r="H34" s="776"/>
      <c r="I34" s="776">
        <f>'Goal Summary Pages'!$F$87</f>
        <v>0</v>
      </c>
      <c r="J34" s="777"/>
    </row>
    <row r="35" spans="6:10" ht="14.25">
      <c r="F35" s="287" t="s">
        <v>641</v>
      </c>
      <c r="G35" s="776">
        <f>'Goal Summary Pages'!$E$88</f>
        <v>0</v>
      </c>
      <c r="H35" s="776"/>
      <c r="I35" s="776">
        <f>'Goal Summary Pages'!$F$88</f>
        <v>0</v>
      </c>
      <c r="J35" s="777"/>
    </row>
    <row r="36" spans="6:10" ht="14.25">
      <c r="F36" s="287" t="s">
        <v>642</v>
      </c>
      <c r="G36" s="776">
        <f>'Goal Summary Pages'!$E$89</f>
        <v>0</v>
      </c>
      <c r="H36" s="776"/>
      <c r="I36" s="776">
        <f>'Goal Summary Pages'!$F$89</f>
        <v>0</v>
      </c>
      <c r="J36" s="777"/>
    </row>
    <row r="37" spans="6:10" ht="14.25">
      <c r="F37" s="287" t="s">
        <v>739</v>
      </c>
      <c r="G37" s="776">
        <f>'Goal Summary Pages'!$E$90</f>
        <v>0</v>
      </c>
      <c r="H37" s="776"/>
      <c r="I37" s="776">
        <f>'Goal Summary Pages'!$F$90</f>
        <v>0</v>
      </c>
      <c r="J37" s="777"/>
    </row>
    <row r="38" spans="6:10" ht="14.25">
      <c r="F38" s="287" t="s">
        <v>704</v>
      </c>
      <c r="G38" s="776">
        <f>'Goal Summary Pages'!$E$91</f>
        <v>0</v>
      </c>
      <c r="H38" s="776"/>
      <c r="I38" s="776">
        <f>'Goal Summary Pages'!$F$91</f>
        <v>0</v>
      </c>
      <c r="J38" s="777"/>
    </row>
    <row r="39" spans="6:10" ht="14.25">
      <c r="F39" s="287" t="s">
        <v>705</v>
      </c>
      <c r="G39" s="776">
        <f>'Goal Summary Pages'!$E$92</f>
        <v>0</v>
      </c>
      <c r="H39" s="776"/>
      <c r="I39" s="776">
        <f>'Goal Summary Pages'!$F$92</f>
        <v>0</v>
      </c>
      <c r="J39" s="777"/>
    </row>
    <row r="40" spans="6:10" ht="14.25">
      <c r="F40" s="287" t="s">
        <v>740</v>
      </c>
      <c r="G40" s="776">
        <f>'Goal Summary Pages'!$E$93</f>
        <v>0</v>
      </c>
      <c r="H40" s="776"/>
      <c r="I40" s="776">
        <f>'Goal Summary Pages'!$F$93</f>
        <v>0</v>
      </c>
      <c r="J40" s="777"/>
    </row>
    <row r="41" spans="6:10" ht="15" thickBot="1">
      <c r="F41" s="288" t="s">
        <v>706</v>
      </c>
      <c r="G41" s="779">
        <f>'Goal Summary Pages'!$E$94</f>
        <v>0</v>
      </c>
      <c r="H41" s="779"/>
      <c r="I41" s="779">
        <f>'Goal Summary Pages'!$F$94</f>
        <v>0</v>
      </c>
      <c r="J41" s="780"/>
    </row>
  </sheetData>
  <sheetProtection password="E72B" sheet="1" objects="1" scenarios="1" selectLockedCells="1"/>
  <mergeCells count="20">
    <mergeCell ref="G41:H41"/>
    <mergeCell ref="I36:J36"/>
    <mergeCell ref="I37:J37"/>
    <mergeCell ref="K1:L1"/>
    <mergeCell ref="G33:H33"/>
    <mergeCell ref="I33:J33"/>
    <mergeCell ref="G34:H34"/>
    <mergeCell ref="G35:H35"/>
    <mergeCell ref="I34:J34"/>
    <mergeCell ref="I35:J35"/>
    <mergeCell ref="I38:J38"/>
    <mergeCell ref="I39:J39"/>
    <mergeCell ref="I40:J40"/>
    <mergeCell ref="A3:D3"/>
    <mergeCell ref="I41:J41"/>
    <mergeCell ref="G36:H36"/>
    <mergeCell ref="G37:H37"/>
    <mergeCell ref="G38:H38"/>
    <mergeCell ref="G39:H39"/>
    <mergeCell ref="G40:H40"/>
  </mergeCells>
  <conditionalFormatting sqref="F3">
    <cfRule type="cellIs" priority="1" dxfId="31" operator="equal">
      <formula>"Select School From List Below"</formula>
    </cfRule>
  </conditionalFormatting>
  <hyperlinks>
    <hyperlink ref="K1:L1" location="Instructions!A1" tooltip="Return to Instructions" display="Return to Instructions"/>
  </hyperlinks>
  <printOptions/>
  <pageMargins left="0.7" right="0.7" top="0.75" bottom="0.75" header="0.3" footer="0.3"/>
  <pageSetup horizontalDpi="600" verticalDpi="600" orientation="landscape" scale="76" r:id="rId2"/>
  <drawing r:id="rId1"/>
</worksheet>
</file>

<file path=xl/worksheets/sheet3.xml><?xml version="1.0" encoding="utf-8"?>
<worksheet xmlns="http://schemas.openxmlformats.org/spreadsheetml/2006/main" xmlns:r="http://schemas.openxmlformats.org/officeDocument/2006/relationships">
  <sheetPr>
    <tabColor rgb="FF7030A0"/>
  </sheetPr>
  <dimension ref="A1:J7"/>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D12" sqref="D12"/>
    </sheetView>
  </sheetViews>
  <sheetFormatPr defaultColWidth="9.140625" defaultRowHeight="15"/>
  <cols>
    <col min="1" max="1" width="6.7109375" style="0" customWidth="1"/>
    <col min="3" max="3" width="23.8515625" style="0" bestFit="1" customWidth="1"/>
    <col min="4" max="4" width="43.7109375" style="0" customWidth="1"/>
    <col min="5" max="5" width="10.7109375" style="0" bestFit="1" customWidth="1"/>
    <col min="7" max="7" width="17.57421875" style="0" customWidth="1"/>
    <col min="8" max="8" width="25.00390625" style="0" bestFit="1" customWidth="1"/>
  </cols>
  <sheetData>
    <row r="1" spans="1:10" ht="39">
      <c r="A1" s="66" t="s">
        <v>698</v>
      </c>
      <c r="B1" s="67" t="s">
        <v>51</v>
      </c>
      <c r="C1" s="67" t="s">
        <v>52</v>
      </c>
      <c r="D1" s="67" t="s">
        <v>53</v>
      </c>
      <c r="E1" s="67" t="s">
        <v>744</v>
      </c>
      <c r="F1" s="68" t="s">
        <v>54</v>
      </c>
      <c r="G1" s="67" t="s">
        <v>55</v>
      </c>
      <c r="H1" s="67" t="s">
        <v>56</v>
      </c>
      <c r="I1" s="259" t="s">
        <v>924</v>
      </c>
      <c r="J1" s="259" t="s">
        <v>925</v>
      </c>
    </row>
    <row r="2" spans="1:8" ht="14.25">
      <c r="A2" s="76" t="s">
        <v>644</v>
      </c>
      <c r="B2" s="71" t="s">
        <v>644</v>
      </c>
      <c r="C2" s="71" t="s">
        <v>644</v>
      </c>
      <c r="D2" s="71" t="s">
        <v>794</v>
      </c>
      <c r="E2" s="71" t="s">
        <v>644</v>
      </c>
      <c r="F2" s="71" t="s">
        <v>644</v>
      </c>
      <c r="G2" s="71" t="s">
        <v>644</v>
      </c>
      <c r="H2" s="71" t="s">
        <v>644</v>
      </c>
    </row>
    <row r="3" spans="1:8" ht="14.25">
      <c r="A3" s="511">
        <v>3</v>
      </c>
      <c r="B3" s="512" t="s">
        <v>78</v>
      </c>
      <c r="C3" s="512" t="s">
        <v>79</v>
      </c>
      <c r="D3" s="512" t="s">
        <v>250</v>
      </c>
      <c r="E3" s="512" t="s">
        <v>251</v>
      </c>
      <c r="F3" s="512" t="s">
        <v>67</v>
      </c>
      <c r="G3" s="512" t="s">
        <v>68</v>
      </c>
      <c r="H3" s="513" t="s">
        <v>69</v>
      </c>
    </row>
    <row r="4" spans="1:8" ht="14.25">
      <c r="A4" s="511">
        <v>2</v>
      </c>
      <c r="B4" s="512" t="s">
        <v>70</v>
      </c>
      <c r="C4" s="512" t="s">
        <v>71</v>
      </c>
      <c r="D4" s="512" t="s">
        <v>427</v>
      </c>
      <c r="E4" s="512" t="s">
        <v>428</v>
      </c>
      <c r="F4" s="512" t="s">
        <v>61</v>
      </c>
      <c r="G4" s="513" t="s">
        <v>68</v>
      </c>
      <c r="H4" s="513" t="s">
        <v>69</v>
      </c>
    </row>
    <row r="5" spans="1:8" ht="14.25">
      <c r="A5" s="511">
        <v>2</v>
      </c>
      <c r="B5" s="512" t="s">
        <v>70</v>
      </c>
      <c r="C5" s="512" t="s">
        <v>71</v>
      </c>
      <c r="D5" s="512" t="s">
        <v>964</v>
      </c>
      <c r="E5" s="512" t="s">
        <v>479</v>
      </c>
      <c r="F5" s="512" t="s">
        <v>61</v>
      </c>
      <c r="G5" s="512" t="s">
        <v>68</v>
      </c>
      <c r="H5" s="513" t="s">
        <v>69</v>
      </c>
    </row>
    <row r="6" spans="1:8" ht="14.25">
      <c r="A6" s="511">
        <v>3</v>
      </c>
      <c r="B6" s="512" t="s">
        <v>96</v>
      </c>
      <c r="C6" s="512" t="s">
        <v>326</v>
      </c>
      <c r="D6" s="512" t="s">
        <v>592</v>
      </c>
      <c r="E6" s="512" t="s">
        <v>593</v>
      </c>
      <c r="F6" s="512" t="s">
        <v>61</v>
      </c>
      <c r="G6" s="512" t="s">
        <v>68</v>
      </c>
      <c r="H6" s="513" t="s">
        <v>69</v>
      </c>
    </row>
    <row r="7" spans="1:8" ht="14.25">
      <c r="A7" s="2"/>
      <c r="B7" s="2"/>
      <c r="C7" s="2"/>
      <c r="D7" s="2"/>
      <c r="E7" s="2"/>
      <c r="F7" s="2"/>
      <c r="G7" s="2"/>
      <c r="H7" s="2"/>
    </row>
  </sheetData>
  <sheetProtection password="E72B" sheet="1" objects="1" scenarios="1" selectLockedCells="1"/>
  <autoFilter ref="A1:K6">
    <sortState ref="A2:K7">
      <sortCondition sortBy="value" ref="D2:D7"/>
    </sortState>
  </autoFilter>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rgb="FF7030A0"/>
  </sheetPr>
  <dimension ref="A1:K250"/>
  <sheetViews>
    <sheetView zoomScalePageLayoutView="0" workbookViewId="0" topLeftCell="A1">
      <pane xSplit="4" ySplit="1" topLeftCell="E13" activePane="bottomRight" state="frozen"/>
      <selection pane="topLeft" activeCell="A1" sqref="A1"/>
      <selection pane="topRight" activeCell="E1" sqref="E1"/>
      <selection pane="bottomLeft" activeCell="A2" sqref="A2"/>
      <selection pane="bottomRight" activeCell="C36" sqref="C36"/>
    </sheetView>
  </sheetViews>
  <sheetFormatPr defaultColWidth="9.140625" defaultRowHeight="15"/>
  <cols>
    <col min="1" max="1" width="6.7109375" style="0" customWidth="1"/>
    <col min="3" max="3" width="23.8515625" style="0" bestFit="1" customWidth="1"/>
    <col min="4" max="4" width="43.7109375" style="0" customWidth="1"/>
    <col min="5" max="5" width="10.7109375" style="0" bestFit="1" customWidth="1"/>
    <col min="7" max="7" width="17.57421875" style="0" customWidth="1"/>
    <col min="8" max="8" width="25.00390625" style="0" bestFit="1" customWidth="1"/>
  </cols>
  <sheetData>
    <row r="1" spans="1:10" ht="39">
      <c r="A1" s="66" t="s">
        <v>698</v>
      </c>
      <c r="B1" s="67" t="s">
        <v>51</v>
      </c>
      <c r="C1" s="67" t="s">
        <v>52</v>
      </c>
      <c r="D1" s="67" t="s">
        <v>53</v>
      </c>
      <c r="E1" s="67" t="s">
        <v>744</v>
      </c>
      <c r="F1" s="68" t="s">
        <v>54</v>
      </c>
      <c r="G1" s="67" t="s">
        <v>55</v>
      </c>
      <c r="H1" s="67" t="s">
        <v>56</v>
      </c>
      <c r="I1" s="259" t="s">
        <v>924</v>
      </c>
      <c r="J1" s="259" t="s">
        <v>925</v>
      </c>
    </row>
    <row r="2" spans="1:8" ht="14.25">
      <c r="A2" s="76" t="s">
        <v>644</v>
      </c>
      <c r="B2" s="71" t="s">
        <v>644</v>
      </c>
      <c r="C2" s="71" t="s">
        <v>644</v>
      </c>
      <c r="D2" s="71" t="s">
        <v>794</v>
      </c>
      <c r="E2" s="71" t="s">
        <v>644</v>
      </c>
      <c r="F2" s="71" t="s">
        <v>644</v>
      </c>
      <c r="G2" s="71" t="s">
        <v>644</v>
      </c>
      <c r="H2" s="71" t="s">
        <v>644</v>
      </c>
    </row>
    <row r="3" spans="1:11" ht="14.25">
      <c r="A3" s="69">
        <v>5</v>
      </c>
      <c r="B3" s="70" t="s">
        <v>57</v>
      </c>
      <c r="C3" s="70" t="s">
        <v>58</v>
      </c>
      <c r="D3" s="70" t="s">
        <v>59</v>
      </c>
      <c r="E3" s="70" t="s">
        <v>60</v>
      </c>
      <c r="F3" s="70" t="s">
        <v>61</v>
      </c>
      <c r="G3" s="70" t="s">
        <v>62</v>
      </c>
      <c r="H3" s="70" t="s">
        <v>931</v>
      </c>
      <c r="I3" t="s">
        <v>928</v>
      </c>
      <c r="J3" t="s">
        <v>926</v>
      </c>
      <c r="K3" t="str">
        <f>CONCATENATE(I3,", ",J3)</f>
        <v>Special Ed, LEP</v>
      </c>
    </row>
    <row r="4" spans="1:8" ht="14.25">
      <c r="A4" s="69">
        <v>4</v>
      </c>
      <c r="B4" s="70" t="s">
        <v>63</v>
      </c>
      <c r="C4" s="70" t="s">
        <v>64</v>
      </c>
      <c r="D4" s="70" t="s">
        <v>65</v>
      </c>
      <c r="E4" s="70" t="s">
        <v>66</v>
      </c>
      <c r="F4" s="70" t="s">
        <v>67</v>
      </c>
      <c r="G4" s="70" t="s">
        <v>68</v>
      </c>
      <c r="H4" s="71" t="s">
        <v>91</v>
      </c>
    </row>
    <row r="5" spans="1:8" ht="14.25">
      <c r="A5" s="69">
        <v>2</v>
      </c>
      <c r="B5" s="70" t="s">
        <v>70</v>
      </c>
      <c r="C5" s="70" t="s">
        <v>71</v>
      </c>
      <c r="D5" s="70" t="s">
        <v>72</v>
      </c>
      <c r="E5" s="70" t="s">
        <v>73</v>
      </c>
      <c r="F5" s="70" t="s">
        <v>61</v>
      </c>
      <c r="G5" s="70" t="s">
        <v>62</v>
      </c>
      <c r="H5" s="70" t="s">
        <v>74</v>
      </c>
    </row>
    <row r="6" spans="1:8" ht="14.25">
      <c r="A6" s="69">
        <v>4</v>
      </c>
      <c r="B6" s="70" t="s">
        <v>63</v>
      </c>
      <c r="C6" s="70" t="s">
        <v>75</v>
      </c>
      <c r="D6" s="70" t="s">
        <v>76</v>
      </c>
      <c r="E6" s="70" t="s">
        <v>77</v>
      </c>
      <c r="F6" s="70" t="s">
        <v>61</v>
      </c>
      <c r="G6" s="70" t="s">
        <v>62</v>
      </c>
      <c r="H6" s="70" t="s">
        <v>74</v>
      </c>
    </row>
    <row r="7" spans="1:11" ht="14.25">
      <c r="A7" s="69">
        <v>3</v>
      </c>
      <c r="B7" s="70" t="s">
        <v>78</v>
      </c>
      <c r="C7" s="70" t="s">
        <v>79</v>
      </c>
      <c r="D7" s="70" t="s">
        <v>80</v>
      </c>
      <c r="E7" s="70" t="s">
        <v>81</v>
      </c>
      <c r="F7" s="70" t="s">
        <v>67</v>
      </c>
      <c r="G7" s="70" t="s">
        <v>62</v>
      </c>
      <c r="H7" s="70" t="s">
        <v>931</v>
      </c>
      <c r="I7" t="s">
        <v>928</v>
      </c>
      <c r="J7" t="s">
        <v>927</v>
      </c>
      <c r="K7" t="str">
        <f>CONCATENATE(I7,", ",J7)</f>
        <v>Special Ed, Black</v>
      </c>
    </row>
    <row r="8" spans="1:11" ht="14.25">
      <c r="A8" s="69">
        <v>3</v>
      </c>
      <c r="B8" s="70" t="s">
        <v>78</v>
      </c>
      <c r="C8" s="70" t="s">
        <v>82</v>
      </c>
      <c r="D8" s="70" t="s">
        <v>83</v>
      </c>
      <c r="E8" s="70" t="s">
        <v>84</v>
      </c>
      <c r="F8" s="70" t="s">
        <v>67</v>
      </c>
      <c r="G8" s="70" t="s">
        <v>62</v>
      </c>
      <c r="H8" s="70" t="s">
        <v>931</v>
      </c>
      <c r="I8" t="s">
        <v>926</v>
      </c>
      <c r="J8" t="s">
        <v>928</v>
      </c>
      <c r="K8" t="str">
        <f>CONCATENATE(I8,", ",J8)</f>
        <v>LEP, Special Ed</v>
      </c>
    </row>
    <row r="9" spans="1:8" ht="14.25">
      <c r="A9" s="69">
        <v>5</v>
      </c>
      <c r="B9" s="70" t="s">
        <v>85</v>
      </c>
      <c r="C9" s="70" t="s">
        <v>86</v>
      </c>
      <c r="D9" s="70" t="s">
        <v>87</v>
      </c>
      <c r="E9" s="70" t="s">
        <v>88</v>
      </c>
      <c r="F9" s="70" t="s">
        <v>61</v>
      </c>
      <c r="G9" s="70" t="s">
        <v>62</v>
      </c>
      <c r="H9" s="70" t="s">
        <v>74</v>
      </c>
    </row>
    <row r="10" spans="1:8" ht="14.25">
      <c r="A10" s="69">
        <v>5</v>
      </c>
      <c r="B10" s="70" t="s">
        <v>85</v>
      </c>
      <c r="C10" s="70" t="s">
        <v>86</v>
      </c>
      <c r="D10" s="70" t="s">
        <v>89</v>
      </c>
      <c r="E10" s="70" t="s">
        <v>90</v>
      </c>
      <c r="F10" s="70" t="s">
        <v>61</v>
      </c>
      <c r="G10" s="70" t="s">
        <v>68</v>
      </c>
      <c r="H10" s="70" t="s">
        <v>91</v>
      </c>
    </row>
    <row r="11" spans="1:8" ht="14.25">
      <c r="A11" s="69">
        <v>7</v>
      </c>
      <c r="B11" s="70" t="s">
        <v>92</v>
      </c>
      <c r="C11" s="70" t="s">
        <v>93</v>
      </c>
      <c r="D11" s="70" t="s">
        <v>94</v>
      </c>
      <c r="E11" s="70" t="s">
        <v>95</v>
      </c>
      <c r="F11" s="70" t="s">
        <v>61</v>
      </c>
      <c r="G11" s="70" t="s">
        <v>62</v>
      </c>
      <c r="H11" s="70" t="s">
        <v>74</v>
      </c>
    </row>
    <row r="12" spans="1:8" ht="14.25">
      <c r="A12" s="69">
        <v>3</v>
      </c>
      <c r="B12" s="70" t="s">
        <v>96</v>
      </c>
      <c r="C12" s="70" t="s">
        <v>97</v>
      </c>
      <c r="D12" s="70" t="s">
        <v>98</v>
      </c>
      <c r="E12" s="70" t="s">
        <v>99</v>
      </c>
      <c r="F12" s="70" t="s">
        <v>61</v>
      </c>
      <c r="G12" s="70" t="s">
        <v>68</v>
      </c>
      <c r="H12" s="71" t="s">
        <v>91</v>
      </c>
    </row>
    <row r="13" spans="1:11" ht="14.25">
      <c r="A13" s="69">
        <v>7</v>
      </c>
      <c r="B13" s="70" t="s">
        <v>100</v>
      </c>
      <c r="C13" s="70" t="s">
        <v>101</v>
      </c>
      <c r="D13" s="70" t="s">
        <v>102</v>
      </c>
      <c r="E13" s="70" t="s">
        <v>103</v>
      </c>
      <c r="F13" s="70" t="s">
        <v>61</v>
      </c>
      <c r="G13" s="70" t="s">
        <v>62</v>
      </c>
      <c r="H13" s="70" t="s">
        <v>931</v>
      </c>
      <c r="I13" t="s">
        <v>928</v>
      </c>
      <c r="J13" t="s">
        <v>927</v>
      </c>
      <c r="K13" t="str">
        <f>CONCATENATE(I13,", ",J13)</f>
        <v>Special Ed, Black</v>
      </c>
    </row>
    <row r="14" spans="1:8" ht="14.25">
      <c r="A14" s="69">
        <v>3</v>
      </c>
      <c r="B14" s="70" t="s">
        <v>96</v>
      </c>
      <c r="C14" s="70" t="s">
        <v>97</v>
      </c>
      <c r="D14" s="70" t="s">
        <v>104</v>
      </c>
      <c r="E14" s="70" t="s">
        <v>105</v>
      </c>
      <c r="F14" s="70" t="s">
        <v>61</v>
      </c>
      <c r="G14" s="70" t="s">
        <v>68</v>
      </c>
      <c r="H14" s="71" t="s">
        <v>91</v>
      </c>
    </row>
    <row r="15" spans="1:11" ht="14.25">
      <c r="A15" s="69">
        <v>3</v>
      </c>
      <c r="B15" s="70" t="s">
        <v>96</v>
      </c>
      <c r="C15" s="70" t="s">
        <v>106</v>
      </c>
      <c r="D15" s="70" t="s">
        <v>107</v>
      </c>
      <c r="E15" s="70" t="s">
        <v>108</v>
      </c>
      <c r="F15" s="70" t="s">
        <v>109</v>
      </c>
      <c r="G15" s="70" t="s">
        <v>62</v>
      </c>
      <c r="H15" s="70" t="s">
        <v>932</v>
      </c>
      <c r="I15" t="s">
        <v>928</v>
      </c>
      <c r="J15" t="s">
        <v>927</v>
      </c>
      <c r="K15" t="str">
        <f>CONCATENATE(I15,", ",J15)</f>
        <v>Special Ed, Black</v>
      </c>
    </row>
    <row r="16" spans="1:8" ht="14.25">
      <c r="A16" s="69">
        <v>3</v>
      </c>
      <c r="B16" s="70" t="s">
        <v>96</v>
      </c>
      <c r="C16" s="70" t="s">
        <v>97</v>
      </c>
      <c r="D16" s="70" t="s">
        <v>110</v>
      </c>
      <c r="E16" s="70" t="s">
        <v>111</v>
      </c>
      <c r="F16" s="70" t="s">
        <v>61</v>
      </c>
      <c r="G16" s="70" t="s">
        <v>68</v>
      </c>
      <c r="H16" s="70" t="s">
        <v>91</v>
      </c>
    </row>
    <row r="17" spans="1:11" ht="14.25">
      <c r="A17" s="69">
        <v>6</v>
      </c>
      <c r="B17" s="70" t="s">
        <v>112</v>
      </c>
      <c r="C17" s="70" t="s">
        <v>113</v>
      </c>
      <c r="D17" s="70" t="s">
        <v>114</v>
      </c>
      <c r="E17" s="70" t="s">
        <v>115</v>
      </c>
      <c r="F17" s="70" t="s">
        <v>67</v>
      </c>
      <c r="G17" s="70" t="s">
        <v>62</v>
      </c>
      <c r="H17" s="70" t="s">
        <v>931</v>
      </c>
      <c r="I17" t="s">
        <v>928</v>
      </c>
      <c r="J17" t="s">
        <v>929</v>
      </c>
      <c r="K17" t="str">
        <f>CONCATENATE(I17,", ",J17)</f>
        <v>Special Ed, Econ. Disadv.</v>
      </c>
    </row>
    <row r="18" spans="1:8" ht="14.25">
      <c r="A18" s="69">
        <v>4</v>
      </c>
      <c r="B18" s="70" t="s">
        <v>63</v>
      </c>
      <c r="C18" s="70" t="s">
        <v>116</v>
      </c>
      <c r="D18" s="70" t="s">
        <v>117</v>
      </c>
      <c r="E18" s="70" t="s">
        <v>118</v>
      </c>
      <c r="F18" s="70" t="s">
        <v>67</v>
      </c>
      <c r="G18" s="70" t="s">
        <v>62</v>
      </c>
      <c r="H18" s="70" t="s">
        <v>74</v>
      </c>
    </row>
    <row r="19" spans="1:8" ht="14.25">
      <c r="A19" s="69">
        <v>6</v>
      </c>
      <c r="B19" s="70" t="s">
        <v>119</v>
      </c>
      <c r="C19" s="70" t="s">
        <v>120</v>
      </c>
      <c r="D19" s="70" t="s">
        <v>121</v>
      </c>
      <c r="E19" s="70" t="s">
        <v>122</v>
      </c>
      <c r="F19" s="70" t="s">
        <v>61</v>
      </c>
      <c r="G19" s="70" t="s">
        <v>68</v>
      </c>
      <c r="H19" s="70" t="s">
        <v>91</v>
      </c>
    </row>
    <row r="20" spans="1:8" ht="14.25">
      <c r="A20" s="69">
        <v>7</v>
      </c>
      <c r="B20" s="70" t="s">
        <v>100</v>
      </c>
      <c r="C20" s="70" t="s">
        <v>123</v>
      </c>
      <c r="D20" s="70" t="s">
        <v>124</v>
      </c>
      <c r="E20" s="70" t="s">
        <v>125</v>
      </c>
      <c r="F20" s="70" t="s">
        <v>61</v>
      </c>
      <c r="G20" s="70" t="s">
        <v>62</v>
      </c>
      <c r="H20" s="70" t="s">
        <v>74</v>
      </c>
    </row>
    <row r="21" spans="1:11" ht="14.25">
      <c r="A21" s="69">
        <v>7</v>
      </c>
      <c r="B21" s="70" t="s">
        <v>100</v>
      </c>
      <c r="C21" s="70" t="s">
        <v>123</v>
      </c>
      <c r="D21" s="70" t="s">
        <v>126</v>
      </c>
      <c r="E21" s="70" t="s">
        <v>127</v>
      </c>
      <c r="F21" s="70" t="s">
        <v>61</v>
      </c>
      <c r="G21" s="70" t="s">
        <v>62</v>
      </c>
      <c r="H21" s="70" t="s">
        <v>931</v>
      </c>
      <c r="I21" t="s">
        <v>928</v>
      </c>
      <c r="J21" t="s">
        <v>926</v>
      </c>
      <c r="K21" t="str">
        <f>CONCATENATE(I21,", ",J21)</f>
        <v>Special Ed, LEP</v>
      </c>
    </row>
    <row r="22" spans="1:11" ht="14.25">
      <c r="A22" s="69">
        <v>7</v>
      </c>
      <c r="B22" s="70" t="s">
        <v>128</v>
      </c>
      <c r="C22" s="70" t="s">
        <v>129</v>
      </c>
      <c r="D22" s="70" t="s">
        <v>130</v>
      </c>
      <c r="E22" s="70" t="s">
        <v>131</v>
      </c>
      <c r="F22" s="70" t="s">
        <v>132</v>
      </c>
      <c r="G22" s="70" t="s">
        <v>62</v>
      </c>
      <c r="H22" s="70" t="s">
        <v>932</v>
      </c>
      <c r="I22" t="s">
        <v>928</v>
      </c>
      <c r="J22" t="s">
        <v>927</v>
      </c>
      <c r="K22" t="str">
        <f>CONCATENATE(I22,", ",J22)</f>
        <v>Special Ed, Black</v>
      </c>
    </row>
    <row r="23" spans="1:8" ht="14.25">
      <c r="A23" s="69">
        <v>6</v>
      </c>
      <c r="B23" s="70" t="s">
        <v>119</v>
      </c>
      <c r="C23" s="70" t="s">
        <v>120</v>
      </c>
      <c r="D23" s="70" t="s">
        <v>135</v>
      </c>
      <c r="E23" s="70" t="s">
        <v>136</v>
      </c>
      <c r="F23" s="70" t="s">
        <v>61</v>
      </c>
      <c r="G23" s="70" t="s">
        <v>68</v>
      </c>
      <c r="H23" s="71" t="s">
        <v>91</v>
      </c>
    </row>
    <row r="24" spans="1:8" ht="14.25">
      <c r="A24" s="69">
        <v>3</v>
      </c>
      <c r="B24" s="70" t="s">
        <v>96</v>
      </c>
      <c r="C24" s="70" t="s">
        <v>97</v>
      </c>
      <c r="D24" s="70" t="s">
        <v>137</v>
      </c>
      <c r="E24" s="70" t="s">
        <v>138</v>
      </c>
      <c r="F24" s="70" t="s">
        <v>61</v>
      </c>
      <c r="G24" s="70" t="s">
        <v>68</v>
      </c>
      <c r="H24" s="70" t="s">
        <v>91</v>
      </c>
    </row>
    <row r="25" spans="1:8" ht="14.25">
      <c r="A25" s="69">
        <v>6</v>
      </c>
      <c r="B25" s="70" t="s">
        <v>119</v>
      </c>
      <c r="C25" s="70" t="s">
        <v>120</v>
      </c>
      <c r="D25" s="70" t="s">
        <v>139</v>
      </c>
      <c r="E25" s="70" t="s">
        <v>140</v>
      </c>
      <c r="F25" s="70" t="s">
        <v>61</v>
      </c>
      <c r="G25" s="70" t="s">
        <v>68</v>
      </c>
      <c r="H25" s="70" t="s">
        <v>91</v>
      </c>
    </row>
    <row r="26" spans="1:8" ht="14.25">
      <c r="A26" s="69">
        <v>3</v>
      </c>
      <c r="B26" s="70" t="s">
        <v>78</v>
      </c>
      <c r="C26" s="70" t="s">
        <v>79</v>
      </c>
      <c r="D26" s="70" t="s">
        <v>141</v>
      </c>
      <c r="E26" s="70" t="s">
        <v>142</v>
      </c>
      <c r="F26" s="70" t="s">
        <v>67</v>
      </c>
      <c r="G26" s="70" t="s">
        <v>68</v>
      </c>
      <c r="H26" s="71" t="s">
        <v>91</v>
      </c>
    </row>
    <row r="27" spans="1:8" ht="14.25">
      <c r="A27" s="69">
        <v>3</v>
      </c>
      <c r="B27" s="70" t="s">
        <v>96</v>
      </c>
      <c r="C27" s="70" t="s">
        <v>97</v>
      </c>
      <c r="D27" s="70" t="s">
        <v>143</v>
      </c>
      <c r="E27" s="70" t="s">
        <v>144</v>
      </c>
      <c r="F27" s="70" t="s">
        <v>61</v>
      </c>
      <c r="G27" s="70" t="s">
        <v>68</v>
      </c>
      <c r="H27" s="71" t="s">
        <v>91</v>
      </c>
    </row>
    <row r="28" spans="1:11" ht="14.25">
      <c r="A28" s="69">
        <v>3</v>
      </c>
      <c r="B28" s="70" t="s">
        <v>96</v>
      </c>
      <c r="C28" s="70" t="s">
        <v>97</v>
      </c>
      <c r="D28" s="70" t="s">
        <v>145</v>
      </c>
      <c r="E28" s="70" t="s">
        <v>146</v>
      </c>
      <c r="F28" s="70" t="s">
        <v>61</v>
      </c>
      <c r="G28" s="70" t="s">
        <v>62</v>
      </c>
      <c r="H28" s="70" t="s">
        <v>931</v>
      </c>
      <c r="I28" t="s">
        <v>928</v>
      </c>
      <c r="J28" t="s">
        <v>929</v>
      </c>
      <c r="K28" t="str">
        <f>CONCATENATE(I28,", ",J28)</f>
        <v>Special Ed, Econ. Disadv.</v>
      </c>
    </row>
    <row r="29" spans="1:11" ht="14.25">
      <c r="A29" s="69">
        <v>3</v>
      </c>
      <c r="B29" s="70" t="s">
        <v>96</v>
      </c>
      <c r="C29" s="70" t="s">
        <v>147</v>
      </c>
      <c r="D29" s="70" t="s">
        <v>148</v>
      </c>
      <c r="E29" s="70" t="s">
        <v>149</v>
      </c>
      <c r="F29" s="70" t="s">
        <v>150</v>
      </c>
      <c r="G29" s="70" t="s">
        <v>62</v>
      </c>
      <c r="H29" s="70" t="s">
        <v>932</v>
      </c>
      <c r="I29" t="s">
        <v>929</v>
      </c>
      <c r="J29" t="s">
        <v>927</v>
      </c>
      <c r="K29" t="str">
        <f>CONCATENATE(I29,", ",J29)</f>
        <v>Econ. Disadv., Black</v>
      </c>
    </row>
    <row r="30" spans="1:8" ht="14.25">
      <c r="A30" s="69">
        <v>4</v>
      </c>
      <c r="B30" s="70" t="s">
        <v>63</v>
      </c>
      <c r="C30" s="70" t="s">
        <v>116</v>
      </c>
      <c r="D30" s="70" t="s">
        <v>151</v>
      </c>
      <c r="E30" s="70" t="s">
        <v>152</v>
      </c>
      <c r="F30" s="70" t="s">
        <v>67</v>
      </c>
      <c r="G30" s="70" t="s">
        <v>68</v>
      </c>
      <c r="H30" s="70" t="s">
        <v>91</v>
      </c>
    </row>
    <row r="31" spans="1:11" ht="14.25">
      <c r="A31" s="69">
        <v>7</v>
      </c>
      <c r="B31" s="70" t="s">
        <v>100</v>
      </c>
      <c r="C31" s="70" t="s">
        <v>123</v>
      </c>
      <c r="D31" s="70" t="s">
        <v>153</v>
      </c>
      <c r="E31" s="70" t="s">
        <v>154</v>
      </c>
      <c r="F31" s="70" t="s">
        <v>61</v>
      </c>
      <c r="G31" s="70" t="s">
        <v>62</v>
      </c>
      <c r="H31" s="70" t="s">
        <v>931</v>
      </c>
      <c r="I31" t="s">
        <v>928</v>
      </c>
      <c r="J31" t="s">
        <v>930</v>
      </c>
      <c r="K31" t="str">
        <f>CONCATENATE(I31,", ",J31)</f>
        <v>Special Ed, Hispanic</v>
      </c>
    </row>
    <row r="32" spans="1:11" ht="14.25">
      <c r="A32" s="69">
        <v>7</v>
      </c>
      <c r="B32" s="70" t="s">
        <v>128</v>
      </c>
      <c r="C32" s="70" t="s">
        <v>129</v>
      </c>
      <c r="D32" s="70" t="s">
        <v>155</v>
      </c>
      <c r="E32" s="70" t="s">
        <v>156</v>
      </c>
      <c r="F32" s="70" t="s">
        <v>132</v>
      </c>
      <c r="G32" s="70" t="s">
        <v>62</v>
      </c>
      <c r="H32" s="70" t="s">
        <v>932</v>
      </c>
      <c r="I32" t="s">
        <v>928</v>
      </c>
      <c r="J32" t="s">
        <v>929</v>
      </c>
      <c r="K32" t="str">
        <f>CONCATENATE(I32,", ",J32)</f>
        <v>Special Ed, Econ. Disadv.</v>
      </c>
    </row>
    <row r="33" spans="1:11" ht="14.25">
      <c r="A33" s="69">
        <v>2</v>
      </c>
      <c r="B33" s="70" t="s">
        <v>70</v>
      </c>
      <c r="C33" s="70" t="s">
        <v>157</v>
      </c>
      <c r="D33" s="70" t="s">
        <v>158</v>
      </c>
      <c r="E33" s="70" t="s">
        <v>159</v>
      </c>
      <c r="F33" s="70" t="s">
        <v>109</v>
      </c>
      <c r="G33" s="70" t="s">
        <v>62</v>
      </c>
      <c r="H33" s="70" t="s">
        <v>932</v>
      </c>
      <c r="I33" t="s">
        <v>928</v>
      </c>
      <c r="J33" t="s">
        <v>926</v>
      </c>
      <c r="K33" t="str">
        <f>CONCATENATE(I33,", ",J33)</f>
        <v>Special Ed, LEP</v>
      </c>
    </row>
    <row r="34" spans="1:11" ht="14.25">
      <c r="A34" s="69">
        <v>5</v>
      </c>
      <c r="B34" s="70" t="s">
        <v>57</v>
      </c>
      <c r="C34" s="70" t="s">
        <v>160</v>
      </c>
      <c r="D34" s="70" t="s">
        <v>161</v>
      </c>
      <c r="E34" s="70" t="s">
        <v>162</v>
      </c>
      <c r="F34" s="70" t="s">
        <v>150</v>
      </c>
      <c r="G34" s="70" t="s">
        <v>62</v>
      </c>
      <c r="H34" s="70" t="s">
        <v>932</v>
      </c>
      <c r="I34" t="s">
        <v>928</v>
      </c>
      <c r="J34" t="s">
        <v>930</v>
      </c>
      <c r="K34" t="str">
        <f>CONCATENATE(I34,", ",J34)</f>
        <v>Special Ed, Hispanic</v>
      </c>
    </row>
    <row r="35" spans="1:8" ht="14.25">
      <c r="A35" s="69">
        <v>3</v>
      </c>
      <c r="B35" s="70" t="s">
        <v>96</v>
      </c>
      <c r="C35" s="70" t="s">
        <v>163</v>
      </c>
      <c r="D35" s="70" t="s">
        <v>164</v>
      </c>
      <c r="E35" s="70" t="s">
        <v>165</v>
      </c>
      <c r="F35" s="70" t="s">
        <v>61</v>
      </c>
      <c r="G35" s="70" t="s">
        <v>68</v>
      </c>
      <c r="H35" s="71" t="s">
        <v>91</v>
      </c>
    </row>
    <row r="36" spans="1:11" ht="14.25">
      <c r="A36" s="69">
        <v>5</v>
      </c>
      <c r="B36" s="70" t="s">
        <v>166</v>
      </c>
      <c r="C36" s="70" t="s">
        <v>167</v>
      </c>
      <c r="D36" s="70" t="s">
        <v>168</v>
      </c>
      <c r="E36" s="70" t="s">
        <v>169</v>
      </c>
      <c r="F36" s="70" t="s">
        <v>170</v>
      </c>
      <c r="G36" s="70" t="s">
        <v>62</v>
      </c>
      <c r="H36" s="70" t="s">
        <v>931</v>
      </c>
      <c r="I36" t="s">
        <v>928</v>
      </c>
      <c r="J36" t="s">
        <v>926</v>
      </c>
      <c r="K36" t="str">
        <f>CONCATENATE(I36,", ",J36)</f>
        <v>Special Ed, LEP</v>
      </c>
    </row>
    <row r="37" spans="1:11" ht="14.25">
      <c r="A37" s="69">
        <v>3</v>
      </c>
      <c r="B37" s="70" t="s">
        <v>96</v>
      </c>
      <c r="C37" s="70" t="s">
        <v>171</v>
      </c>
      <c r="D37" s="70" t="s">
        <v>172</v>
      </c>
      <c r="E37" s="70" t="s">
        <v>173</v>
      </c>
      <c r="F37" s="70" t="s">
        <v>150</v>
      </c>
      <c r="G37" s="70" t="s">
        <v>62</v>
      </c>
      <c r="H37" s="70" t="s">
        <v>932</v>
      </c>
      <c r="I37" t="s">
        <v>928</v>
      </c>
      <c r="J37" t="s">
        <v>929</v>
      </c>
      <c r="K37" t="str">
        <f>CONCATENATE(I37,", ",J37)</f>
        <v>Special Ed, Econ. Disadv.</v>
      </c>
    </row>
    <row r="38" spans="1:8" ht="14.25">
      <c r="A38" s="69">
        <v>4</v>
      </c>
      <c r="B38" s="70" t="s">
        <v>133</v>
      </c>
      <c r="C38" s="70" t="s">
        <v>134</v>
      </c>
      <c r="D38" s="70" t="s">
        <v>174</v>
      </c>
      <c r="E38" s="70" t="s">
        <v>175</v>
      </c>
      <c r="F38" s="70" t="s">
        <v>61</v>
      </c>
      <c r="G38" s="70" t="s">
        <v>68</v>
      </c>
      <c r="H38" s="70" t="s">
        <v>91</v>
      </c>
    </row>
    <row r="39" spans="1:11" ht="14.25">
      <c r="A39" s="69">
        <v>5</v>
      </c>
      <c r="B39" s="70" t="s">
        <v>57</v>
      </c>
      <c r="C39" s="70" t="s">
        <v>176</v>
      </c>
      <c r="D39" s="70" t="s">
        <v>177</v>
      </c>
      <c r="E39" s="70" t="s">
        <v>178</v>
      </c>
      <c r="F39" s="70" t="s">
        <v>150</v>
      </c>
      <c r="G39" s="70" t="s">
        <v>62</v>
      </c>
      <c r="H39" s="70" t="s">
        <v>932</v>
      </c>
      <c r="I39" t="s">
        <v>928</v>
      </c>
      <c r="J39" t="s">
        <v>929</v>
      </c>
      <c r="K39" t="str">
        <f>CONCATENATE(I39,", ",J39)</f>
        <v>Special Ed, Econ. Disadv.</v>
      </c>
    </row>
    <row r="40" spans="1:8" ht="14.25">
      <c r="A40" s="69">
        <v>6</v>
      </c>
      <c r="B40" s="70" t="s">
        <v>119</v>
      </c>
      <c r="C40" s="70" t="s">
        <v>120</v>
      </c>
      <c r="D40" s="70" t="s">
        <v>179</v>
      </c>
      <c r="E40" s="70" t="s">
        <v>180</v>
      </c>
      <c r="F40" s="70" t="s">
        <v>61</v>
      </c>
      <c r="G40" s="70" t="s">
        <v>68</v>
      </c>
      <c r="H40" s="70" t="s">
        <v>91</v>
      </c>
    </row>
    <row r="41" spans="1:8" ht="14.25">
      <c r="A41" s="69">
        <v>6</v>
      </c>
      <c r="B41" s="70" t="s">
        <v>119</v>
      </c>
      <c r="C41" s="70" t="s">
        <v>120</v>
      </c>
      <c r="D41" s="70" t="s">
        <v>181</v>
      </c>
      <c r="E41" s="70" t="s">
        <v>182</v>
      </c>
      <c r="F41" s="70" t="s">
        <v>61</v>
      </c>
      <c r="G41" s="70" t="s">
        <v>68</v>
      </c>
      <c r="H41" s="71" t="s">
        <v>91</v>
      </c>
    </row>
    <row r="42" spans="1:11" ht="14.25">
      <c r="A42" s="69">
        <v>5</v>
      </c>
      <c r="B42" s="70" t="s">
        <v>57</v>
      </c>
      <c r="C42" s="70" t="s">
        <v>176</v>
      </c>
      <c r="D42" s="70" t="s">
        <v>183</v>
      </c>
      <c r="E42" s="70" t="s">
        <v>184</v>
      </c>
      <c r="F42" s="70" t="s">
        <v>150</v>
      </c>
      <c r="G42" s="70" t="s">
        <v>62</v>
      </c>
      <c r="H42" s="70" t="s">
        <v>932</v>
      </c>
      <c r="I42" t="s">
        <v>928</v>
      </c>
      <c r="J42" t="s">
        <v>929</v>
      </c>
      <c r="K42" t="str">
        <f>CONCATENATE(I42,", ",J42)</f>
        <v>Special Ed, Econ. Disadv.</v>
      </c>
    </row>
    <row r="43" spans="1:11" ht="14.25">
      <c r="A43" s="69">
        <v>5</v>
      </c>
      <c r="B43" s="70" t="s">
        <v>57</v>
      </c>
      <c r="C43" s="70" t="s">
        <v>176</v>
      </c>
      <c r="D43" s="70" t="s">
        <v>185</v>
      </c>
      <c r="E43" s="70" t="s">
        <v>186</v>
      </c>
      <c r="F43" s="70" t="s">
        <v>150</v>
      </c>
      <c r="G43" s="70" t="s">
        <v>62</v>
      </c>
      <c r="H43" s="70" t="s">
        <v>932</v>
      </c>
      <c r="I43" t="s">
        <v>928</v>
      </c>
      <c r="J43" t="s">
        <v>929</v>
      </c>
      <c r="K43" t="str">
        <f>CONCATENATE(I43,", ",J43)</f>
        <v>Special Ed, Econ. Disadv.</v>
      </c>
    </row>
    <row r="44" spans="1:11" ht="14.25">
      <c r="A44" s="69">
        <v>2</v>
      </c>
      <c r="B44" s="70" t="s">
        <v>188</v>
      </c>
      <c r="C44" s="70" t="s">
        <v>189</v>
      </c>
      <c r="D44" s="70" t="s">
        <v>190</v>
      </c>
      <c r="E44" s="70" t="s">
        <v>191</v>
      </c>
      <c r="F44" s="70" t="s">
        <v>132</v>
      </c>
      <c r="G44" s="70" t="s">
        <v>62</v>
      </c>
      <c r="H44" s="70" t="s">
        <v>932</v>
      </c>
      <c r="I44" t="s">
        <v>928</v>
      </c>
      <c r="J44" t="s">
        <v>929</v>
      </c>
      <c r="K44" t="str">
        <f>CONCATENATE(I44,", ",J44)</f>
        <v>Special Ed, Econ. Disadv.</v>
      </c>
    </row>
    <row r="45" spans="1:8" ht="14.25">
      <c r="A45" s="69">
        <v>6</v>
      </c>
      <c r="B45" s="70" t="s">
        <v>119</v>
      </c>
      <c r="C45" s="70" t="s">
        <v>120</v>
      </c>
      <c r="D45" s="70" t="s">
        <v>192</v>
      </c>
      <c r="E45" s="70" t="s">
        <v>193</v>
      </c>
      <c r="F45" s="70" t="s">
        <v>61</v>
      </c>
      <c r="G45" s="70" t="s">
        <v>68</v>
      </c>
      <c r="H45" s="70" t="s">
        <v>91</v>
      </c>
    </row>
    <row r="46" spans="1:8" ht="14.25">
      <c r="A46" s="69">
        <v>4</v>
      </c>
      <c r="B46" s="70" t="s">
        <v>133</v>
      </c>
      <c r="C46" s="70" t="s">
        <v>134</v>
      </c>
      <c r="D46" s="70" t="s">
        <v>194</v>
      </c>
      <c r="E46" s="70" t="s">
        <v>195</v>
      </c>
      <c r="F46" s="70" t="s">
        <v>61</v>
      </c>
      <c r="G46" s="70" t="s">
        <v>68</v>
      </c>
      <c r="H46" s="70" t="s">
        <v>91</v>
      </c>
    </row>
    <row r="47" spans="1:8" ht="14.25">
      <c r="A47" s="69">
        <v>3</v>
      </c>
      <c r="B47" s="70" t="s">
        <v>96</v>
      </c>
      <c r="C47" s="70" t="s">
        <v>97</v>
      </c>
      <c r="D47" s="70" t="s">
        <v>746</v>
      </c>
      <c r="E47" s="70" t="s">
        <v>196</v>
      </c>
      <c r="F47" s="70" t="s">
        <v>61</v>
      </c>
      <c r="G47" s="70" t="s">
        <v>68</v>
      </c>
      <c r="H47" s="71" t="s">
        <v>91</v>
      </c>
    </row>
    <row r="48" spans="1:11" ht="14.25">
      <c r="A48" s="69">
        <v>7</v>
      </c>
      <c r="B48" s="70" t="s">
        <v>100</v>
      </c>
      <c r="C48" s="70" t="s">
        <v>197</v>
      </c>
      <c r="D48" s="70" t="s">
        <v>198</v>
      </c>
      <c r="E48" s="70" t="s">
        <v>199</v>
      </c>
      <c r="F48" s="70" t="s">
        <v>67</v>
      </c>
      <c r="G48" s="70" t="s">
        <v>62</v>
      </c>
      <c r="H48" s="70" t="s">
        <v>931</v>
      </c>
      <c r="I48" t="s">
        <v>928</v>
      </c>
      <c r="J48" t="s">
        <v>927</v>
      </c>
      <c r="K48" t="str">
        <f>CONCATENATE(I48,", ",J48)</f>
        <v>Special Ed, Black</v>
      </c>
    </row>
    <row r="49" spans="1:11" ht="14.25">
      <c r="A49" s="69">
        <v>3</v>
      </c>
      <c r="B49" s="70" t="s">
        <v>96</v>
      </c>
      <c r="C49" s="70" t="s">
        <v>97</v>
      </c>
      <c r="D49" s="70" t="s">
        <v>200</v>
      </c>
      <c r="E49" s="70" t="s">
        <v>201</v>
      </c>
      <c r="F49" s="70" t="s">
        <v>61</v>
      </c>
      <c r="G49" s="70" t="s">
        <v>62</v>
      </c>
      <c r="H49" s="70" t="s">
        <v>931</v>
      </c>
      <c r="I49" t="s">
        <v>926</v>
      </c>
      <c r="J49" t="s">
        <v>928</v>
      </c>
      <c r="K49" t="str">
        <f>CONCATENATE(I49,", ",J49)</f>
        <v>LEP, Special Ed</v>
      </c>
    </row>
    <row r="50" spans="1:11" ht="14.25">
      <c r="A50" s="69">
        <v>7</v>
      </c>
      <c r="B50" s="70" t="s">
        <v>92</v>
      </c>
      <c r="C50" s="70" t="s">
        <v>93</v>
      </c>
      <c r="D50" s="70" t="s">
        <v>202</v>
      </c>
      <c r="E50" s="70" t="s">
        <v>203</v>
      </c>
      <c r="F50" s="70" t="s">
        <v>61</v>
      </c>
      <c r="G50" s="70" t="s">
        <v>62</v>
      </c>
      <c r="H50" s="70" t="s">
        <v>931</v>
      </c>
      <c r="I50" t="s">
        <v>928</v>
      </c>
      <c r="J50" t="s">
        <v>930</v>
      </c>
      <c r="K50" t="str">
        <f>CONCATENATE(I50,", ",J50)</f>
        <v>Special Ed, Hispanic</v>
      </c>
    </row>
    <row r="51" spans="1:11" ht="14.25">
      <c r="A51" s="69">
        <v>3</v>
      </c>
      <c r="B51" s="70" t="s">
        <v>96</v>
      </c>
      <c r="C51" s="70" t="s">
        <v>97</v>
      </c>
      <c r="D51" s="70" t="s">
        <v>204</v>
      </c>
      <c r="E51" s="70" t="s">
        <v>205</v>
      </c>
      <c r="F51" s="70" t="s">
        <v>61</v>
      </c>
      <c r="G51" s="70" t="s">
        <v>62</v>
      </c>
      <c r="H51" s="70" t="s">
        <v>931</v>
      </c>
      <c r="I51" t="s">
        <v>926</v>
      </c>
      <c r="J51" t="s">
        <v>928</v>
      </c>
      <c r="K51" t="str">
        <f>CONCATENATE(I51,", ",J51)</f>
        <v>LEP, Special Ed</v>
      </c>
    </row>
    <row r="52" spans="1:8" ht="14.25">
      <c r="A52" s="69">
        <v>6</v>
      </c>
      <c r="B52" s="70" t="s">
        <v>119</v>
      </c>
      <c r="C52" s="70" t="s">
        <v>120</v>
      </c>
      <c r="D52" s="70" t="s">
        <v>206</v>
      </c>
      <c r="E52" s="70" t="s">
        <v>207</v>
      </c>
      <c r="F52" s="70" t="s">
        <v>61</v>
      </c>
      <c r="G52" s="70" t="s">
        <v>68</v>
      </c>
      <c r="H52" s="70" t="s">
        <v>91</v>
      </c>
    </row>
    <row r="53" spans="1:11" ht="14.25">
      <c r="A53" s="69">
        <v>2</v>
      </c>
      <c r="B53" s="70" t="s">
        <v>188</v>
      </c>
      <c r="C53" s="70" t="s">
        <v>208</v>
      </c>
      <c r="D53" s="70" t="s">
        <v>209</v>
      </c>
      <c r="E53" s="70" t="s">
        <v>210</v>
      </c>
      <c r="F53" s="70" t="s">
        <v>211</v>
      </c>
      <c r="G53" s="70" t="s">
        <v>62</v>
      </c>
      <c r="H53" s="70" t="s">
        <v>932</v>
      </c>
      <c r="I53" t="s">
        <v>928</v>
      </c>
      <c r="J53" t="s">
        <v>927</v>
      </c>
      <c r="K53" t="str">
        <f>CONCATENATE(I53,", ",J53)</f>
        <v>Special Ed, Black</v>
      </c>
    </row>
    <row r="54" spans="1:11" ht="14.25">
      <c r="A54" s="69">
        <v>2</v>
      </c>
      <c r="B54" s="70" t="s">
        <v>188</v>
      </c>
      <c r="C54" s="70" t="s">
        <v>212</v>
      </c>
      <c r="D54" s="70" t="s">
        <v>213</v>
      </c>
      <c r="E54" s="70" t="s">
        <v>214</v>
      </c>
      <c r="F54" s="70" t="s">
        <v>215</v>
      </c>
      <c r="G54" s="70" t="s">
        <v>62</v>
      </c>
      <c r="H54" s="70" t="s">
        <v>932</v>
      </c>
      <c r="I54" t="s">
        <v>928</v>
      </c>
      <c r="J54" t="s">
        <v>929</v>
      </c>
      <c r="K54" t="str">
        <f>CONCATENATE(I54,", ",J54)</f>
        <v>Special Ed, Econ. Disadv.</v>
      </c>
    </row>
    <row r="55" spans="1:8" ht="14.25">
      <c r="A55" s="69">
        <v>6</v>
      </c>
      <c r="B55" s="70" t="s">
        <v>119</v>
      </c>
      <c r="C55" s="70" t="s">
        <v>120</v>
      </c>
      <c r="D55" s="70" t="s">
        <v>216</v>
      </c>
      <c r="E55" s="70" t="s">
        <v>217</v>
      </c>
      <c r="F55" s="70" t="s">
        <v>61</v>
      </c>
      <c r="G55" s="70" t="s">
        <v>68</v>
      </c>
      <c r="H55" s="70" t="s">
        <v>91</v>
      </c>
    </row>
    <row r="56" spans="1:8" ht="14.25">
      <c r="A56" s="69">
        <v>3</v>
      </c>
      <c r="B56" s="70" t="s">
        <v>96</v>
      </c>
      <c r="C56" s="70" t="s">
        <v>163</v>
      </c>
      <c r="D56" s="70" t="s">
        <v>218</v>
      </c>
      <c r="E56" s="70" t="s">
        <v>219</v>
      </c>
      <c r="F56" s="70" t="s">
        <v>61</v>
      </c>
      <c r="G56" s="70" t="s">
        <v>62</v>
      </c>
      <c r="H56" s="70" t="s">
        <v>74</v>
      </c>
    </row>
    <row r="57" spans="1:8" ht="14.25">
      <c r="A57" s="69">
        <v>3</v>
      </c>
      <c r="B57" s="70" t="s">
        <v>96</v>
      </c>
      <c r="C57" s="70" t="s">
        <v>97</v>
      </c>
      <c r="D57" s="70" t="s">
        <v>220</v>
      </c>
      <c r="E57" s="70" t="s">
        <v>221</v>
      </c>
      <c r="F57" s="70" t="s">
        <v>61</v>
      </c>
      <c r="G57" s="70" t="s">
        <v>62</v>
      </c>
      <c r="H57" s="70" t="s">
        <v>74</v>
      </c>
    </row>
    <row r="58" spans="1:11" ht="14.25">
      <c r="A58" s="69">
        <v>5</v>
      </c>
      <c r="B58" s="70" t="s">
        <v>57</v>
      </c>
      <c r="C58" s="70" t="s">
        <v>222</v>
      </c>
      <c r="D58" s="70" t="s">
        <v>223</v>
      </c>
      <c r="E58" s="70" t="s">
        <v>224</v>
      </c>
      <c r="F58" s="70" t="s">
        <v>150</v>
      </c>
      <c r="G58" s="70" t="s">
        <v>62</v>
      </c>
      <c r="H58" s="70" t="s">
        <v>932</v>
      </c>
      <c r="I58" t="s">
        <v>928</v>
      </c>
      <c r="J58" t="s">
        <v>927</v>
      </c>
      <c r="K58" t="str">
        <f aca="true" t="shared" si="0" ref="K58:K63">CONCATENATE(I58,", ",J58)</f>
        <v>Special Ed, Black</v>
      </c>
    </row>
    <row r="59" spans="1:11" ht="14.25">
      <c r="A59" s="69">
        <v>3</v>
      </c>
      <c r="B59" s="70" t="s">
        <v>96</v>
      </c>
      <c r="C59" s="70" t="s">
        <v>225</v>
      </c>
      <c r="D59" s="70" t="s">
        <v>226</v>
      </c>
      <c r="E59" s="70" t="s">
        <v>227</v>
      </c>
      <c r="F59" s="70" t="s">
        <v>215</v>
      </c>
      <c r="G59" s="70" t="s">
        <v>62</v>
      </c>
      <c r="H59" s="70" t="s">
        <v>932</v>
      </c>
      <c r="I59" t="s">
        <v>928</v>
      </c>
      <c r="J59" t="s">
        <v>929</v>
      </c>
      <c r="K59" t="str">
        <f t="shared" si="0"/>
        <v>Special Ed, Econ. Disadv.</v>
      </c>
    </row>
    <row r="60" spans="1:11" ht="14.25">
      <c r="A60" s="69">
        <v>7</v>
      </c>
      <c r="B60" s="70" t="s">
        <v>92</v>
      </c>
      <c r="C60" s="70" t="s">
        <v>228</v>
      </c>
      <c r="D60" s="70" t="s">
        <v>229</v>
      </c>
      <c r="E60" s="70" t="s">
        <v>230</v>
      </c>
      <c r="F60" s="70" t="s">
        <v>109</v>
      </c>
      <c r="G60" s="70" t="s">
        <v>62</v>
      </c>
      <c r="H60" s="70" t="s">
        <v>932</v>
      </c>
      <c r="I60" t="s">
        <v>928</v>
      </c>
      <c r="J60" t="s">
        <v>927</v>
      </c>
      <c r="K60" t="str">
        <f t="shared" si="0"/>
        <v>Special Ed, Black</v>
      </c>
    </row>
    <row r="61" spans="1:11" ht="14.25">
      <c r="A61" s="69">
        <v>5</v>
      </c>
      <c r="B61" s="70" t="s">
        <v>166</v>
      </c>
      <c r="C61" s="70" t="s">
        <v>167</v>
      </c>
      <c r="D61" s="70" t="s">
        <v>231</v>
      </c>
      <c r="E61" s="70" t="s">
        <v>232</v>
      </c>
      <c r="F61" s="70" t="s">
        <v>170</v>
      </c>
      <c r="G61" s="70" t="s">
        <v>62</v>
      </c>
      <c r="H61" s="70" t="s">
        <v>931</v>
      </c>
      <c r="I61" t="s">
        <v>926</v>
      </c>
      <c r="J61" t="s">
        <v>928</v>
      </c>
      <c r="K61" t="str">
        <f t="shared" si="0"/>
        <v>LEP, Special Ed</v>
      </c>
    </row>
    <row r="62" spans="1:11" ht="14.25">
      <c r="A62" s="69">
        <v>3</v>
      </c>
      <c r="B62" s="70" t="s">
        <v>96</v>
      </c>
      <c r="C62" s="70" t="s">
        <v>97</v>
      </c>
      <c r="D62" s="70" t="s">
        <v>233</v>
      </c>
      <c r="E62" s="70" t="s">
        <v>234</v>
      </c>
      <c r="F62" s="70" t="s">
        <v>61</v>
      </c>
      <c r="G62" s="70" t="s">
        <v>62</v>
      </c>
      <c r="H62" s="70" t="s">
        <v>931</v>
      </c>
      <c r="I62" t="s">
        <v>926</v>
      </c>
      <c r="J62" t="s">
        <v>928</v>
      </c>
      <c r="K62" t="str">
        <f t="shared" si="0"/>
        <v>LEP, Special Ed</v>
      </c>
    </row>
    <row r="63" spans="1:11" ht="14.25">
      <c r="A63" s="69">
        <v>2</v>
      </c>
      <c r="B63" s="70" t="s">
        <v>188</v>
      </c>
      <c r="C63" s="70" t="s">
        <v>235</v>
      </c>
      <c r="D63" s="70" t="s">
        <v>236</v>
      </c>
      <c r="E63" s="70" t="s">
        <v>237</v>
      </c>
      <c r="F63" s="70" t="s">
        <v>109</v>
      </c>
      <c r="G63" s="70" t="s">
        <v>62</v>
      </c>
      <c r="H63" s="70" t="s">
        <v>932</v>
      </c>
      <c r="I63" t="s">
        <v>928</v>
      </c>
      <c r="J63" t="s">
        <v>927</v>
      </c>
      <c r="K63" t="str">
        <f t="shared" si="0"/>
        <v>Special Ed, Black</v>
      </c>
    </row>
    <row r="64" spans="1:8" ht="14.25">
      <c r="A64" s="69">
        <v>3</v>
      </c>
      <c r="B64" s="70" t="s">
        <v>96</v>
      </c>
      <c r="C64" s="70" t="s">
        <v>240</v>
      </c>
      <c r="D64" s="70" t="s">
        <v>241</v>
      </c>
      <c r="E64" s="70" t="s">
        <v>242</v>
      </c>
      <c r="F64" s="70" t="s">
        <v>243</v>
      </c>
      <c r="G64" s="70" t="s">
        <v>68</v>
      </c>
      <c r="H64" s="71" t="s">
        <v>91</v>
      </c>
    </row>
    <row r="65" spans="1:11" ht="14.25">
      <c r="A65" s="69">
        <v>4</v>
      </c>
      <c r="B65" s="70" t="s">
        <v>133</v>
      </c>
      <c r="C65" s="70" t="s">
        <v>244</v>
      </c>
      <c r="D65" s="70" t="s">
        <v>245</v>
      </c>
      <c r="E65" s="70" t="s">
        <v>246</v>
      </c>
      <c r="F65" s="70" t="s">
        <v>215</v>
      </c>
      <c r="G65" s="70" t="s">
        <v>62</v>
      </c>
      <c r="H65" s="70" t="s">
        <v>932</v>
      </c>
      <c r="I65" t="s">
        <v>930</v>
      </c>
      <c r="J65" t="s">
        <v>929</v>
      </c>
      <c r="K65" t="str">
        <f>CONCATENATE(I65,", ",J65)</f>
        <v>Hispanic, Econ. Disadv.</v>
      </c>
    </row>
    <row r="66" spans="1:11" ht="14.25">
      <c r="A66" s="69">
        <v>2</v>
      </c>
      <c r="B66" s="70" t="s">
        <v>70</v>
      </c>
      <c r="C66" s="70" t="s">
        <v>247</v>
      </c>
      <c r="D66" s="70" t="s">
        <v>248</v>
      </c>
      <c r="E66" s="70" t="s">
        <v>249</v>
      </c>
      <c r="F66" s="70" t="s">
        <v>61</v>
      </c>
      <c r="G66" s="70" t="s">
        <v>62</v>
      </c>
      <c r="H66" s="70" t="s">
        <v>931</v>
      </c>
      <c r="I66" t="s">
        <v>928</v>
      </c>
      <c r="J66" t="s">
        <v>927</v>
      </c>
      <c r="K66" t="str">
        <f>CONCATENATE(I66,", ",J66)</f>
        <v>Special Ed, Black</v>
      </c>
    </row>
    <row r="67" spans="1:8" ht="14.25">
      <c r="A67" s="508">
        <v>3</v>
      </c>
      <c r="B67" s="509" t="s">
        <v>78</v>
      </c>
      <c r="C67" s="509" t="s">
        <v>79</v>
      </c>
      <c r="D67" s="509" t="s">
        <v>250</v>
      </c>
      <c r="E67" s="509" t="s">
        <v>251</v>
      </c>
      <c r="F67" s="509" t="s">
        <v>67</v>
      </c>
      <c r="G67" s="509" t="s">
        <v>68</v>
      </c>
      <c r="H67" s="510" t="s">
        <v>69</v>
      </c>
    </row>
    <row r="68" spans="1:11" ht="14.25">
      <c r="A68" s="69">
        <v>7</v>
      </c>
      <c r="B68" s="70" t="s">
        <v>100</v>
      </c>
      <c r="C68" s="70" t="s">
        <v>252</v>
      </c>
      <c r="D68" s="70" t="s">
        <v>253</v>
      </c>
      <c r="E68" s="70" t="s">
        <v>254</v>
      </c>
      <c r="F68" s="70" t="s">
        <v>61</v>
      </c>
      <c r="G68" s="70" t="s">
        <v>62</v>
      </c>
      <c r="H68" s="70" t="s">
        <v>931</v>
      </c>
      <c r="I68" t="s">
        <v>928</v>
      </c>
      <c r="J68" t="s">
        <v>929</v>
      </c>
      <c r="K68" t="str">
        <f>CONCATENATE(I68,", ",J68)</f>
        <v>Special Ed, Econ. Disadv.</v>
      </c>
    </row>
    <row r="69" spans="1:8" ht="14.25">
      <c r="A69" s="69">
        <v>3</v>
      </c>
      <c r="B69" s="70" t="s">
        <v>96</v>
      </c>
      <c r="C69" s="70" t="s">
        <v>97</v>
      </c>
      <c r="D69" s="70" t="s">
        <v>255</v>
      </c>
      <c r="E69" s="70" t="s">
        <v>256</v>
      </c>
      <c r="F69" s="70" t="s">
        <v>61</v>
      </c>
      <c r="G69" s="70" t="s">
        <v>62</v>
      </c>
      <c r="H69" s="70" t="s">
        <v>74</v>
      </c>
    </row>
    <row r="70" spans="1:11" ht="14.25">
      <c r="A70" s="69">
        <v>7</v>
      </c>
      <c r="B70" s="70" t="s">
        <v>92</v>
      </c>
      <c r="C70" s="70" t="s">
        <v>228</v>
      </c>
      <c r="D70" s="70" t="s">
        <v>257</v>
      </c>
      <c r="E70" s="70" t="s">
        <v>258</v>
      </c>
      <c r="F70" s="70" t="s">
        <v>109</v>
      </c>
      <c r="G70" s="70" t="s">
        <v>62</v>
      </c>
      <c r="H70" s="70" t="s">
        <v>932</v>
      </c>
      <c r="I70" t="s">
        <v>928</v>
      </c>
      <c r="J70" t="s">
        <v>927</v>
      </c>
      <c r="K70" t="str">
        <f>CONCATENATE(I70,", ",J70)</f>
        <v>Special Ed, Black</v>
      </c>
    </row>
    <row r="71" spans="1:8" ht="14.25">
      <c r="A71" s="69">
        <v>6</v>
      </c>
      <c r="B71" s="70" t="s">
        <v>119</v>
      </c>
      <c r="C71" s="70" t="s">
        <v>120</v>
      </c>
      <c r="D71" s="70" t="s">
        <v>259</v>
      </c>
      <c r="E71" s="70" t="s">
        <v>260</v>
      </c>
      <c r="F71" s="70" t="s">
        <v>61</v>
      </c>
      <c r="G71" s="70" t="s">
        <v>68</v>
      </c>
      <c r="H71" s="70" t="s">
        <v>91</v>
      </c>
    </row>
    <row r="72" spans="1:11" ht="14.25">
      <c r="A72" s="69">
        <v>3</v>
      </c>
      <c r="B72" s="70" t="s">
        <v>78</v>
      </c>
      <c r="C72" s="70" t="s">
        <v>79</v>
      </c>
      <c r="D72" s="70" t="s">
        <v>261</v>
      </c>
      <c r="E72" s="70" t="s">
        <v>262</v>
      </c>
      <c r="F72" s="70" t="s">
        <v>67</v>
      </c>
      <c r="G72" s="70" t="s">
        <v>62</v>
      </c>
      <c r="H72" s="70" t="s">
        <v>932</v>
      </c>
      <c r="I72" t="s">
        <v>928</v>
      </c>
      <c r="J72" t="s">
        <v>926</v>
      </c>
      <c r="K72" t="str">
        <f>CONCATENATE(I72,", ",J72)</f>
        <v>Special Ed, LEP</v>
      </c>
    </row>
    <row r="73" spans="1:11" ht="14.25">
      <c r="A73" s="69">
        <v>4</v>
      </c>
      <c r="B73" s="70" t="s">
        <v>133</v>
      </c>
      <c r="C73" s="70" t="s">
        <v>134</v>
      </c>
      <c r="D73" s="70" t="s">
        <v>942</v>
      </c>
      <c r="E73" s="70" t="s">
        <v>263</v>
      </c>
      <c r="F73" s="70" t="s">
        <v>61</v>
      </c>
      <c r="G73" s="70" t="s">
        <v>62</v>
      </c>
      <c r="H73" s="70" t="s">
        <v>931</v>
      </c>
      <c r="I73" t="s">
        <v>926</v>
      </c>
      <c r="J73" t="s">
        <v>928</v>
      </c>
      <c r="K73" t="str">
        <f>CONCATENATE(I73,", ",J73)</f>
        <v>LEP, Special Ed</v>
      </c>
    </row>
    <row r="74" spans="1:11" ht="14.25">
      <c r="A74" s="69">
        <v>4</v>
      </c>
      <c r="B74" s="70" t="s">
        <v>264</v>
      </c>
      <c r="C74" s="70" t="s">
        <v>265</v>
      </c>
      <c r="D74" s="70" t="s">
        <v>943</v>
      </c>
      <c r="E74" s="70" t="s">
        <v>266</v>
      </c>
      <c r="F74" s="70" t="s">
        <v>215</v>
      </c>
      <c r="G74" s="70" t="s">
        <v>62</v>
      </c>
      <c r="H74" s="70" t="s">
        <v>932</v>
      </c>
      <c r="I74" t="s">
        <v>928</v>
      </c>
      <c r="J74" t="s">
        <v>929</v>
      </c>
      <c r="K74" t="str">
        <f>CONCATENATE(I74,", ",J74)</f>
        <v>Special Ed, Econ. Disadv.</v>
      </c>
    </row>
    <row r="75" spans="1:8" ht="14.25">
      <c r="A75" s="76">
        <v>6</v>
      </c>
      <c r="B75" s="70" t="s">
        <v>238</v>
      </c>
      <c r="C75" s="70" t="s">
        <v>267</v>
      </c>
      <c r="D75" s="70" t="s">
        <v>267</v>
      </c>
      <c r="E75" s="70" t="s">
        <v>268</v>
      </c>
      <c r="F75" s="70" t="s">
        <v>239</v>
      </c>
      <c r="G75" s="70" t="s">
        <v>68</v>
      </c>
      <c r="H75" s="70" t="s">
        <v>91</v>
      </c>
    </row>
    <row r="76" spans="1:11" ht="14.25">
      <c r="A76" s="69">
        <v>2</v>
      </c>
      <c r="B76" s="70" t="s">
        <v>188</v>
      </c>
      <c r="C76" s="70" t="s">
        <v>269</v>
      </c>
      <c r="D76" s="70" t="s">
        <v>944</v>
      </c>
      <c r="E76" s="70" t="s">
        <v>270</v>
      </c>
      <c r="F76" s="70" t="s">
        <v>215</v>
      </c>
      <c r="G76" s="70" t="s">
        <v>62</v>
      </c>
      <c r="H76" s="70" t="s">
        <v>932</v>
      </c>
      <c r="I76" t="s">
        <v>928</v>
      </c>
      <c r="J76" t="s">
        <v>930</v>
      </c>
      <c r="K76" t="str">
        <f>CONCATENATE(I76,", ",J76)</f>
        <v>Special Ed, Hispanic</v>
      </c>
    </row>
    <row r="77" spans="1:8" ht="14.25">
      <c r="A77" s="69">
        <v>3</v>
      </c>
      <c r="B77" s="70" t="s">
        <v>96</v>
      </c>
      <c r="C77" s="70" t="s">
        <v>97</v>
      </c>
      <c r="D77" s="70" t="s">
        <v>945</v>
      </c>
      <c r="E77" s="70" t="s">
        <v>271</v>
      </c>
      <c r="F77" s="70" t="s">
        <v>61</v>
      </c>
      <c r="G77" s="70" t="s">
        <v>68</v>
      </c>
      <c r="H77" s="70" t="s">
        <v>91</v>
      </c>
    </row>
    <row r="78" spans="1:11" ht="14.25">
      <c r="A78" s="69">
        <v>7</v>
      </c>
      <c r="B78" s="70" t="s">
        <v>128</v>
      </c>
      <c r="C78" s="70" t="s">
        <v>272</v>
      </c>
      <c r="D78" s="70" t="s">
        <v>273</v>
      </c>
      <c r="E78" s="70" t="s">
        <v>274</v>
      </c>
      <c r="F78" s="70" t="s">
        <v>67</v>
      </c>
      <c r="G78" s="70" t="s">
        <v>62</v>
      </c>
      <c r="H78" s="70" t="s">
        <v>931</v>
      </c>
      <c r="I78" t="s">
        <v>928</v>
      </c>
      <c r="J78" t="s">
        <v>929</v>
      </c>
      <c r="K78" t="str">
        <f>CONCATENATE(I78,", ",J78)</f>
        <v>Special Ed, Econ. Disadv.</v>
      </c>
    </row>
    <row r="79" spans="1:11" ht="14.25">
      <c r="A79" s="69">
        <v>3</v>
      </c>
      <c r="B79" s="70" t="s">
        <v>96</v>
      </c>
      <c r="C79" s="70" t="s">
        <v>147</v>
      </c>
      <c r="D79" s="70" t="s">
        <v>275</v>
      </c>
      <c r="E79" s="70" t="s">
        <v>276</v>
      </c>
      <c r="F79" s="70" t="s">
        <v>150</v>
      </c>
      <c r="G79" s="70" t="s">
        <v>62</v>
      </c>
      <c r="H79" s="70" t="s">
        <v>932</v>
      </c>
      <c r="I79" t="s">
        <v>928</v>
      </c>
      <c r="J79" t="s">
        <v>929</v>
      </c>
      <c r="K79" t="str">
        <f>CONCATENATE(I79,", ",J79)</f>
        <v>Special Ed, Econ. Disadv.</v>
      </c>
    </row>
    <row r="80" spans="1:11" ht="14.25">
      <c r="A80" s="69">
        <v>7</v>
      </c>
      <c r="B80" s="70" t="s">
        <v>277</v>
      </c>
      <c r="C80" s="70" t="s">
        <v>278</v>
      </c>
      <c r="D80" s="70" t="s">
        <v>279</v>
      </c>
      <c r="E80" s="70" t="s">
        <v>280</v>
      </c>
      <c r="F80" s="70" t="s">
        <v>61</v>
      </c>
      <c r="G80" s="70" t="s">
        <v>62</v>
      </c>
      <c r="H80" s="70" t="s">
        <v>931</v>
      </c>
      <c r="I80" t="s">
        <v>926</v>
      </c>
      <c r="J80" t="s">
        <v>928</v>
      </c>
      <c r="K80" t="str">
        <f>CONCATENATE(I80,", ",J80)</f>
        <v>LEP, Special Ed</v>
      </c>
    </row>
    <row r="81" spans="1:8" ht="14.25">
      <c r="A81" s="69">
        <v>4</v>
      </c>
      <c r="B81" s="70" t="s">
        <v>133</v>
      </c>
      <c r="C81" s="70" t="s">
        <v>134</v>
      </c>
      <c r="D81" s="70" t="s">
        <v>281</v>
      </c>
      <c r="E81" s="70" t="s">
        <v>282</v>
      </c>
      <c r="F81" s="70" t="s">
        <v>61</v>
      </c>
      <c r="G81" s="70" t="s">
        <v>68</v>
      </c>
      <c r="H81" s="70" t="s">
        <v>91</v>
      </c>
    </row>
    <row r="82" spans="1:8" ht="14.25">
      <c r="A82" s="69">
        <v>4</v>
      </c>
      <c r="B82" s="70" t="s">
        <v>133</v>
      </c>
      <c r="C82" s="70" t="s">
        <v>134</v>
      </c>
      <c r="D82" s="70" t="s">
        <v>283</v>
      </c>
      <c r="E82" s="70" t="s">
        <v>284</v>
      </c>
      <c r="F82" s="70" t="s">
        <v>61</v>
      </c>
      <c r="G82" s="70" t="s">
        <v>68</v>
      </c>
      <c r="H82" s="70" t="s">
        <v>91</v>
      </c>
    </row>
    <row r="83" spans="1:8" ht="14.25">
      <c r="A83" s="69">
        <v>4</v>
      </c>
      <c r="B83" s="70" t="s">
        <v>133</v>
      </c>
      <c r="C83" s="70" t="s">
        <v>134</v>
      </c>
      <c r="D83" s="70" t="s">
        <v>285</v>
      </c>
      <c r="E83" s="70" t="s">
        <v>286</v>
      </c>
      <c r="F83" s="70" t="s">
        <v>61</v>
      </c>
      <c r="G83" s="70" t="s">
        <v>68</v>
      </c>
      <c r="H83" s="70" t="s">
        <v>91</v>
      </c>
    </row>
    <row r="84" spans="1:11" ht="14.25">
      <c r="A84" s="69">
        <v>2</v>
      </c>
      <c r="B84" s="70" t="s">
        <v>188</v>
      </c>
      <c r="C84" s="70" t="s">
        <v>287</v>
      </c>
      <c r="D84" s="70" t="s">
        <v>288</v>
      </c>
      <c r="E84" s="70" t="s">
        <v>289</v>
      </c>
      <c r="F84" s="70" t="s">
        <v>109</v>
      </c>
      <c r="G84" s="70" t="s">
        <v>62</v>
      </c>
      <c r="H84" s="70" t="s">
        <v>932</v>
      </c>
      <c r="I84" t="s">
        <v>926</v>
      </c>
      <c r="J84" t="s">
        <v>928</v>
      </c>
      <c r="K84" t="str">
        <f>CONCATENATE(I84,", ",J84)</f>
        <v>LEP, Special Ed</v>
      </c>
    </row>
    <row r="85" spans="1:11" ht="14.25">
      <c r="A85" s="69">
        <v>5</v>
      </c>
      <c r="B85" s="70" t="s">
        <v>57</v>
      </c>
      <c r="C85" s="70" t="s">
        <v>160</v>
      </c>
      <c r="D85" s="70" t="s">
        <v>290</v>
      </c>
      <c r="E85" s="70" t="s">
        <v>291</v>
      </c>
      <c r="F85" s="70" t="s">
        <v>150</v>
      </c>
      <c r="G85" s="70" t="s">
        <v>62</v>
      </c>
      <c r="H85" s="70" t="s">
        <v>932</v>
      </c>
      <c r="I85" t="s">
        <v>928</v>
      </c>
      <c r="J85" t="s">
        <v>930</v>
      </c>
      <c r="K85" t="str">
        <f>CONCATENATE(I85,", ",J85)</f>
        <v>Special Ed, Hispanic</v>
      </c>
    </row>
    <row r="86" spans="1:8" ht="14.25">
      <c r="A86" s="69">
        <v>6</v>
      </c>
      <c r="B86" s="70" t="s">
        <v>119</v>
      </c>
      <c r="C86" s="70" t="s">
        <v>120</v>
      </c>
      <c r="D86" s="70" t="s">
        <v>292</v>
      </c>
      <c r="E86" s="70" t="s">
        <v>293</v>
      </c>
      <c r="F86" s="70" t="s">
        <v>61</v>
      </c>
      <c r="G86" s="70" t="s">
        <v>68</v>
      </c>
      <c r="H86" s="70" t="s">
        <v>91</v>
      </c>
    </row>
    <row r="87" spans="1:11" ht="14.25">
      <c r="A87" s="69">
        <v>3</v>
      </c>
      <c r="B87" s="70" t="s">
        <v>96</v>
      </c>
      <c r="C87" s="70" t="s">
        <v>97</v>
      </c>
      <c r="D87" s="70" t="s">
        <v>294</v>
      </c>
      <c r="E87" s="70" t="s">
        <v>295</v>
      </c>
      <c r="F87" s="70" t="s">
        <v>61</v>
      </c>
      <c r="G87" s="70" t="s">
        <v>62</v>
      </c>
      <c r="H87" s="70" t="s">
        <v>931</v>
      </c>
      <c r="I87" t="s">
        <v>928</v>
      </c>
      <c r="J87" t="s">
        <v>927</v>
      </c>
      <c r="K87" t="str">
        <f>CONCATENATE(I87,", ",J87)</f>
        <v>Special Ed, Black</v>
      </c>
    </row>
    <row r="88" spans="1:8" ht="14.25">
      <c r="A88" s="69">
        <v>3</v>
      </c>
      <c r="B88" s="75" t="s">
        <v>96</v>
      </c>
      <c r="C88" s="75" t="s">
        <v>97</v>
      </c>
      <c r="D88" s="75" t="s">
        <v>296</v>
      </c>
      <c r="E88" s="75" t="s">
        <v>297</v>
      </c>
      <c r="F88" s="75" t="s">
        <v>61</v>
      </c>
      <c r="G88" s="75" t="s">
        <v>68</v>
      </c>
      <c r="H88" s="75" t="s">
        <v>91</v>
      </c>
    </row>
    <row r="89" spans="1:8" ht="14.25">
      <c r="A89" s="69">
        <v>4</v>
      </c>
      <c r="B89" s="70" t="s">
        <v>133</v>
      </c>
      <c r="C89" s="70" t="s">
        <v>134</v>
      </c>
      <c r="D89" s="70" t="s">
        <v>298</v>
      </c>
      <c r="E89" s="70" t="s">
        <v>299</v>
      </c>
      <c r="F89" s="70" t="s">
        <v>61</v>
      </c>
      <c r="G89" s="77" t="s">
        <v>68</v>
      </c>
      <c r="H89" s="70" t="s">
        <v>91</v>
      </c>
    </row>
    <row r="90" spans="1:8" ht="14.25">
      <c r="A90" s="69">
        <v>3</v>
      </c>
      <c r="B90" s="70" t="s">
        <v>78</v>
      </c>
      <c r="C90" s="70" t="s">
        <v>79</v>
      </c>
      <c r="D90" s="70" t="s">
        <v>300</v>
      </c>
      <c r="E90" s="70" t="s">
        <v>301</v>
      </c>
      <c r="F90" s="70" t="s">
        <v>67</v>
      </c>
      <c r="G90" s="70" t="s">
        <v>68</v>
      </c>
      <c r="H90" s="71" t="s">
        <v>91</v>
      </c>
    </row>
    <row r="91" spans="1:8" ht="14.25">
      <c r="A91" s="69">
        <v>2</v>
      </c>
      <c r="B91" s="70" t="s">
        <v>70</v>
      </c>
      <c r="C91" s="70" t="s">
        <v>71</v>
      </c>
      <c r="D91" s="70" t="s">
        <v>302</v>
      </c>
      <c r="E91" s="70" t="s">
        <v>303</v>
      </c>
      <c r="F91" s="70" t="s">
        <v>61</v>
      </c>
      <c r="G91" s="70" t="s">
        <v>62</v>
      </c>
      <c r="H91" s="70" t="s">
        <v>74</v>
      </c>
    </row>
    <row r="92" spans="1:8" ht="14.25">
      <c r="A92" s="69">
        <v>2</v>
      </c>
      <c r="B92" s="70" t="s">
        <v>70</v>
      </c>
      <c r="C92" s="70" t="s">
        <v>71</v>
      </c>
      <c r="D92" s="70" t="s">
        <v>304</v>
      </c>
      <c r="E92" s="70" t="s">
        <v>305</v>
      </c>
      <c r="F92" s="70" t="s">
        <v>61</v>
      </c>
      <c r="G92" s="70" t="s">
        <v>62</v>
      </c>
      <c r="H92" s="70" t="s">
        <v>74</v>
      </c>
    </row>
    <row r="93" spans="1:8" ht="14.25">
      <c r="A93" s="69">
        <v>2</v>
      </c>
      <c r="B93" s="70" t="s">
        <v>70</v>
      </c>
      <c r="C93" s="70" t="s">
        <v>71</v>
      </c>
      <c r="D93" s="70" t="s">
        <v>306</v>
      </c>
      <c r="E93" s="70" t="s">
        <v>307</v>
      </c>
      <c r="F93" s="70" t="s">
        <v>61</v>
      </c>
      <c r="G93" s="70" t="s">
        <v>62</v>
      </c>
      <c r="H93" s="70" t="s">
        <v>74</v>
      </c>
    </row>
    <row r="94" spans="1:11" ht="14.25">
      <c r="A94" s="69">
        <v>5</v>
      </c>
      <c r="B94" s="70" t="s">
        <v>57</v>
      </c>
      <c r="C94" s="70" t="s">
        <v>308</v>
      </c>
      <c r="D94" s="70" t="s">
        <v>309</v>
      </c>
      <c r="E94" s="70" t="s">
        <v>310</v>
      </c>
      <c r="F94" s="70" t="s">
        <v>215</v>
      </c>
      <c r="G94" s="70" t="s">
        <v>62</v>
      </c>
      <c r="H94" s="70" t="s">
        <v>932</v>
      </c>
      <c r="I94" t="s">
        <v>928</v>
      </c>
      <c r="J94" t="s">
        <v>927</v>
      </c>
      <c r="K94" t="str">
        <f>CONCATENATE(I94,", ",J94)</f>
        <v>Special Ed, Black</v>
      </c>
    </row>
    <row r="95" spans="1:8" ht="14.25">
      <c r="A95" s="69">
        <v>4</v>
      </c>
      <c r="B95" s="70" t="s">
        <v>63</v>
      </c>
      <c r="C95" s="70" t="s">
        <v>311</v>
      </c>
      <c r="D95" s="70" t="s">
        <v>312</v>
      </c>
      <c r="E95" s="70" t="s">
        <v>313</v>
      </c>
      <c r="F95" s="70" t="s">
        <v>109</v>
      </c>
      <c r="G95" s="70" t="s">
        <v>62</v>
      </c>
      <c r="H95" s="70" t="s">
        <v>74</v>
      </c>
    </row>
    <row r="96" spans="1:11" ht="14.25">
      <c r="A96" s="69">
        <v>7</v>
      </c>
      <c r="B96" s="70" t="s">
        <v>100</v>
      </c>
      <c r="C96" s="70" t="s">
        <v>101</v>
      </c>
      <c r="D96" s="70" t="s">
        <v>314</v>
      </c>
      <c r="E96" s="70" t="s">
        <v>315</v>
      </c>
      <c r="F96" s="70" t="s">
        <v>61</v>
      </c>
      <c r="G96" s="70" t="s">
        <v>62</v>
      </c>
      <c r="H96" s="70" t="s">
        <v>931</v>
      </c>
      <c r="I96" t="s">
        <v>928</v>
      </c>
      <c r="J96" t="s">
        <v>927</v>
      </c>
      <c r="K96" t="str">
        <f>CONCATENATE(I96,", ",J96)</f>
        <v>Special Ed, Black</v>
      </c>
    </row>
    <row r="97" spans="1:11" ht="14.25">
      <c r="A97" s="69">
        <v>5</v>
      </c>
      <c r="B97" s="70" t="s">
        <v>85</v>
      </c>
      <c r="C97" s="70" t="s">
        <v>316</v>
      </c>
      <c r="D97" s="70" t="s">
        <v>317</v>
      </c>
      <c r="E97" s="70" t="s">
        <v>318</v>
      </c>
      <c r="F97" s="70" t="s">
        <v>132</v>
      </c>
      <c r="G97" s="70" t="s">
        <v>62</v>
      </c>
      <c r="H97" s="70" t="s">
        <v>932</v>
      </c>
      <c r="I97" t="s">
        <v>928</v>
      </c>
      <c r="J97" t="s">
        <v>930</v>
      </c>
      <c r="K97" t="str">
        <f>CONCATENATE(I97,", ",J97)</f>
        <v>Special Ed, Hispanic</v>
      </c>
    </row>
    <row r="98" spans="1:8" ht="14.25">
      <c r="A98" s="69">
        <v>4</v>
      </c>
      <c r="B98" s="70" t="s">
        <v>63</v>
      </c>
      <c r="C98" s="70" t="s">
        <v>116</v>
      </c>
      <c r="D98" s="70" t="s">
        <v>319</v>
      </c>
      <c r="E98" s="70" t="s">
        <v>320</v>
      </c>
      <c r="F98" s="70" t="s">
        <v>67</v>
      </c>
      <c r="G98" s="70" t="s">
        <v>68</v>
      </c>
      <c r="H98" s="70" t="s">
        <v>91</v>
      </c>
    </row>
    <row r="99" spans="1:11" ht="14.25">
      <c r="A99" s="69">
        <v>7</v>
      </c>
      <c r="B99" s="70" t="s">
        <v>100</v>
      </c>
      <c r="C99" s="70" t="s">
        <v>123</v>
      </c>
      <c r="D99" s="70" t="s">
        <v>321</v>
      </c>
      <c r="E99" s="70" t="s">
        <v>322</v>
      </c>
      <c r="F99" s="70" t="s">
        <v>61</v>
      </c>
      <c r="G99" s="70" t="s">
        <v>62</v>
      </c>
      <c r="H99" s="70" t="s">
        <v>931</v>
      </c>
      <c r="I99" t="s">
        <v>926</v>
      </c>
      <c r="J99" t="s">
        <v>928</v>
      </c>
      <c r="K99" t="str">
        <f>CONCATENATE(I99,", ",J99)</f>
        <v>LEP, Special Ed</v>
      </c>
    </row>
    <row r="100" spans="1:11" ht="14.25">
      <c r="A100" s="69">
        <v>5</v>
      </c>
      <c r="B100" s="70" t="s">
        <v>85</v>
      </c>
      <c r="C100" s="70" t="s">
        <v>323</v>
      </c>
      <c r="D100" s="70" t="s">
        <v>324</v>
      </c>
      <c r="E100" s="70" t="s">
        <v>325</v>
      </c>
      <c r="F100" s="70" t="s">
        <v>67</v>
      </c>
      <c r="G100" s="70" t="s">
        <v>62</v>
      </c>
      <c r="H100" s="70" t="s">
        <v>932</v>
      </c>
      <c r="I100" t="s">
        <v>928</v>
      </c>
      <c r="J100" t="s">
        <v>927</v>
      </c>
      <c r="K100" t="str">
        <f>CONCATENATE(I100,", ",J100)</f>
        <v>Special Ed, Black</v>
      </c>
    </row>
    <row r="101" spans="1:8" ht="14.25">
      <c r="A101" s="69">
        <v>3</v>
      </c>
      <c r="B101" s="70" t="s">
        <v>96</v>
      </c>
      <c r="C101" s="70" t="s">
        <v>326</v>
      </c>
      <c r="D101" s="70" t="s">
        <v>327</v>
      </c>
      <c r="E101" s="70" t="s">
        <v>328</v>
      </c>
      <c r="F101" s="70" t="s">
        <v>61</v>
      </c>
      <c r="G101" s="70" t="s">
        <v>62</v>
      </c>
      <c r="H101" s="70" t="s">
        <v>74</v>
      </c>
    </row>
    <row r="102" spans="1:11" ht="14.25">
      <c r="A102" s="69">
        <v>3</v>
      </c>
      <c r="B102" s="70" t="s">
        <v>96</v>
      </c>
      <c r="C102" s="70" t="s">
        <v>97</v>
      </c>
      <c r="D102" s="70" t="s">
        <v>329</v>
      </c>
      <c r="E102" s="70" t="s">
        <v>330</v>
      </c>
      <c r="F102" s="70" t="s">
        <v>61</v>
      </c>
      <c r="G102" s="70" t="s">
        <v>62</v>
      </c>
      <c r="H102" s="70" t="s">
        <v>931</v>
      </c>
      <c r="I102" t="s">
        <v>928</v>
      </c>
      <c r="J102" t="s">
        <v>926</v>
      </c>
      <c r="K102" t="str">
        <f>CONCATENATE(I102,", ",J102)</f>
        <v>Special Ed, LEP</v>
      </c>
    </row>
    <row r="103" spans="1:11" ht="14.25">
      <c r="A103" s="69">
        <v>3</v>
      </c>
      <c r="B103" s="70" t="s">
        <v>78</v>
      </c>
      <c r="C103" s="70" t="s">
        <v>79</v>
      </c>
      <c r="D103" s="70" t="s">
        <v>331</v>
      </c>
      <c r="E103" s="70" t="s">
        <v>332</v>
      </c>
      <c r="F103" s="70" t="s">
        <v>67</v>
      </c>
      <c r="G103" s="70" t="s">
        <v>62</v>
      </c>
      <c r="H103" s="70" t="s">
        <v>932</v>
      </c>
      <c r="I103" t="s">
        <v>928</v>
      </c>
      <c r="J103" t="s">
        <v>926</v>
      </c>
      <c r="K103" t="str">
        <f>CONCATENATE(I103,", ",J103)</f>
        <v>Special Ed, LEP</v>
      </c>
    </row>
    <row r="104" spans="1:11" ht="14.25">
      <c r="A104" s="69">
        <v>3</v>
      </c>
      <c r="B104" s="70" t="s">
        <v>78</v>
      </c>
      <c r="C104" s="70" t="s">
        <v>79</v>
      </c>
      <c r="D104" s="70" t="s">
        <v>333</v>
      </c>
      <c r="E104" s="70" t="s">
        <v>334</v>
      </c>
      <c r="F104" s="70" t="s">
        <v>67</v>
      </c>
      <c r="G104" s="70" t="s">
        <v>62</v>
      </c>
      <c r="H104" s="70" t="s">
        <v>932</v>
      </c>
      <c r="I104" t="s">
        <v>928</v>
      </c>
      <c r="J104" t="s">
        <v>926</v>
      </c>
      <c r="K104" t="str">
        <f>CONCATENATE(I104,", ",J104)</f>
        <v>Special Ed, LEP</v>
      </c>
    </row>
    <row r="105" spans="1:11" ht="14.25">
      <c r="A105" s="69">
        <v>4</v>
      </c>
      <c r="B105" s="70" t="s">
        <v>63</v>
      </c>
      <c r="C105" s="70" t="s">
        <v>116</v>
      </c>
      <c r="D105" s="70" t="s">
        <v>912</v>
      </c>
      <c r="E105" s="70" t="s">
        <v>335</v>
      </c>
      <c r="F105" s="70" t="s">
        <v>67</v>
      </c>
      <c r="G105" s="70" t="s">
        <v>62</v>
      </c>
      <c r="H105" s="70" t="s">
        <v>931</v>
      </c>
      <c r="I105" t="s">
        <v>928</v>
      </c>
      <c r="J105" t="s">
        <v>926</v>
      </c>
      <c r="K105" t="str">
        <f>CONCATENATE(I105,", ",J105)</f>
        <v>Special Ed, LEP</v>
      </c>
    </row>
    <row r="106" spans="1:8" ht="14.25">
      <c r="A106" s="69">
        <v>4</v>
      </c>
      <c r="B106" s="70" t="s">
        <v>133</v>
      </c>
      <c r="C106" s="70" t="s">
        <v>134</v>
      </c>
      <c r="D106" s="73" t="s">
        <v>913</v>
      </c>
      <c r="E106" s="78" t="s">
        <v>747</v>
      </c>
      <c r="F106" s="79" t="s">
        <v>61</v>
      </c>
      <c r="G106" s="73" t="s">
        <v>68</v>
      </c>
      <c r="H106" s="70" t="s">
        <v>91</v>
      </c>
    </row>
    <row r="107" spans="1:11" ht="14.25">
      <c r="A107" s="69">
        <v>5</v>
      </c>
      <c r="B107" s="70" t="s">
        <v>57</v>
      </c>
      <c r="C107" s="70" t="s">
        <v>336</v>
      </c>
      <c r="D107" s="70" t="s">
        <v>946</v>
      </c>
      <c r="E107" s="70" t="s">
        <v>337</v>
      </c>
      <c r="F107" s="70" t="s">
        <v>132</v>
      </c>
      <c r="G107" s="70" t="s">
        <v>62</v>
      </c>
      <c r="H107" s="70" t="s">
        <v>932</v>
      </c>
      <c r="I107" t="s">
        <v>928</v>
      </c>
      <c r="J107" t="s">
        <v>929</v>
      </c>
      <c r="K107" t="str">
        <f>CONCATENATE(I107,", ",J107)</f>
        <v>Special Ed, Econ. Disadv.</v>
      </c>
    </row>
    <row r="108" spans="1:11" ht="14.25">
      <c r="A108" s="69">
        <v>5</v>
      </c>
      <c r="B108" s="70" t="s">
        <v>57</v>
      </c>
      <c r="C108" s="70" t="s">
        <v>338</v>
      </c>
      <c r="D108" s="70" t="s">
        <v>947</v>
      </c>
      <c r="E108" s="70" t="s">
        <v>339</v>
      </c>
      <c r="F108" s="70" t="s">
        <v>215</v>
      </c>
      <c r="G108" s="70" t="s">
        <v>62</v>
      </c>
      <c r="H108" s="70" t="s">
        <v>932</v>
      </c>
      <c r="I108" t="s">
        <v>928</v>
      </c>
      <c r="J108" t="s">
        <v>927</v>
      </c>
      <c r="K108" t="str">
        <f>CONCATENATE(I108,", ",J108)</f>
        <v>Special Ed, Black</v>
      </c>
    </row>
    <row r="109" spans="1:8" ht="14.25">
      <c r="A109" s="69">
        <v>4</v>
      </c>
      <c r="B109" s="70" t="s">
        <v>63</v>
      </c>
      <c r="C109" s="70" t="s">
        <v>75</v>
      </c>
      <c r="D109" s="70" t="s">
        <v>340</v>
      </c>
      <c r="E109" s="70" t="s">
        <v>341</v>
      </c>
      <c r="F109" s="70" t="s">
        <v>61</v>
      </c>
      <c r="G109" s="70" t="s">
        <v>62</v>
      </c>
      <c r="H109" s="70" t="s">
        <v>74</v>
      </c>
    </row>
    <row r="110" spans="1:11" ht="14.25">
      <c r="A110" s="69">
        <v>3</v>
      </c>
      <c r="B110" s="70" t="s">
        <v>96</v>
      </c>
      <c r="C110" s="70" t="s">
        <v>163</v>
      </c>
      <c r="D110" s="70" t="s">
        <v>342</v>
      </c>
      <c r="E110" s="70" t="s">
        <v>343</v>
      </c>
      <c r="F110" s="70" t="s">
        <v>61</v>
      </c>
      <c r="G110" s="70" t="s">
        <v>62</v>
      </c>
      <c r="H110" s="70" t="s">
        <v>931</v>
      </c>
      <c r="I110" t="s">
        <v>928</v>
      </c>
      <c r="J110" t="s">
        <v>926</v>
      </c>
      <c r="K110" t="str">
        <f>CONCATENATE(I110,", ",J110)</f>
        <v>Special Ed, LEP</v>
      </c>
    </row>
    <row r="111" spans="1:11" ht="14.25">
      <c r="A111" s="69">
        <v>5</v>
      </c>
      <c r="B111" s="70" t="s">
        <v>57</v>
      </c>
      <c r="C111" s="70" t="s">
        <v>344</v>
      </c>
      <c r="D111" s="70" t="s">
        <v>345</v>
      </c>
      <c r="E111" s="70" t="s">
        <v>346</v>
      </c>
      <c r="F111" s="70" t="s">
        <v>132</v>
      </c>
      <c r="G111" s="70" t="s">
        <v>62</v>
      </c>
      <c r="H111" s="70" t="s">
        <v>932</v>
      </c>
      <c r="I111" t="s">
        <v>928</v>
      </c>
      <c r="J111" t="s">
        <v>927</v>
      </c>
      <c r="K111" t="str">
        <f>CONCATENATE(I111,", ",J111)</f>
        <v>Special Ed, Black</v>
      </c>
    </row>
    <row r="112" spans="1:11" ht="14.25">
      <c r="A112" s="69">
        <v>5</v>
      </c>
      <c r="B112" s="70" t="s">
        <v>85</v>
      </c>
      <c r="C112" s="70" t="s">
        <v>347</v>
      </c>
      <c r="D112" s="70" t="s">
        <v>348</v>
      </c>
      <c r="E112" s="70" t="s">
        <v>349</v>
      </c>
      <c r="F112" s="70" t="s">
        <v>61</v>
      </c>
      <c r="G112" s="70" t="s">
        <v>62</v>
      </c>
      <c r="H112" s="70" t="s">
        <v>931</v>
      </c>
      <c r="I112" t="s">
        <v>928</v>
      </c>
      <c r="J112" t="s">
        <v>927</v>
      </c>
      <c r="K112" t="str">
        <f>CONCATENATE(I112,", ",J112)</f>
        <v>Special Ed, Black</v>
      </c>
    </row>
    <row r="113" spans="1:11" ht="14.25">
      <c r="A113" s="69">
        <v>3</v>
      </c>
      <c r="B113" s="70" t="s">
        <v>78</v>
      </c>
      <c r="C113" s="70" t="s">
        <v>79</v>
      </c>
      <c r="D113" s="70" t="s">
        <v>350</v>
      </c>
      <c r="E113" s="70" t="s">
        <v>351</v>
      </c>
      <c r="F113" s="70" t="s">
        <v>67</v>
      </c>
      <c r="G113" s="70" t="s">
        <v>62</v>
      </c>
      <c r="H113" s="70" t="s">
        <v>932</v>
      </c>
      <c r="I113" t="s">
        <v>926</v>
      </c>
      <c r="J113" t="s">
        <v>928</v>
      </c>
      <c r="K113" t="str">
        <f>CONCATENATE(I113,", ",J113)</f>
        <v>LEP, Special Ed</v>
      </c>
    </row>
    <row r="114" spans="1:8" ht="14.25">
      <c r="A114" s="69">
        <v>4</v>
      </c>
      <c r="B114" s="70" t="s">
        <v>133</v>
      </c>
      <c r="C114" s="70" t="s">
        <v>134</v>
      </c>
      <c r="D114" s="70" t="s">
        <v>352</v>
      </c>
      <c r="E114" s="70" t="s">
        <v>353</v>
      </c>
      <c r="F114" s="70" t="s">
        <v>61</v>
      </c>
      <c r="G114" s="70" t="s">
        <v>68</v>
      </c>
      <c r="H114" s="70" t="s">
        <v>91</v>
      </c>
    </row>
    <row r="115" spans="1:11" ht="14.25">
      <c r="A115" s="69">
        <v>3</v>
      </c>
      <c r="B115" s="70" t="s">
        <v>78</v>
      </c>
      <c r="C115" s="70" t="s">
        <v>79</v>
      </c>
      <c r="D115" s="70" t="s">
        <v>354</v>
      </c>
      <c r="E115" s="70" t="s">
        <v>355</v>
      </c>
      <c r="F115" s="70" t="s">
        <v>67</v>
      </c>
      <c r="G115" s="70" t="s">
        <v>62</v>
      </c>
      <c r="H115" s="70" t="s">
        <v>931</v>
      </c>
      <c r="I115" t="s">
        <v>928</v>
      </c>
      <c r="J115" t="s">
        <v>930</v>
      </c>
      <c r="K115" t="str">
        <f>CONCATENATE(I115,", ",J115)</f>
        <v>Special Ed, Hispanic</v>
      </c>
    </row>
    <row r="116" spans="1:11" ht="14.25">
      <c r="A116" s="69">
        <v>7</v>
      </c>
      <c r="B116" s="70" t="s">
        <v>128</v>
      </c>
      <c r="C116" s="70" t="s">
        <v>356</v>
      </c>
      <c r="D116" s="70" t="s">
        <v>357</v>
      </c>
      <c r="E116" s="70" t="s">
        <v>358</v>
      </c>
      <c r="F116" s="70" t="s">
        <v>132</v>
      </c>
      <c r="G116" s="70" t="s">
        <v>62</v>
      </c>
      <c r="H116" s="70" t="s">
        <v>932</v>
      </c>
      <c r="I116" t="s">
        <v>928</v>
      </c>
      <c r="J116" t="s">
        <v>929</v>
      </c>
      <c r="K116" t="str">
        <f>CONCATENATE(I116,", ",J116)</f>
        <v>Special Ed, Econ. Disadv.</v>
      </c>
    </row>
    <row r="117" spans="1:11" ht="14.25">
      <c r="A117" s="69">
        <v>7</v>
      </c>
      <c r="B117" s="70" t="s">
        <v>100</v>
      </c>
      <c r="C117" s="70" t="s">
        <v>101</v>
      </c>
      <c r="D117" s="70" t="s">
        <v>359</v>
      </c>
      <c r="E117" s="70" t="s">
        <v>360</v>
      </c>
      <c r="F117" s="70" t="s">
        <v>61</v>
      </c>
      <c r="G117" s="70" t="s">
        <v>62</v>
      </c>
      <c r="H117" s="70" t="s">
        <v>931</v>
      </c>
      <c r="I117" t="s">
        <v>928</v>
      </c>
      <c r="J117" t="s">
        <v>927</v>
      </c>
      <c r="K117" t="str">
        <f>CONCATENATE(I117,", ",J117)</f>
        <v>Special Ed, Black</v>
      </c>
    </row>
    <row r="118" spans="1:8" ht="14.25">
      <c r="A118" s="69">
        <v>5</v>
      </c>
      <c r="B118" s="70" t="s">
        <v>166</v>
      </c>
      <c r="C118" s="70" t="s">
        <v>167</v>
      </c>
      <c r="D118" s="70" t="s">
        <v>361</v>
      </c>
      <c r="E118" s="70" t="s">
        <v>362</v>
      </c>
      <c r="F118" s="70" t="s">
        <v>170</v>
      </c>
      <c r="G118" s="70" t="s">
        <v>68</v>
      </c>
      <c r="H118" s="71" t="s">
        <v>91</v>
      </c>
    </row>
    <row r="119" spans="1:11" ht="14.25">
      <c r="A119" s="69">
        <v>5</v>
      </c>
      <c r="B119" s="70" t="s">
        <v>166</v>
      </c>
      <c r="C119" s="70" t="s">
        <v>167</v>
      </c>
      <c r="D119" s="70" t="s">
        <v>363</v>
      </c>
      <c r="E119" s="70" t="s">
        <v>364</v>
      </c>
      <c r="F119" s="70" t="s">
        <v>170</v>
      </c>
      <c r="G119" s="70" t="s">
        <v>62</v>
      </c>
      <c r="H119" s="70" t="s">
        <v>931</v>
      </c>
      <c r="I119" t="s">
        <v>928</v>
      </c>
      <c r="J119" t="s">
        <v>926</v>
      </c>
      <c r="K119" t="str">
        <f>CONCATENATE(I119,", ",J119)</f>
        <v>Special Ed, LEP</v>
      </c>
    </row>
    <row r="120" spans="1:11" ht="14.25">
      <c r="A120" s="69">
        <v>7</v>
      </c>
      <c r="B120" s="70" t="s">
        <v>100</v>
      </c>
      <c r="C120" s="70" t="s">
        <v>187</v>
      </c>
      <c r="D120" s="70" t="s">
        <v>365</v>
      </c>
      <c r="E120" s="70" t="s">
        <v>366</v>
      </c>
      <c r="F120" s="70" t="s">
        <v>61</v>
      </c>
      <c r="G120" s="70" t="s">
        <v>62</v>
      </c>
      <c r="H120" s="70" t="s">
        <v>932</v>
      </c>
      <c r="I120" t="s">
        <v>926</v>
      </c>
      <c r="J120" t="s">
        <v>928</v>
      </c>
      <c r="K120" t="str">
        <f>CONCATENATE(I120,", ",J120)</f>
        <v>LEP, Special Ed</v>
      </c>
    </row>
    <row r="121" spans="1:11" ht="14.25">
      <c r="A121" s="69">
        <v>4</v>
      </c>
      <c r="B121" s="70" t="s">
        <v>63</v>
      </c>
      <c r="C121" s="70" t="s">
        <v>64</v>
      </c>
      <c r="D121" s="70" t="s">
        <v>367</v>
      </c>
      <c r="E121" s="70" t="s">
        <v>368</v>
      </c>
      <c r="F121" s="70" t="s">
        <v>67</v>
      </c>
      <c r="G121" s="70" t="s">
        <v>62</v>
      </c>
      <c r="H121" s="70" t="s">
        <v>931</v>
      </c>
      <c r="I121" t="s">
        <v>928</v>
      </c>
      <c r="J121" t="s">
        <v>926</v>
      </c>
      <c r="K121" t="str">
        <f>CONCATENATE(I121,", ",J121)</f>
        <v>Special Ed, LEP</v>
      </c>
    </row>
    <row r="122" spans="1:11" ht="14.25">
      <c r="A122" s="69">
        <v>2</v>
      </c>
      <c r="B122" s="70" t="s">
        <v>188</v>
      </c>
      <c r="C122" s="70" t="s">
        <v>369</v>
      </c>
      <c r="D122" s="70" t="s">
        <v>370</v>
      </c>
      <c r="E122" s="70" t="s">
        <v>371</v>
      </c>
      <c r="F122" s="70" t="s">
        <v>215</v>
      </c>
      <c r="G122" s="70" t="s">
        <v>62</v>
      </c>
      <c r="H122" s="70" t="s">
        <v>932</v>
      </c>
      <c r="I122" t="s">
        <v>928</v>
      </c>
      <c r="J122" t="s">
        <v>926</v>
      </c>
      <c r="K122" t="str">
        <f>CONCATENATE(I122,", ",J122)</f>
        <v>Special Ed, LEP</v>
      </c>
    </row>
    <row r="123" spans="1:8" ht="14.25">
      <c r="A123" s="69">
        <v>3</v>
      </c>
      <c r="B123" s="70" t="s">
        <v>78</v>
      </c>
      <c r="C123" s="70" t="s">
        <v>79</v>
      </c>
      <c r="D123" s="70" t="s">
        <v>372</v>
      </c>
      <c r="E123" s="70" t="s">
        <v>373</v>
      </c>
      <c r="F123" s="70" t="s">
        <v>67</v>
      </c>
      <c r="G123" s="70" t="s">
        <v>62</v>
      </c>
      <c r="H123" s="70" t="s">
        <v>74</v>
      </c>
    </row>
    <row r="124" spans="1:8" ht="14.25">
      <c r="A124" s="69">
        <v>3</v>
      </c>
      <c r="B124" s="70" t="s">
        <v>78</v>
      </c>
      <c r="C124" s="70" t="s">
        <v>79</v>
      </c>
      <c r="D124" s="70" t="s">
        <v>374</v>
      </c>
      <c r="E124" s="70" t="s">
        <v>375</v>
      </c>
      <c r="F124" s="70" t="s">
        <v>67</v>
      </c>
      <c r="G124" s="70" t="s">
        <v>68</v>
      </c>
      <c r="H124" s="71" t="s">
        <v>91</v>
      </c>
    </row>
    <row r="125" spans="1:11" ht="14.25">
      <c r="A125" s="69">
        <v>5</v>
      </c>
      <c r="B125" s="70" t="s">
        <v>57</v>
      </c>
      <c r="C125" s="70" t="s">
        <v>336</v>
      </c>
      <c r="D125" s="70" t="s">
        <v>376</v>
      </c>
      <c r="E125" s="70" t="s">
        <v>377</v>
      </c>
      <c r="F125" s="70" t="s">
        <v>132</v>
      </c>
      <c r="G125" s="70" t="s">
        <v>62</v>
      </c>
      <c r="H125" s="70" t="s">
        <v>932</v>
      </c>
      <c r="I125" t="s">
        <v>928</v>
      </c>
      <c r="J125" t="s">
        <v>930</v>
      </c>
      <c r="K125" t="str">
        <f>CONCATENATE(I125,", ",J125)</f>
        <v>Special Ed, Hispanic</v>
      </c>
    </row>
    <row r="126" spans="1:11" ht="14.25">
      <c r="A126" s="69">
        <v>5</v>
      </c>
      <c r="B126" s="70" t="s">
        <v>57</v>
      </c>
      <c r="C126" s="70" t="s">
        <v>58</v>
      </c>
      <c r="D126" s="70" t="s">
        <v>378</v>
      </c>
      <c r="E126" s="70" t="s">
        <v>379</v>
      </c>
      <c r="F126" s="70" t="s">
        <v>61</v>
      </c>
      <c r="G126" s="70" t="s">
        <v>62</v>
      </c>
      <c r="H126" s="70" t="s">
        <v>931</v>
      </c>
      <c r="I126" t="s">
        <v>926</v>
      </c>
      <c r="J126" t="s">
        <v>928</v>
      </c>
      <c r="K126" t="str">
        <f>CONCATENATE(I126,", ",J126)</f>
        <v>LEP, Special Ed</v>
      </c>
    </row>
    <row r="127" spans="1:11" ht="14.25">
      <c r="A127" s="69">
        <v>5</v>
      </c>
      <c r="B127" s="70" t="s">
        <v>57</v>
      </c>
      <c r="C127" s="70" t="s">
        <v>58</v>
      </c>
      <c r="D127" s="70" t="s">
        <v>380</v>
      </c>
      <c r="E127" s="70" t="s">
        <v>381</v>
      </c>
      <c r="F127" s="70" t="s">
        <v>61</v>
      </c>
      <c r="G127" s="70" t="s">
        <v>62</v>
      </c>
      <c r="H127" s="70" t="s">
        <v>931</v>
      </c>
      <c r="I127" t="s">
        <v>928</v>
      </c>
      <c r="J127" t="s">
        <v>926</v>
      </c>
      <c r="K127" t="str">
        <f>CONCATENATE(I127,", ",J127)</f>
        <v>Special Ed, LEP</v>
      </c>
    </row>
    <row r="128" spans="1:8" ht="14.25">
      <c r="A128" s="69">
        <v>3</v>
      </c>
      <c r="B128" s="75" t="s">
        <v>96</v>
      </c>
      <c r="C128" s="75" t="s">
        <v>97</v>
      </c>
      <c r="D128" s="75" t="s">
        <v>382</v>
      </c>
      <c r="E128" s="75" t="s">
        <v>383</v>
      </c>
      <c r="F128" s="75" t="s">
        <v>61</v>
      </c>
      <c r="G128" s="75" t="s">
        <v>68</v>
      </c>
      <c r="H128" s="75" t="s">
        <v>91</v>
      </c>
    </row>
    <row r="129" spans="1:8" ht="14.25">
      <c r="A129" s="69">
        <v>4</v>
      </c>
      <c r="B129" s="70" t="s">
        <v>133</v>
      </c>
      <c r="C129" s="70" t="s">
        <v>134</v>
      </c>
      <c r="D129" s="73" t="s">
        <v>748</v>
      </c>
      <c r="E129" s="78" t="s">
        <v>749</v>
      </c>
      <c r="F129" s="79" t="s">
        <v>61</v>
      </c>
      <c r="G129" s="73" t="s">
        <v>68</v>
      </c>
      <c r="H129" s="70" t="s">
        <v>91</v>
      </c>
    </row>
    <row r="130" spans="1:8" ht="14.25">
      <c r="A130" s="69">
        <v>3</v>
      </c>
      <c r="B130" s="70" t="s">
        <v>96</v>
      </c>
      <c r="C130" s="70" t="s">
        <v>97</v>
      </c>
      <c r="D130" s="70" t="s">
        <v>384</v>
      </c>
      <c r="E130" s="70" t="s">
        <v>385</v>
      </c>
      <c r="F130" s="70" t="s">
        <v>61</v>
      </c>
      <c r="G130" s="70" t="s">
        <v>68</v>
      </c>
      <c r="H130" s="71" t="s">
        <v>91</v>
      </c>
    </row>
    <row r="131" spans="1:8" ht="14.25">
      <c r="A131" s="69">
        <v>2</v>
      </c>
      <c r="B131" s="70" t="s">
        <v>70</v>
      </c>
      <c r="C131" s="70" t="s">
        <v>386</v>
      </c>
      <c r="D131" s="70" t="s">
        <v>387</v>
      </c>
      <c r="E131" s="70" t="s">
        <v>388</v>
      </c>
      <c r="F131" s="70" t="s">
        <v>67</v>
      </c>
      <c r="G131" s="70" t="s">
        <v>62</v>
      </c>
      <c r="H131" s="70" t="s">
        <v>74</v>
      </c>
    </row>
    <row r="132" spans="1:11" ht="14.25">
      <c r="A132" s="69">
        <v>3</v>
      </c>
      <c r="B132" s="70" t="s">
        <v>96</v>
      </c>
      <c r="C132" s="70" t="s">
        <v>171</v>
      </c>
      <c r="D132" s="70" t="s">
        <v>389</v>
      </c>
      <c r="E132" s="70" t="s">
        <v>390</v>
      </c>
      <c r="F132" s="70" t="s">
        <v>150</v>
      </c>
      <c r="G132" s="70" t="s">
        <v>62</v>
      </c>
      <c r="H132" s="70" t="s">
        <v>932</v>
      </c>
      <c r="I132" t="s">
        <v>928</v>
      </c>
      <c r="J132" t="s">
        <v>929</v>
      </c>
      <c r="K132" t="str">
        <f>CONCATENATE(I132,", ",J132)</f>
        <v>Special Ed, Econ. Disadv.</v>
      </c>
    </row>
    <row r="133" spans="1:11" ht="14.25">
      <c r="A133" s="69">
        <v>2</v>
      </c>
      <c r="B133" s="70" t="s">
        <v>70</v>
      </c>
      <c r="C133" s="70" t="s">
        <v>71</v>
      </c>
      <c r="D133" s="70" t="s">
        <v>391</v>
      </c>
      <c r="E133" s="70" t="s">
        <v>392</v>
      </c>
      <c r="F133" s="70" t="s">
        <v>61</v>
      </c>
      <c r="G133" s="70" t="s">
        <v>62</v>
      </c>
      <c r="H133" s="70" t="s">
        <v>931</v>
      </c>
      <c r="I133" t="s">
        <v>928</v>
      </c>
      <c r="J133" t="s">
        <v>926</v>
      </c>
      <c r="K133" t="str">
        <f>CONCATENATE(I133,", ",J133)</f>
        <v>Special Ed, LEP</v>
      </c>
    </row>
    <row r="134" spans="1:11" ht="14.25">
      <c r="A134" s="69">
        <v>4</v>
      </c>
      <c r="B134" s="70" t="s">
        <v>63</v>
      </c>
      <c r="C134" s="70" t="s">
        <v>116</v>
      </c>
      <c r="D134" s="70" t="s">
        <v>393</v>
      </c>
      <c r="E134" s="70" t="s">
        <v>394</v>
      </c>
      <c r="F134" s="70" t="s">
        <v>67</v>
      </c>
      <c r="G134" s="70" t="s">
        <v>62</v>
      </c>
      <c r="H134" s="70" t="s">
        <v>931</v>
      </c>
      <c r="I134" t="s">
        <v>928</v>
      </c>
      <c r="J134" t="s">
        <v>926</v>
      </c>
      <c r="K134" t="str">
        <f>CONCATENATE(I134,", ",J134)</f>
        <v>Special Ed, LEP</v>
      </c>
    </row>
    <row r="135" spans="1:11" ht="14.25">
      <c r="A135" s="69">
        <v>5</v>
      </c>
      <c r="B135" s="70" t="s">
        <v>57</v>
      </c>
      <c r="C135" s="70" t="s">
        <v>395</v>
      </c>
      <c r="D135" s="70" t="s">
        <v>396</v>
      </c>
      <c r="E135" s="70" t="s">
        <v>397</v>
      </c>
      <c r="F135" s="70" t="s">
        <v>61</v>
      </c>
      <c r="G135" s="70" t="s">
        <v>62</v>
      </c>
      <c r="H135" s="70" t="s">
        <v>931</v>
      </c>
      <c r="I135" t="s">
        <v>926</v>
      </c>
      <c r="J135" t="s">
        <v>928</v>
      </c>
      <c r="K135" t="str">
        <f>CONCATENATE(I135,", ",J135)</f>
        <v>LEP, Special Ed</v>
      </c>
    </row>
    <row r="136" spans="1:8" ht="14.25">
      <c r="A136" s="69">
        <v>6</v>
      </c>
      <c r="B136" s="70" t="s">
        <v>119</v>
      </c>
      <c r="C136" s="70" t="s">
        <v>120</v>
      </c>
      <c r="D136" s="70" t="s">
        <v>398</v>
      </c>
      <c r="E136" s="70" t="s">
        <v>399</v>
      </c>
      <c r="F136" s="70" t="s">
        <v>61</v>
      </c>
      <c r="G136" s="70" t="s">
        <v>68</v>
      </c>
      <c r="H136" s="70" t="s">
        <v>91</v>
      </c>
    </row>
    <row r="137" spans="1:11" ht="14.25">
      <c r="A137" s="69">
        <v>3</v>
      </c>
      <c r="B137" s="70" t="s">
        <v>96</v>
      </c>
      <c r="C137" s="70" t="s">
        <v>97</v>
      </c>
      <c r="D137" s="70" t="s">
        <v>948</v>
      </c>
      <c r="E137" s="70" t="s">
        <v>400</v>
      </c>
      <c r="F137" s="70" t="s">
        <v>61</v>
      </c>
      <c r="G137" s="70" t="s">
        <v>62</v>
      </c>
      <c r="H137" s="70" t="s">
        <v>931</v>
      </c>
      <c r="I137" t="s">
        <v>928</v>
      </c>
      <c r="J137" t="s">
        <v>926</v>
      </c>
      <c r="K137" t="str">
        <f>CONCATENATE(I137,", ",J137)</f>
        <v>Special Ed, LEP</v>
      </c>
    </row>
    <row r="138" spans="1:11" ht="14.25">
      <c r="A138" s="69">
        <v>5</v>
      </c>
      <c r="B138" s="70" t="s">
        <v>57</v>
      </c>
      <c r="C138" s="70" t="s">
        <v>58</v>
      </c>
      <c r="D138" s="70" t="s">
        <v>949</v>
      </c>
      <c r="E138" s="70" t="s">
        <v>401</v>
      </c>
      <c r="F138" s="70" t="s">
        <v>61</v>
      </c>
      <c r="G138" s="70" t="s">
        <v>62</v>
      </c>
      <c r="H138" s="70" t="s">
        <v>931</v>
      </c>
      <c r="I138" t="s">
        <v>928</v>
      </c>
      <c r="J138" t="s">
        <v>927</v>
      </c>
      <c r="K138" t="str">
        <f>CONCATENATE(I138,", ",J138)</f>
        <v>Special Ed, Black</v>
      </c>
    </row>
    <row r="139" spans="1:8" ht="14.25">
      <c r="A139" s="69">
        <v>5</v>
      </c>
      <c r="B139" s="70" t="s">
        <v>57</v>
      </c>
      <c r="C139" s="70" t="s">
        <v>402</v>
      </c>
      <c r="D139" s="70" t="s">
        <v>403</v>
      </c>
      <c r="E139" s="70" t="s">
        <v>404</v>
      </c>
      <c r="F139" s="70" t="s">
        <v>243</v>
      </c>
      <c r="G139" s="70" t="s">
        <v>62</v>
      </c>
      <c r="H139" s="70" t="s">
        <v>74</v>
      </c>
    </row>
    <row r="140" spans="1:8" ht="14.25">
      <c r="A140" s="69">
        <v>3</v>
      </c>
      <c r="B140" s="70" t="s">
        <v>78</v>
      </c>
      <c r="C140" s="70" t="s">
        <v>405</v>
      </c>
      <c r="D140" s="70" t="s">
        <v>406</v>
      </c>
      <c r="E140" s="70" t="s">
        <v>407</v>
      </c>
      <c r="F140" s="70" t="s">
        <v>61</v>
      </c>
      <c r="G140" s="70" t="s">
        <v>62</v>
      </c>
      <c r="H140" s="70" t="s">
        <v>74</v>
      </c>
    </row>
    <row r="141" spans="1:11" ht="14.25">
      <c r="A141" s="69">
        <v>2</v>
      </c>
      <c r="B141" s="70" t="s">
        <v>188</v>
      </c>
      <c r="C141" s="70" t="s">
        <v>408</v>
      </c>
      <c r="D141" s="70" t="s">
        <v>409</v>
      </c>
      <c r="E141" s="70" t="s">
        <v>410</v>
      </c>
      <c r="F141" s="70" t="s">
        <v>132</v>
      </c>
      <c r="G141" s="70" t="s">
        <v>62</v>
      </c>
      <c r="H141" s="70" t="s">
        <v>932</v>
      </c>
      <c r="I141" t="s">
        <v>928</v>
      </c>
      <c r="J141" t="s">
        <v>929</v>
      </c>
      <c r="K141" t="str">
        <f>CONCATENATE(I141,", ",J141)</f>
        <v>Special Ed, Econ. Disadv.</v>
      </c>
    </row>
    <row r="142" spans="1:11" ht="14.25">
      <c r="A142" s="69">
        <v>3</v>
      </c>
      <c r="B142" s="70" t="s">
        <v>96</v>
      </c>
      <c r="C142" s="70" t="s">
        <v>97</v>
      </c>
      <c r="D142" s="70" t="s">
        <v>411</v>
      </c>
      <c r="E142" s="70" t="s">
        <v>412</v>
      </c>
      <c r="F142" s="70" t="s">
        <v>61</v>
      </c>
      <c r="G142" s="70" t="s">
        <v>62</v>
      </c>
      <c r="H142" s="70" t="s">
        <v>931</v>
      </c>
      <c r="I142" t="s">
        <v>928</v>
      </c>
      <c r="J142" t="s">
        <v>926</v>
      </c>
      <c r="K142" t="str">
        <f>CONCATENATE(I142,", ",J142)</f>
        <v>Special Ed, LEP</v>
      </c>
    </row>
    <row r="143" spans="1:8" ht="14.25">
      <c r="A143" s="69">
        <v>4</v>
      </c>
      <c r="B143" s="70" t="s">
        <v>133</v>
      </c>
      <c r="C143" s="70" t="s">
        <v>134</v>
      </c>
      <c r="D143" s="70" t="s">
        <v>413</v>
      </c>
      <c r="E143" s="70" t="s">
        <v>414</v>
      </c>
      <c r="F143" s="70" t="s">
        <v>61</v>
      </c>
      <c r="G143" s="70" t="s">
        <v>68</v>
      </c>
      <c r="H143" s="70" t="s">
        <v>91</v>
      </c>
    </row>
    <row r="144" spans="1:8" ht="14.25">
      <c r="A144" s="69">
        <v>6</v>
      </c>
      <c r="B144" s="70" t="s">
        <v>119</v>
      </c>
      <c r="C144" s="70" t="s">
        <v>120</v>
      </c>
      <c r="D144" s="70" t="s">
        <v>415</v>
      </c>
      <c r="E144" s="70" t="s">
        <v>416</v>
      </c>
      <c r="F144" s="70" t="s">
        <v>61</v>
      </c>
      <c r="G144" s="70" t="s">
        <v>68</v>
      </c>
      <c r="H144" s="70" t="s">
        <v>91</v>
      </c>
    </row>
    <row r="145" spans="1:11" ht="14.25">
      <c r="A145" s="69">
        <v>4</v>
      </c>
      <c r="B145" s="70" t="s">
        <v>133</v>
      </c>
      <c r="C145" s="70" t="s">
        <v>134</v>
      </c>
      <c r="D145" s="70" t="s">
        <v>417</v>
      </c>
      <c r="E145" s="70" t="s">
        <v>418</v>
      </c>
      <c r="F145" s="70" t="s">
        <v>61</v>
      </c>
      <c r="G145" s="70" t="s">
        <v>62</v>
      </c>
      <c r="H145" s="70" t="s">
        <v>931</v>
      </c>
      <c r="I145" t="s">
        <v>928</v>
      </c>
      <c r="J145" t="s">
        <v>926</v>
      </c>
      <c r="K145" t="str">
        <f>CONCATENATE(I145,", ",J145)</f>
        <v>Special Ed, LEP</v>
      </c>
    </row>
    <row r="146" spans="1:11" ht="14.25">
      <c r="A146" s="69">
        <v>3</v>
      </c>
      <c r="B146" s="70" t="s">
        <v>96</v>
      </c>
      <c r="C146" s="70" t="s">
        <v>97</v>
      </c>
      <c r="D146" s="70" t="s">
        <v>419</v>
      </c>
      <c r="E146" s="70" t="s">
        <v>420</v>
      </c>
      <c r="F146" s="70" t="s">
        <v>61</v>
      </c>
      <c r="G146" s="70" t="s">
        <v>62</v>
      </c>
      <c r="H146" s="70" t="s">
        <v>931</v>
      </c>
      <c r="I146" t="s">
        <v>926</v>
      </c>
      <c r="J146" t="s">
        <v>928</v>
      </c>
      <c r="K146" t="str">
        <f>CONCATENATE(I146,", ",J146)</f>
        <v>LEP, Special Ed</v>
      </c>
    </row>
    <row r="147" spans="1:8" ht="14.25">
      <c r="A147" s="69">
        <v>2</v>
      </c>
      <c r="B147" s="70" t="s">
        <v>70</v>
      </c>
      <c r="C147" s="70" t="s">
        <v>71</v>
      </c>
      <c r="D147" s="70" t="s">
        <v>421</v>
      </c>
      <c r="E147" s="70" t="s">
        <v>422</v>
      </c>
      <c r="F147" s="70" t="s">
        <v>61</v>
      </c>
      <c r="G147" s="70" t="s">
        <v>68</v>
      </c>
      <c r="H147" s="71" t="s">
        <v>91</v>
      </c>
    </row>
    <row r="148" spans="1:8" ht="14.25">
      <c r="A148" s="69">
        <v>5</v>
      </c>
      <c r="B148" s="70" t="s">
        <v>57</v>
      </c>
      <c r="C148" s="70" t="s">
        <v>58</v>
      </c>
      <c r="D148" s="70" t="s">
        <v>423</v>
      </c>
      <c r="E148" s="70" t="s">
        <v>424</v>
      </c>
      <c r="F148" s="70" t="s">
        <v>61</v>
      </c>
      <c r="G148" s="70" t="s">
        <v>62</v>
      </c>
      <c r="H148" s="70" t="s">
        <v>74</v>
      </c>
    </row>
    <row r="149" spans="1:8" ht="14.25">
      <c r="A149" s="69">
        <v>5</v>
      </c>
      <c r="B149" s="70" t="s">
        <v>57</v>
      </c>
      <c r="C149" s="70" t="s">
        <v>58</v>
      </c>
      <c r="D149" s="70" t="s">
        <v>425</v>
      </c>
      <c r="E149" s="70" t="s">
        <v>426</v>
      </c>
      <c r="F149" s="70" t="s">
        <v>61</v>
      </c>
      <c r="G149" s="70" t="s">
        <v>68</v>
      </c>
      <c r="H149" s="70" t="s">
        <v>91</v>
      </c>
    </row>
    <row r="150" spans="1:8" ht="14.25">
      <c r="A150" s="508">
        <v>2</v>
      </c>
      <c r="B150" s="509" t="s">
        <v>70</v>
      </c>
      <c r="C150" s="509" t="s">
        <v>71</v>
      </c>
      <c r="D150" s="509" t="s">
        <v>427</v>
      </c>
      <c r="E150" s="509" t="s">
        <v>428</v>
      </c>
      <c r="F150" s="509" t="s">
        <v>61</v>
      </c>
      <c r="G150" s="510" t="s">
        <v>68</v>
      </c>
      <c r="H150" s="510" t="s">
        <v>69</v>
      </c>
    </row>
    <row r="151" spans="1:8" ht="14.25">
      <c r="A151" s="69">
        <v>3</v>
      </c>
      <c r="B151" s="70" t="s">
        <v>96</v>
      </c>
      <c r="C151" s="70" t="s">
        <v>97</v>
      </c>
      <c r="D151" s="70" t="s">
        <v>429</v>
      </c>
      <c r="E151" s="70" t="s">
        <v>430</v>
      </c>
      <c r="F151" s="70" t="s">
        <v>61</v>
      </c>
      <c r="G151" s="70" t="s">
        <v>62</v>
      </c>
      <c r="H151" s="70" t="s">
        <v>74</v>
      </c>
    </row>
    <row r="152" spans="1:8" ht="14.25">
      <c r="A152" s="69">
        <v>3</v>
      </c>
      <c r="B152" s="70" t="s">
        <v>96</v>
      </c>
      <c r="C152" s="70" t="s">
        <v>97</v>
      </c>
      <c r="D152" s="70" t="s">
        <v>431</v>
      </c>
      <c r="E152" s="70" t="s">
        <v>432</v>
      </c>
      <c r="F152" s="70" t="s">
        <v>61</v>
      </c>
      <c r="G152" s="70" t="s">
        <v>68</v>
      </c>
      <c r="H152" s="71" t="s">
        <v>91</v>
      </c>
    </row>
    <row r="153" spans="1:11" ht="14.25">
      <c r="A153" s="69">
        <v>4</v>
      </c>
      <c r="B153" s="70" t="s">
        <v>63</v>
      </c>
      <c r="C153" s="70" t="s">
        <v>75</v>
      </c>
      <c r="D153" s="70" t="s">
        <v>433</v>
      </c>
      <c r="E153" s="70" t="s">
        <v>434</v>
      </c>
      <c r="F153" s="70" t="s">
        <v>61</v>
      </c>
      <c r="G153" s="70" t="s">
        <v>62</v>
      </c>
      <c r="H153" s="70" t="s">
        <v>931</v>
      </c>
      <c r="I153" t="s">
        <v>928</v>
      </c>
      <c r="J153" t="s">
        <v>926</v>
      </c>
      <c r="K153" t="str">
        <f>CONCATENATE(I153,", ",J153)</f>
        <v>Special Ed, LEP</v>
      </c>
    </row>
    <row r="154" spans="1:11" ht="14.25">
      <c r="A154" s="69">
        <v>4</v>
      </c>
      <c r="B154" s="70" t="s">
        <v>63</v>
      </c>
      <c r="C154" s="70" t="s">
        <v>75</v>
      </c>
      <c r="D154" s="70" t="s">
        <v>435</v>
      </c>
      <c r="E154" s="70" t="s">
        <v>436</v>
      </c>
      <c r="F154" s="70" t="s">
        <v>61</v>
      </c>
      <c r="G154" s="70" t="s">
        <v>62</v>
      </c>
      <c r="H154" s="70" t="s">
        <v>931</v>
      </c>
      <c r="I154" t="s">
        <v>928</v>
      </c>
      <c r="J154" t="s">
        <v>926</v>
      </c>
      <c r="K154" t="str">
        <f>CONCATENATE(I154,", ",J154)</f>
        <v>Special Ed, LEP</v>
      </c>
    </row>
    <row r="155" spans="1:11" ht="14.25">
      <c r="A155" s="69">
        <v>4</v>
      </c>
      <c r="B155" s="70" t="s">
        <v>63</v>
      </c>
      <c r="C155" s="70" t="s">
        <v>75</v>
      </c>
      <c r="D155" s="70" t="s">
        <v>437</v>
      </c>
      <c r="E155" s="70" t="s">
        <v>438</v>
      </c>
      <c r="F155" s="70" t="s">
        <v>61</v>
      </c>
      <c r="G155" s="70" t="s">
        <v>62</v>
      </c>
      <c r="H155" s="70" t="s">
        <v>931</v>
      </c>
      <c r="I155" t="s">
        <v>926</v>
      </c>
      <c r="J155" t="s">
        <v>928</v>
      </c>
      <c r="K155" t="str">
        <f>CONCATENATE(I155,", ",J155)</f>
        <v>LEP, Special Ed</v>
      </c>
    </row>
    <row r="156" spans="1:11" ht="14.25">
      <c r="A156" s="69">
        <v>1</v>
      </c>
      <c r="B156" s="70" t="s">
        <v>439</v>
      </c>
      <c r="C156" s="70" t="s">
        <v>440</v>
      </c>
      <c r="D156" s="70" t="s">
        <v>441</v>
      </c>
      <c r="E156" s="70" t="s">
        <v>442</v>
      </c>
      <c r="F156" s="70" t="s">
        <v>215</v>
      </c>
      <c r="G156" s="70" t="s">
        <v>62</v>
      </c>
      <c r="H156" s="70" t="s">
        <v>932</v>
      </c>
      <c r="I156" t="s">
        <v>929</v>
      </c>
      <c r="J156" t="s">
        <v>930</v>
      </c>
      <c r="K156" t="str">
        <f>CONCATENATE(I156,", ",J156)</f>
        <v>Econ. Disadv., Hispanic</v>
      </c>
    </row>
    <row r="157" spans="1:11" ht="14.25">
      <c r="A157" s="69">
        <v>2</v>
      </c>
      <c r="B157" s="70" t="s">
        <v>70</v>
      </c>
      <c r="C157" s="70" t="s">
        <v>247</v>
      </c>
      <c r="D157" s="70" t="s">
        <v>443</v>
      </c>
      <c r="E157" s="70" t="s">
        <v>444</v>
      </c>
      <c r="F157" s="70" t="s">
        <v>61</v>
      </c>
      <c r="G157" s="70" t="s">
        <v>62</v>
      </c>
      <c r="H157" s="70" t="s">
        <v>931</v>
      </c>
      <c r="I157" t="s">
        <v>926</v>
      </c>
      <c r="J157" t="s">
        <v>928</v>
      </c>
      <c r="K157" t="str">
        <f>CONCATENATE(I157,", ",J157)</f>
        <v>LEP, Special Ed</v>
      </c>
    </row>
    <row r="158" spans="1:8" ht="14.25">
      <c r="A158" s="69">
        <v>2</v>
      </c>
      <c r="B158" s="70" t="s">
        <v>70</v>
      </c>
      <c r="C158" s="70" t="s">
        <v>71</v>
      </c>
      <c r="D158" s="70" t="s">
        <v>445</v>
      </c>
      <c r="E158" s="70" t="s">
        <v>446</v>
      </c>
      <c r="F158" s="70" t="s">
        <v>61</v>
      </c>
      <c r="G158" s="70" t="s">
        <v>68</v>
      </c>
      <c r="H158" s="71" t="s">
        <v>91</v>
      </c>
    </row>
    <row r="159" spans="1:11" ht="14.25">
      <c r="A159" s="69">
        <v>2</v>
      </c>
      <c r="B159" s="70" t="s">
        <v>70</v>
      </c>
      <c r="C159" s="70" t="s">
        <v>71</v>
      </c>
      <c r="D159" s="70" t="s">
        <v>950</v>
      </c>
      <c r="E159" s="70" t="s">
        <v>447</v>
      </c>
      <c r="F159" s="70" t="s">
        <v>61</v>
      </c>
      <c r="G159" s="70" t="s">
        <v>62</v>
      </c>
      <c r="H159" s="70" t="s">
        <v>931</v>
      </c>
      <c r="I159" t="s">
        <v>928</v>
      </c>
      <c r="J159" t="s">
        <v>927</v>
      </c>
      <c r="K159" t="str">
        <f>CONCATENATE(I159,", ",J159)</f>
        <v>Special Ed, Black</v>
      </c>
    </row>
    <row r="160" spans="1:11" ht="14.25">
      <c r="A160" s="69">
        <v>2</v>
      </c>
      <c r="B160" s="70" t="s">
        <v>70</v>
      </c>
      <c r="C160" s="70" t="s">
        <v>247</v>
      </c>
      <c r="D160" s="70" t="s">
        <v>951</v>
      </c>
      <c r="E160" s="70" t="s">
        <v>448</v>
      </c>
      <c r="F160" s="70" t="s">
        <v>61</v>
      </c>
      <c r="G160" s="70" t="s">
        <v>62</v>
      </c>
      <c r="H160" s="70" t="s">
        <v>931</v>
      </c>
      <c r="I160" t="s">
        <v>928</v>
      </c>
      <c r="J160" t="s">
        <v>926</v>
      </c>
      <c r="K160" t="str">
        <f>CONCATENATE(I160,", ",J160)</f>
        <v>Special Ed, LEP</v>
      </c>
    </row>
    <row r="161" spans="1:11" ht="14.25">
      <c r="A161" s="69">
        <v>2</v>
      </c>
      <c r="B161" s="70" t="s">
        <v>70</v>
      </c>
      <c r="C161" s="70" t="s">
        <v>157</v>
      </c>
      <c r="D161" s="70" t="s">
        <v>952</v>
      </c>
      <c r="E161" s="70" t="s">
        <v>449</v>
      </c>
      <c r="F161" s="70" t="s">
        <v>109</v>
      </c>
      <c r="G161" s="70" t="s">
        <v>62</v>
      </c>
      <c r="H161" s="70" t="s">
        <v>931</v>
      </c>
      <c r="I161" t="s">
        <v>928</v>
      </c>
      <c r="J161" t="s">
        <v>926</v>
      </c>
      <c r="K161" t="str">
        <f>CONCATENATE(I161,", ",J161)</f>
        <v>Special Ed, LEP</v>
      </c>
    </row>
    <row r="162" spans="1:11" ht="14.25">
      <c r="A162" s="69">
        <v>2</v>
      </c>
      <c r="B162" s="70" t="s">
        <v>70</v>
      </c>
      <c r="C162" s="70" t="s">
        <v>71</v>
      </c>
      <c r="D162" s="70" t="s">
        <v>953</v>
      </c>
      <c r="E162" s="70" t="s">
        <v>691</v>
      </c>
      <c r="F162" s="70" t="s">
        <v>61</v>
      </c>
      <c r="G162" s="70" t="s">
        <v>62</v>
      </c>
      <c r="H162" s="70" t="s">
        <v>931</v>
      </c>
      <c r="I162" t="s">
        <v>928</v>
      </c>
      <c r="J162" t="s">
        <v>926</v>
      </c>
      <c r="K162" t="str">
        <f>CONCATENATE(I162,", ",J162)</f>
        <v>Special Ed, LEP</v>
      </c>
    </row>
    <row r="163" spans="1:8" ht="14.25">
      <c r="A163" s="69">
        <v>2</v>
      </c>
      <c r="B163" s="70" t="s">
        <v>70</v>
      </c>
      <c r="C163" s="70" t="s">
        <v>71</v>
      </c>
      <c r="D163" s="70" t="s">
        <v>450</v>
      </c>
      <c r="E163" s="70" t="s">
        <v>451</v>
      </c>
      <c r="F163" s="70" t="s">
        <v>61</v>
      </c>
      <c r="G163" s="70" t="s">
        <v>68</v>
      </c>
      <c r="H163" s="70" t="s">
        <v>91</v>
      </c>
    </row>
    <row r="164" spans="1:11" ht="14.25">
      <c r="A164" s="69">
        <v>2</v>
      </c>
      <c r="B164" s="70" t="s">
        <v>70</v>
      </c>
      <c r="C164" s="70" t="s">
        <v>71</v>
      </c>
      <c r="D164" s="70" t="s">
        <v>452</v>
      </c>
      <c r="E164" s="70" t="s">
        <v>453</v>
      </c>
      <c r="F164" s="70" t="s">
        <v>61</v>
      </c>
      <c r="G164" s="71" t="s">
        <v>62</v>
      </c>
      <c r="H164" s="71" t="s">
        <v>931</v>
      </c>
      <c r="I164" t="s">
        <v>928</v>
      </c>
      <c r="J164" t="s">
        <v>926</v>
      </c>
      <c r="K164" t="str">
        <f aca="true" t="shared" si="1" ref="K164:K173">CONCATENATE(I164,", ",J164)</f>
        <v>Special Ed, LEP</v>
      </c>
    </row>
    <row r="165" spans="1:11" ht="14.25">
      <c r="A165" s="69">
        <v>2</v>
      </c>
      <c r="B165" s="70" t="s">
        <v>70</v>
      </c>
      <c r="C165" s="70" t="s">
        <v>71</v>
      </c>
      <c r="D165" s="70" t="s">
        <v>454</v>
      </c>
      <c r="E165" s="70" t="s">
        <v>455</v>
      </c>
      <c r="F165" s="70" t="s">
        <v>61</v>
      </c>
      <c r="G165" s="70" t="s">
        <v>62</v>
      </c>
      <c r="H165" s="70" t="s">
        <v>931</v>
      </c>
      <c r="I165" t="s">
        <v>928</v>
      </c>
      <c r="J165" t="s">
        <v>926</v>
      </c>
      <c r="K165" t="str">
        <f t="shared" si="1"/>
        <v>Special Ed, LEP</v>
      </c>
    </row>
    <row r="166" spans="1:11" ht="14.25">
      <c r="A166" s="69">
        <v>2</v>
      </c>
      <c r="B166" s="70" t="s">
        <v>70</v>
      </c>
      <c r="C166" s="70" t="s">
        <v>71</v>
      </c>
      <c r="D166" s="70" t="s">
        <v>456</v>
      </c>
      <c r="E166" s="70" t="s">
        <v>457</v>
      </c>
      <c r="F166" s="70" t="s">
        <v>61</v>
      </c>
      <c r="G166" s="70" t="s">
        <v>62</v>
      </c>
      <c r="H166" s="70" t="s">
        <v>931</v>
      </c>
      <c r="I166" t="s">
        <v>928</v>
      </c>
      <c r="J166" t="s">
        <v>926</v>
      </c>
      <c r="K166" t="str">
        <f t="shared" si="1"/>
        <v>Special Ed, LEP</v>
      </c>
    </row>
    <row r="167" spans="1:11" ht="14.25">
      <c r="A167" s="69">
        <v>2</v>
      </c>
      <c r="B167" s="70" t="s">
        <v>70</v>
      </c>
      <c r="C167" s="70" t="s">
        <v>71</v>
      </c>
      <c r="D167" s="70" t="s">
        <v>458</v>
      </c>
      <c r="E167" s="70" t="s">
        <v>459</v>
      </c>
      <c r="F167" s="70" t="s">
        <v>61</v>
      </c>
      <c r="G167" s="70" t="s">
        <v>62</v>
      </c>
      <c r="H167" s="70" t="s">
        <v>931</v>
      </c>
      <c r="I167" t="s">
        <v>928</v>
      </c>
      <c r="J167" t="s">
        <v>927</v>
      </c>
      <c r="K167" t="str">
        <f t="shared" si="1"/>
        <v>Special Ed, Black</v>
      </c>
    </row>
    <row r="168" spans="1:11" ht="14.25">
      <c r="A168" s="69">
        <v>2</v>
      </c>
      <c r="B168" s="70" t="s">
        <v>70</v>
      </c>
      <c r="C168" s="70" t="s">
        <v>71</v>
      </c>
      <c r="D168" s="70" t="s">
        <v>460</v>
      </c>
      <c r="E168" s="70" t="s">
        <v>461</v>
      </c>
      <c r="F168" s="70" t="s">
        <v>61</v>
      </c>
      <c r="G168" s="70" t="s">
        <v>62</v>
      </c>
      <c r="H168" s="70" t="s">
        <v>931</v>
      </c>
      <c r="I168" t="s">
        <v>926</v>
      </c>
      <c r="J168" t="s">
        <v>928</v>
      </c>
      <c r="K168" t="str">
        <f t="shared" si="1"/>
        <v>LEP, Special Ed</v>
      </c>
    </row>
    <row r="169" spans="1:11" ht="14.25">
      <c r="A169" s="69">
        <v>3</v>
      </c>
      <c r="B169" s="70" t="s">
        <v>78</v>
      </c>
      <c r="C169" s="70" t="s">
        <v>79</v>
      </c>
      <c r="D169" s="70" t="s">
        <v>462</v>
      </c>
      <c r="E169" s="70" t="s">
        <v>463</v>
      </c>
      <c r="F169" s="70" t="s">
        <v>67</v>
      </c>
      <c r="G169" s="70" t="s">
        <v>62</v>
      </c>
      <c r="H169" s="70" t="s">
        <v>931</v>
      </c>
      <c r="I169" t="s">
        <v>928</v>
      </c>
      <c r="J169" t="s">
        <v>926</v>
      </c>
      <c r="K169" t="str">
        <f t="shared" si="1"/>
        <v>Special Ed, LEP</v>
      </c>
    </row>
    <row r="170" spans="1:11" ht="14.25">
      <c r="A170" s="69">
        <v>2</v>
      </c>
      <c r="B170" s="70" t="s">
        <v>70</v>
      </c>
      <c r="C170" s="70" t="s">
        <v>71</v>
      </c>
      <c r="D170" s="70" t="s">
        <v>954</v>
      </c>
      <c r="E170" s="70" t="s">
        <v>692</v>
      </c>
      <c r="F170" s="70" t="s">
        <v>61</v>
      </c>
      <c r="G170" s="70" t="s">
        <v>62</v>
      </c>
      <c r="H170" s="70" t="s">
        <v>931</v>
      </c>
      <c r="I170" t="s">
        <v>928</v>
      </c>
      <c r="J170" t="s">
        <v>926</v>
      </c>
      <c r="K170" t="str">
        <f t="shared" si="1"/>
        <v>Special Ed, LEP</v>
      </c>
    </row>
    <row r="171" spans="1:11" ht="14.25">
      <c r="A171" s="69">
        <v>3</v>
      </c>
      <c r="B171" s="70" t="s">
        <v>78</v>
      </c>
      <c r="C171" s="70" t="s">
        <v>79</v>
      </c>
      <c r="D171" s="70" t="s">
        <v>955</v>
      </c>
      <c r="E171" s="70" t="s">
        <v>464</v>
      </c>
      <c r="F171" s="70" t="s">
        <v>67</v>
      </c>
      <c r="G171" s="70" t="s">
        <v>62</v>
      </c>
      <c r="H171" s="70" t="s">
        <v>931</v>
      </c>
      <c r="I171" t="s">
        <v>928</v>
      </c>
      <c r="J171" t="s">
        <v>927</v>
      </c>
      <c r="K171" t="str">
        <f t="shared" si="1"/>
        <v>Special Ed, Black</v>
      </c>
    </row>
    <row r="172" spans="1:11" ht="14.25">
      <c r="A172" s="69">
        <v>2</v>
      </c>
      <c r="B172" s="70" t="s">
        <v>70</v>
      </c>
      <c r="C172" s="70" t="s">
        <v>71</v>
      </c>
      <c r="D172" s="70" t="s">
        <v>465</v>
      </c>
      <c r="E172" s="70" t="s">
        <v>466</v>
      </c>
      <c r="F172" s="70" t="s">
        <v>61</v>
      </c>
      <c r="G172" s="70" t="s">
        <v>62</v>
      </c>
      <c r="H172" s="70" t="s">
        <v>931</v>
      </c>
      <c r="I172" t="s">
        <v>926</v>
      </c>
      <c r="J172" t="s">
        <v>928</v>
      </c>
      <c r="K172" t="str">
        <f t="shared" si="1"/>
        <v>LEP, Special Ed</v>
      </c>
    </row>
    <row r="173" spans="1:11" ht="14.25">
      <c r="A173" s="69">
        <v>2</v>
      </c>
      <c r="B173" s="70" t="s">
        <v>70</v>
      </c>
      <c r="C173" s="70" t="s">
        <v>71</v>
      </c>
      <c r="D173" s="70" t="s">
        <v>467</v>
      </c>
      <c r="E173" s="70" t="s">
        <v>468</v>
      </c>
      <c r="F173" s="70" t="s">
        <v>61</v>
      </c>
      <c r="G173" s="70" t="s">
        <v>62</v>
      </c>
      <c r="H173" s="70" t="s">
        <v>931</v>
      </c>
      <c r="I173" t="s">
        <v>926</v>
      </c>
      <c r="J173" t="s">
        <v>928</v>
      </c>
      <c r="K173" t="str">
        <f t="shared" si="1"/>
        <v>LEP, Special Ed</v>
      </c>
    </row>
    <row r="174" spans="1:8" ht="14.25">
      <c r="A174" s="69">
        <v>2</v>
      </c>
      <c r="B174" s="70" t="s">
        <v>70</v>
      </c>
      <c r="C174" s="70" t="s">
        <v>71</v>
      </c>
      <c r="D174" s="70" t="s">
        <v>469</v>
      </c>
      <c r="E174" s="70" t="s">
        <v>470</v>
      </c>
      <c r="F174" s="70" t="s">
        <v>61</v>
      </c>
      <c r="G174" s="70" t="s">
        <v>68</v>
      </c>
      <c r="H174" s="70" t="s">
        <v>91</v>
      </c>
    </row>
    <row r="175" spans="1:11" ht="14.25">
      <c r="A175" s="69">
        <v>2</v>
      </c>
      <c r="B175" s="70" t="s">
        <v>70</v>
      </c>
      <c r="C175" s="70" t="s">
        <v>71</v>
      </c>
      <c r="D175" s="70" t="s">
        <v>956</v>
      </c>
      <c r="E175" s="70" t="s">
        <v>471</v>
      </c>
      <c r="F175" s="70" t="s">
        <v>61</v>
      </c>
      <c r="G175" s="70" t="s">
        <v>62</v>
      </c>
      <c r="H175" s="70" t="s">
        <v>931</v>
      </c>
      <c r="I175" t="s">
        <v>928</v>
      </c>
      <c r="J175" t="s">
        <v>926</v>
      </c>
      <c r="K175" t="str">
        <f aca="true" t="shared" si="2" ref="K175:K182">CONCATENATE(I175,", ",J175)</f>
        <v>Special Ed, LEP</v>
      </c>
    </row>
    <row r="176" spans="1:11" ht="14.25">
      <c r="A176" s="69">
        <v>2</v>
      </c>
      <c r="B176" s="70" t="s">
        <v>70</v>
      </c>
      <c r="C176" s="70" t="s">
        <v>247</v>
      </c>
      <c r="D176" s="70" t="s">
        <v>957</v>
      </c>
      <c r="E176" s="70" t="s">
        <v>472</v>
      </c>
      <c r="F176" s="70" t="s">
        <v>61</v>
      </c>
      <c r="G176" s="70" t="s">
        <v>62</v>
      </c>
      <c r="H176" s="70" t="s">
        <v>931</v>
      </c>
      <c r="I176" t="s">
        <v>928</v>
      </c>
      <c r="J176" t="s">
        <v>927</v>
      </c>
      <c r="K176" t="str">
        <f t="shared" si="2"/>
        <v>Special Ed, Black</v>
      </c>
    </row>
    <row r="177" spans="1:11" ht="14.25">
      <c r="A177" s="69">
        <v>2</v>
      </c>
      <c r="B177" s="70" t="s">
        <v>70</v>
      </c>
      <c r="C177" s="70" t="s">
        <v>247</v>
      </c>
      <c r="D177" s="70" t="s">
        <v>958</v>
      </c>
      <c r="E177" s="70" t="s">
        <v>473</v>
      </c>
      <c r="F177" s="70" t="s">
        <v>61</v>
      </c>
      <c r="G177" s="70" t="s">
        <v>62</v>
      </c>
      <c r="H177" s="70" t="s">
        <v>931</v>
      </c>
      <c r="I177" t="s">
        <v>928</v>
      </c>
      <c r="J177" t="s">
        <v>926</v>
      </c>
      <c r="K177" t="str">
        <f t="shared" si="2"/>
        <v>Special Ed, LEP</v>
      </c>
    </row>
    <row r="178" spans="1:11" ht="14.25">
      <c r="A178" s="69">
        <v>3</v>
      </c>
      <c r="B178" s="70" t="s">
        <v>78</v>
      </c>
      <c r="C178" s="70" t="s">
        <v>79</v>
      </c>
      <c r="D178" s="70" t="s">
        <v>959</v>
      </c>
      <c r="E178" s="70" t="s">
        <v>474</v>
      </c>
      <c r="F178" s="70" t="s">
        <v>67</v>
      </c>
      <c r="G178" s="70" t="s">
        <v>62</v>
      </c>
      <c r="H178" s="70" t="s">
        <v>932</v>
      </c>
      <c r="I178" t="s">
        <v>928</v>
      </c>
      <c r="J178" t="s">
        <v>927</v>
      </c>
      <c r="K178" t="str">
        <f t="shared" si="2"/>
        <v>Special Ed, Black</v>
      </c>
    </row>
    <row r="179" spans="1:11" ht="14.25">
      <c r="A179" s="69">
        <v>2</v>
      </c>
      <c r="B179" s="70" t="s">
        <v>70</v>
      </c>
      <c r="C179" s="70" t="s">
        <v>247</v>
      </c>
      <c r="D179" s="70" t="s">
        <v>960</v>
      </c>
      <c r="E179" s="70" t="s">
        <v>475</v>
      </c>
      <c r="F179" s="70" t="s">
        <v>61</v>
      </c>
      <c r="G179" s="70" t="s">
        <v>62</v>
      </c>
      <c r="H179" s="70" t="s">
        <v>931</v>
      </c>
      <c r="I179" t="s">
        <v>928</v>
      </c>
      <c r="J179" t="s">
        <v>926</v>
      </c>
      <c r="K179" t="str">
        <f t="shared" si="2"/>
        <v>Special Ed, LEP</v>
      </c>
    </row>
    <row r="180" spans="1:11" ht="14.25">
      <c r="A180" s="69">
        <v>2</v>
      </c>
      <c r="B180" s="70" t="s">
        <v>70</v>
      </c>
      <c r="C180" s="70" t="s">
        <v>71</v>
      </c>
      <c r="D180" s="70" t="s">
        <v>961</v>
      </c>
      <c r="E180" s="70" t="s">
        <v>693</v>
      </c>
      <c r="F180" s="70" t="s">
        <v>61</v>
      </c>
      <c r="G180" s="70" t="s">
        <v>62</v>
      </c>
      <c r="H180" s="70" t="s">
        <v>931</v>
      </c>
      <c r="I180" t="s">
        <v>928</v>
      </c>
      <c r="J180" t="s">
        <v>926</v>
      </c>
      <c r="K180" t="str">
        <f t="shared" si="2"/>
        <v>Special Ed, LEP</v>
      </c>
    </row>
    <row r="181" spans="1:11" ht="14.25">
      <c r="A181" s="69">
        <v>2</v>
      </c>
      <c r="B181" s="70" t="s">
        <v>188</v>
      </c>
      <c r="C181" s="70" t="s">
        <v>476</v>
      </c>
      <c r="D181" s="70" t="s">
        <v>962</v>
      </c>
      <c r="E181" s="70" t="s">
        <v>477</v>
      </c>
      <c r="F181" s="70" t="s">
        <v>67</v>
      </c>
      <c r="G181" s="70" t="s">
        <v>62</v>
      </c>
      <c r="H181" s="70" t="s">
        <v>932</v>
      </c>
      <c r="I181" t="s">
        <v>926</v>
      </c>
      <c r="J181" t="s">
        <v>928</v>
      </c>
      <c r="K181" t="str">
        <f t="shared" si="2"/>
        <v>LEP, Special Ed</v>
      </c>
    </row>
    <row r="182" spans="1:11" ht="14.25">
      <c r="A182" s="69">
        <v>2</v>
      </c>
      <c r="B182" s="70" t="s">
        <v>70</v>
      </c>
      <c r="C182" s="70" t="s">
        <v>247</v>
      </c>
      <c r="D182" s="70" t="s">
        <v>963</v>
      </c>
      <c r="E182" s="70" t="s">
        <v>478</v>
      </c>
      <c r="F182" s="70" t="s">
        <v>61</v>
      </c>
      <c r="G182" s="70" t="s">
        <v>62</v>
      </c>
      <c r="H182" s="70" t="s">
        <v>931</v>
      </c>
      <c r="I182" t="s">
        <v>926</v>
      </c>
      <c r="J182" t="s">
        <v>928</v>
      </c>
      <c r="K182" t="str">
        <f t="shared" si="2"/>
        <v>LEP, Special Ed</v>
      </c>
    </row>
    <row r="183" spans="1:8" ht="14.25">
      <c r="A183" s="508">
        <v>2</v>
      </c>
      <c r="B183" s="509" t="s">
        <v>70</v>
      </c>
      <c r="C183" s="509" t="s">
        <v>71</v>
      </c>
      <c r="D183" s="509" t="s">
        <v>964</v>
      </c>
      <c r="E183" s="509" t="s">
        <v>479</v>
      </c>
      <c r="F183" s="509" t="s">
        <v>61</v>
      </c>
      <c r="G183" s="509" t="s">
        <v>68</v>
      </c>
      <c r="H183" s="510" t="s">
        <v>69</v>
      </c>
    </row>
    <row r="184" spans="1:11" ht="14.25">
      <c r="A184" s="69">
        <v>2</v>
      </c>
      <c r="B184" s="70" t="s">
        <v>70</v>
      </c>
      <c r="C184" s="70" t="s">
        <v>71</v>
      </c>
      <c r="D184" s="70" t="s">
        <v>480</v>
      </c>
      <c r="E184" s="70" t="s">
        <v>481</v>
      </c>
      <c r="F184" s="70" t="s">
        <v>61</v>
      </c>
      <c r="G184" s="70" t="s">
        <v>62</v>
      </c>
      <c r="H184" s="70" t="s">
        <v>931</v>
      </c>
      <c r="I184" t="s">
        <v>926</v>
      </c>
      <c r="J184" t="s">
        <v>928</v>
      </c>
      <c r="K184" t="str">
        <f>CONCATENATE(I184,", ",J184)</f>
        <v>LEP, Special Ed</v>
      </c>
    </row>
    <row r="185" spans="1:8" ht="14.25">
      <c r="A185" s="69">
        <v>3</v>
      </c>
      <c r="B185" s="70" t="s">
        <v>96</v>
      </c>
      <c r="C185" s="70" t="s">
        <v>482</v>
      </c>
      <c r="D185" s="70" t="s">
        <v>483</v>
      </c>
      <c r="E185" s="70" t="s">
        <v>484</v>
      </c>
      <c r="F185" s="70" t="s">
        <v>61</v>
      </c>
      <c r="G185" s="70" t="s">
        <v>62</v>
      </c>
      <c r="H185" s="70" t="s">
        <v>74</v>
      </c>
    </row>
    <row r="186" spans="1:11" ht="14.25">
      <c r="A186" s="69">
        <v>3</v>
      </c>
      <c r="B186" s="70" t="s">
        <v>96</v>
      </c>
      <c r="C186" s="70" t="s">
        <v>482</v>
      </c>
      <c r="D186" s="70" t="s">
        <v>485</v>
      </c>
      <c r="E186" s="70" t="s">
        <v>486</v>
      </c>
      <c r="F186" s="70" t="s">
        <v>61</v>
      </c>
      <c r="G186" s="70" t="s">
        <v>62</v>
      </c>
      <c r="H186" s="70" t="s">
        <v>931</v>
      </c>
      <c r="I186" t="s">
        <v>926</v>
      </c>
      <c r="J186" t="s">
        <v>928</v>
      </c>
      <c r="K186" t="str">
        <f>CONCATENATE(I186,", ",J186)</f>
        <v>LEP, Special Ed</v>
      </c>
    </row>
    <row r="187" spans="1:8" ht="14.25">
      <c r="A187" s="69">
        <v>4</v>
      </c>
      <c r="B187" s="70" t="s">
        <v>133</v>
      </c>
      <c r="C187" s="70" t="s">
        <v>134</v>
      </c>
      <c r="D187" s="70" t="s">
        <v>487</v>
      </c>
      <c r="E187" s="70" t="s">
        <v>488</v>
      </c>
      <c r="F187" s="70" t="s">
        <v>61</v>
      </c>
      <c r="G187" s="70" t="s">
        <v>68</v>
      </c>
      <c r="H187" s="70" t="s">
        <v>91</v>
      </c>
    </row>
    <row r="188" spans="1:8" ht="14.25">
      <c r="A188" s="69">
        <v>2</v>
      </c>
      <c r="B188" s="70" t="s">
        <v>70</v>
      </c>
      <c r="C188" s="70" t="s">
        <v>247</v>
      </c>
      <c r="D188" s="70" t="s">
        <v>489</v>
      </c>
      <c r="E188" s="70" t="s">
        <v>490</v>
      </c>
      <c r="F188" s="70" t="s">
        <v>61</v>
      </c>
      <c r="G188" s="70" t="s">
        <v>62</v>
      </c>
      <c r="H188" s="70" t="s">
        <v>74</v>
      </c>
    </row>
    <row r="189" spans="1:8" ht="14.25">
      <c r="A189" s="69">
        <v>3</v>
      </c>
      <c r="B189" s="70" t="s">
        <v>96</v>
      </c>
      <c r="C189" s="70" t="s">
        <v>163</v>
      </c>
      <c r="D189" s="70" t="s">
        <v>491</v>
      </c>
      <c r="E189" s="70" t="s">
        <v>492</v>
      </c>
      <c r="F189" s="70" t="s">
        <v>61</v>
      </c>
      <c r="G189" s="70" t="s">
        <v>68</v>
      </c>
      <c r="H189" s="70" t="s">
        <v>91</v>
      </c>
    </row>
    <row r="190" spans="1:8" ht="14.25">
      <c r="A190" s="76">
        <v>4</v>
      </c>
      <c r="B190" s="70" t="s">
        <v>238</v>
      </c>
      <c r="C190" s="70" t="s">
        <v>493</v>
      </c>
      <c r="D190" s="70" t="s">
        <v>493</v>
      </c>
      <c r="E190" s="70" t="s">
        <v>494</v>
      </c>
      <c r="F190" s="70" t="s">
        <v>239</v>
      </c>
      <c r="G190" s="70" t="s">
        <v>68</v>
      </c>
      <c r="H190" s="70" t="s">
        <v>91</v>
      </c>
    </row>
    <row r="191" spans="1:8" ht="14.25">
      <c r="A191" s="69">
        <v>7</v>
      </c>
      <c r="B191" s="70" t="s">
        <v>128</v>
      </c>
      <c r="C191" s="70" t="s">
        <v>495</v>
      </c>
      <c r="D191" s="70" t="s">
        <v>496</v>
      </c>
      <c r="E191" s="70" t="s">
        <v>497</v>
      </c>
      <c r="F191" s="70" t="s">
        <v>61</v>
      </c>
      <c r="G191" s="70" t="s">
        <v>62</v>
      </c>
      <c r="H191" s="70" t="s">
        <v>74</v>
      </c>
    </row>
    <row r="192" spans="1:8" ht="14.25">
      <c r="A192" s="69">
        <v>7</v>
      </c>
      <c r="B192" s="70" t="s">
        <v>498</v>
      </c>
      <c r="C192" s="70" t="s">
        <v>499</v>
      </c>
      <c r="D192" s="70" t="s">
        <v>500</v>
      </c>
      <c r="E192" s="70" t="s">
        <v>501</v>
      </c>
      <c r="F192" s="70" t="s">
        <v>61</v>
      </c>
      <c r="G192" s="70" t="s">
        <v>62</v>
      </c>
      <c r="H192" s="70" t="s">
        <v>74</v>
      </c>
    </row>
    <row r="193" spans="1:11" ht="14.25">
      <c r="A193" s="69">
        <v>1</v>
      </c>
      <c r="B193" s="70" t="s">
        <v>502</v>
      </c>
      <c r="C193" s="70" t="s">
        <v>503</v>
      </c>
      <c r="D193" s="70" t="s">
        <v>504</v>
      </c>
      <c r="E193" s="70" t="s">
        <v>505</v>
      </c>
      <c r="F193" s="70" t="s">
        <v>67</v>
      </c>
      <c r="G193" s="70" t="s">
        <v>62</v>
      </c>
      <c r="H193" s="70" t="s">
        <v>931</v>
      </c>
      <c r="I193" t="s">
        <v>928</v>
      </c>
      <c r="J193" t="s">
        <v>927</v>
      </c>
      <c r="K193" t="str">
        <f>CONCATENATE(I193,", ",J193)</f>
        <v>Special Ed, Black</v>
      </c>
    </row>
    <row r="194" spans="1:11" ht="14.25">
      <c r="A194" s="69">
        <v>5</v>
      </c>
      <c r="B194" s="70" t="s">
        <v>85</v>
      </c>
      <c r="C194" s="70" t="s">
        <v>506</v>
      </c>
      <c r="D194" s="70" t="s">
        <v>507</v>
      </c>
      <c r="E194" s="70" t="s">
        <v>508</v>
      </c>
      <c r="F194" s="70" t="s">
        <v>215</v>
      </c>
      <c r="G194" s="70" t="s">
        <v>62</v>
      </c>
      <c r="H194" s="70" t="s">
        <v>932</v>
      </c>
      <c r="I194" t="s">
        <v>928</v>
      </c>
      <c r="J194" t="s">
        <v>929</v>
      </c>
      <c r="K194" t="str">
        <f>CONCATENATE(I194,", ",J194)</f>
        <v>Special Ed, Econ. Disadv.</v>
      </c>
    </row>
    <row r="195" spans="1:8" ht="14.25">
      <c r="A195" s="69">
        <v>4</v>
      </c>
      <c r="B195" s="70" t="s">
        <v>63</v>
      </c>
      <c r="C195" s="70" t="s">
        <v>116</v>
      </c>
      <c r="D195" s="70" t="s">
        <v>509</v>
      </c>
      <c r="E195" s="70" t="s">
        <v>510</v>
      </c>
      <c r="F195" s="70" t="s">
        <v>67</v>
      </c>
      <c r="G195" s="70" t="s">
        <v>62</v>
      </c>
      <c r="H195" s="70" t="s">
        <v>74</v>
      </c>
    </row>
    <row r="196" spans="1:8" ht="14.25">
      <c r="A196" s="69">
        <v>7</v>
      </c>
      <c r="B196" s="70" t="s">
        <v>92</v>
      </c>
      <c r="C196" s="70" t="s">
        <v>511</v>
      </c>
      <c r="D196" s="70" t="s">
        <v>512</v>
      </c>
      <c r="E196" s="70" t="s">
        <v>513</v>
      </c>
      <c r="F196" s="70" t="s">
        <v>61</v>
      </c>
      <c r="G196" s="70" t="s">
        <v>62</v>
      </c>
      <c r="H196" s="70" t="s">
        <v>74</v>
      </c>
    </row>
    <row r="197" spans="1:11" ht="14.25">
      <c r="A197" s="69">
        <v>7</v>
      </c>
      <c r="B197" s="70" t="s">
        <v>92</v>
      </c>
      <c r="C197" s="70" t="s">
        <v>511</v>
      </c>
      <c r="D197" s="70" t="s">
        <v>514</v>
      </c>
      <c r="E197" s="70" t="s">
        <v>515</v>
      </c>
      <c r="F197" s="70" t="s">
        <v>61</v>
      </c>
      <c r="G197" s="70" t="s">
        <v>62</v>
      </c>
      <c r="H197" s="70" t="s">
        <v>931</v>
      </c>
      <c r="I197" t="s">
        <v>926</v>
      </c>
      <c r="J197" t="s">
        <v>928</v>
      </c>
      <c r="K197" t="str">
        <f>CONCATENATE(I197,", ",J197)</f>
        <v>LEP, Special Ed</v>
      </c>
    </row>
    <row r="198" spans="1:8" ht="14.25">
      <c r="A198" s="69">
        <v>6</v>
      </c>
      <c r="B198" s="70" t="s">
        <v>119</v>
      </c>
      <c r="C198" s="70" t="s">
        <v>120</v>
      </c>
      <c r="D198" s="70" t="s">
        <v>516</v>
      </c>
      <c r="E198" s="70" t="s">
        <v>517</v>
      </c>
      <c r="F198" s="70" t="s">
        <v>61</v>
      </c>
      <c r="G198" s="70" t="s">
        <v>68</v>
      </c>
      <c r="H198" s="70" t="s">
        <v>91</v>
      </c>
    </row>
    <row r="199" spans="1:8" ht="14.25">
      <c r="A199" s="69">
        <v>3</v>
      </c>
      <c r="B199" s="70" t="s">
        <v>96</v>
      </c>
      <c r="C199" s="70" t="s">
        <v>97</v>
      </c>
      <c r="D199" s="70" t="s">
        <v>518</v>
      </c>
      <c r="E199" s="70" t="s">
        <v>519</v>
      </c>
      <c r="F199" s="70" t="s">
        <v>61</v>
      </c>
      <c r="G199" s="70" t="s">
        <v>68</v>
      </c>
      <c r="H199" s="70" t="s">
        <v>91</v>
      </c>
    </row>
    <row r="200" spans="1:8" ht="14.25">
      <c r="A200" s="69">
        <v>6</v>
      </c>
      <c r="B200" s="70" t="s">
        <v>119</v>
      </c>
      <c r="C200" s="70" t="s">
        <v>120</v>
      </c>
      <c r="D200" s="70" t="s">
        <v>520</v>
      </c>
      <c r="E200" s="70" t="s">
        <v>521</v>
      </c>
      <c r="F200" s="70" t="s">
        <v>61</v>
      </c>
      <c r="G200" s="70" t="s">
        <v>68</v>
      </c>
      <c r="H200" s="70" t="s">
        <v>91</v>
      </c>
    </row>
    <row r="201" spans="1:8" ht="14.25">
      <c r="A201" s="69">
        <v>7</v>
      </c>
      <c r="B201" s="70" t="s">
        <v>100</v>
      </c>
      <c r="C201" s="70" t="s">
        <v>101</v>
      </c>
      <c r="D201" s="70" t="s">
        <v>522</v>
      </c>
      <c r="E201" s="70" t="s">
        <v>523</v>
      </c>
      <c r="F201" s="70" t="s">
        <v>61</v>
      </c>
      <c r="G201" s="70" t="s">
        <v>68</v>
      </c>
      <c r="H201" s="70" t="s">
        <v>91</v>
      </c>
    </row>
    <row r="202" spans="1:11" ht="14.25">
      <c r="A202" s="69">
        <v>3</v>
      </c>
      <c r="B202" s="70" t="s">
        <v>96</v>
      </c>
      <c r="C202" s="70" t="s">
        <v>97</v>
      </c>
      <c r="D202" s="70" t="s">
        <v>524</v>
      </c>
      <c r="E202" s="70" t="s">
        <v>525</v>
      </c>
      <c r="F202" s="70" t="s">
        <v>61</v>
      </c>
      <c r="G202" s="70" t="s">
        <v>62</v>
      </c>
      <c r="H202" s="70" t="s">
        <v>931</v>
      </c>
      <c r="I202" t="s">
        <v>928</v>
      </c>
      <c r="J202" t="s">
        <v>926</v>
      </c>
      <c r="K202" t="str">
        <f>CONCATENATE(I202,", ",J202)</f>
        <v>Special Ed, LEP</v>
      </c>
    </row>
    <row r="203" spans="1:11" ht="14.25">
      <c r="A203" s="69">
        <v>5</v>
      </c>
      <c r="B203" s="70" t="s">
        <v>85</v>
      </c>
      <c r="C203" s="70" t="s">
        <v>526</v>
      </c>
      <c r="D203" s="70" t="s">
        <v>527</v>
      </c>
      <c r="E203" s="70" t="s">
        <v>528</v>
      </c>
      <c r="F203" s="70" t="s">
        <v>109</v>
      </c>
      <c r="G203" s="70" t="s">
        <v>62</v>
      </c>
      <c r="H203" s="70" t="s">
        <v>932</v>
      </c>
      <c r="I203" t="s">
        <v>926</v>
      </c>
      <c r="J203" t="s">
        <v>928</v>
      </c>
      <c r="K203" t="str">
        <f>CONCATENATE(I203,", ",J203)</f>
        <v>LEP, Special Ed</v>
      </c>
    </row>
    <row r="204" spans="1:8" ht="14.25">
      <c r="A204" s="69">
        <v>6</v>
      </c>
      <c r="B204" s="70" t="s">
        <v>119</v>
      </c>
      <c r="C204" s="70" t="s">
        <v>120</v>
      </c>
      <c r="D204" s="70" t="s">
        <v>529</v>
      </c>
      <c r="E204" s="70" t="s">
        <v>530</v>
      </c>
      <c r="F204" s="70" t="s">
        <v>61</v>
      </c>
      <c r="G204" s="70" t="s">
        <v>68</v>
      </c>
      <c r="H204" s="70" t="s">
        <v>91</v>
      </c>
    </row>
    <row r="205" spans="1:11" ht="14.25">
      <c r="A205" s="69">
        <v>4</v>
      </c>
      <c r="B205" s="70" t="s">
        <v>133</v>
      </c>
      <c r="C205" s="70" t="s">
        <v>134</v>
      </c>
      <c r="D205" s="70" t="s">
        <v>531</v>
      </c>
      <c r="E205" s="70" t="s">
        <v>532</v>
      </c>
      <c r="F205" s="70" t="s">
        <v>61</v>
      </c>
      <c r="G205" s="70" t="s">
        <v>62</v>
      </c>
      <c r="H205" s="70" t="s">
        <v>931</v>
      </c>
      <c r="I205" t="s">
        <v>927</v>
      </c>
      <c r="J205" t="s">
        <v>926</v>
      </c>
      <c r="K205" t="str">
        <f>CONCATENATE(I205,", ",J205)</f>
        <v>Black, LEP</v>
      </c>
    </row>
    <row r="206" spans="1:11" ht="14.25">
      <c r="A206" s="69">
        <v>4</v>
      </c>
      <c r="B206" s="70" t="s">
        <v>133</v>
      </c>
      <c r="C206" s="70" t="s">
        <v>134</v>
      </c>
      <c r="D206" s="70" t="s">
        <v>750</v>
      </c>
      <c r="E206" s="70" t="s">
        <v>751</v>
      </c>
      <c r="F206" s="70" t="s">
        <v>61</v>
      </c>
      <c r="G206" s="70" t="s">
        <v>62</v>
      </c>
      <c r="H206" s="70" t="s">
        <v>931</v>
      </c>
      <c r="I206" t="s">
        <v>928</v>
      </c>
      <c r="J206" t="s">
        <v>926</v>
      </c>
      <c r="K206" t="str">
        <f>CONCATENATE(I206,", ",J206)</f>
        <v>Special Ed, LEP</v>
      </c>
    </row>
    <row r="207" spans="1:11" ht="14.25">
      <c r="A207" s="69">
        <v>5</v>
      </c>
      <c r="B207" s="70" t="s">
        <v>57</v>
      </c>
      <c r="C207" s="70" t="s">
        <v>58</v>
      </c>
      <c r="D207" s="70" t="s">
        <v>533</v>
      </c>
      <c r="E207" s="70" t="s">
        <v>534</v>
      </c>
      <c r="F207" s="70" t="s">
        <v>61</v>
      </c>
      <c r="G207" s="70" t="s">
        <v>62</v>
      </c>
      <c r="H207" s="70" t="s">
        <v>931</v>
      </c>
      <c r="I207" t="s">
        <v>928</v>
      </c>
      <c r="J207" t="s">
        <v>926</v>
      </c>
      <c r="K207" t="str">
        <f>CONCATENATE(I207,", ",J207)</f>
        <v>Special Ed, LEP</v>
      </c>
    </row>
    <row r="208" spans="1:11" ht="14.25">
      <c r="A208" s="69">
        <v>3</v>
      </c>
      <c r="B208" s="70" t="s">
        <v>96</v>
      </c>
      <c r="C208" s="70" t="s">
        <v>482</v>
      </c>
      <c r="D208" s="70" t="s">
        <v>535</v>
      </c>
      <c r="E208" s="70" t="s">
        <v>536</v>
      </c>
      <c r="F208" s="70" t="s">
        <v>61</v>
      </c>
      <c r="G208" s="70" t="s">
        <v>62</v>
      </c>
      <c r="H208" s="70" t="s">
        <v>931</v>
      </c>
      <c r="I208" t="s">
        <v>926</v>
      </c>
      <c r="J208" t="s">
        <v>928</v>
      </c>
      <c r="K208" t="str">
        <f>CONCATENATE(I208,", ",J208)</f>
        <v>LEP, Special Ed</v>
      </c>
    </row>
    <row r="209" spans="1:11" ht="14.25">
      <c r="A209" s="69">
        <v>2</v>
      </c>
      <c r="B209" s="70" t="s">
        <v>188</v>
      </c>
      <c r="C209" s="70" t="s">
        <v>537</v>
      </c>
      <c r="D209" s="70" t="s">
        <v>538</v>
      </c>
      <c r="E209" s="70" t="s">
        <v>539</v>
      </c>
      <c r="F209" s="70" t="s">
        <v>211</v>
      </c>
      <c r="G209" s="70" t="s">
        <v>62</v>
      </c>
      <c r="H209" s="70" t="s">
        <v>932</v>
      </c>
      <c r="I209" t="s">
        <v>928</v>
      </c>
      <c r="J209" t="s">
        <v>929</v>
      </c>
      <c r="K209" t="str">
        <f>CONCATENATE(I209,", ",J209)</f>
        <v>Special Ed, Econ. Disadv.</v>
      </c>
    </row>
    <row r="210" spans="1:8" ht="14.25">
      <c r="A210" s="69">
        <v>7</v>
      </c>
      <c r="B210" s="70" t="s">
        <v>498</v>
      </c>
      <c r="C210" s="70" t="s">
        <v>540</v>
      </c>
      <c r="D210" s="70" t="s">
        <v>541</v>
      </c>
      <c r="E210" s="70" t="s">
        <v>542</v>
      </c>
      <c r="F210" s="70" t="s">
        <v>61</v>
      </c>
      <c r="G210" s="70" t="s">
        <v>62</v>
      </c>
      <c r="H210" s="70" t="s">
        <v>74</v>
      </c>
    </row>
    <row r="211" spans="1:11" ht="14.25">
      <c r="A211" s="69">
        <v>7</v>
      </c>
      <c r="B211" s="70" t="s">
        <v>498</v>
      </c>
      <c r="C211" s="70" t="s">
        <v>540</v>
      </c>
      <c r="D211" s="70" t="s">
        <v>543</v>
      </c>
      <c r="E211" s="70" t="s">
        <v>544</v>
      </c>
      <c r="F211" s="70" t="s">
        <v>61</v>
      </c>
      <c r="G211" s="70" t="s">
        <v>62</v>
      </c>
      <c r="H211" s="70" t="s">
        <v>931</v>
      </c>
      <c r="I211" t="s">
        <v>928</v>
      </c>
      <c r="J211" t="s">
        <v>929</v>
      </c>
      <c r="K211" t="str">
        <f aca="true" t="shared" si="3" ref="K211:K219">CONCATENATE(I211,", ",J211)</f>
        <v>Special Ed, Econ. Disadv.</v>
      </c>
    </row>
    <row r="212" spans="1:11" ht="14.25">
      <c r="A212" s="69">
        <v>4</v>
      </c>
      <c r="B212" s="70" t="s">
        <v>264</v>
      </c>
      <c r="C212" s="70" t="s">
        <v>265</v>
      </c>
      <c r="D212" s="70" t="s">
        <v>545</v>
      </c>
      <c r="E212" s="70" t="s">
        <v>546</v>
      </c>
      <c r="F212" s="70" t="s">
        <v>215</v>
      </c>
      <c r="G212" s="70" t="s">
        <v>62</v>
      </c>
      <c r="H212" s="70" t="s">
        <v>932</v>
      </c>
      <c r="I212" t="s">
        <v>928</v>
      </c>
      <c r="J212" t="s">
        <v>929</v>
      </c>
      <c r="K212" t="str">
        <f t="shared" si="3"/>
        <v>Special Ed, Econ. Disadv.</v>
      </c>
    </row>
    <row r="213" spans="1:11" ht="14.25">
      <c r="A213" s="69">
        <v>5</v>
      </c>
      <c r="B213" s="70" t="s">
        <v>57</v>
      </c>
      <c r="C213" s="70" t="s">
        <v>395</v>
      </c>
      <c r="D213" s="70" t="s">
        <v>547</v>
      </c>
      <c r="E213" s="70" t="s">
        <v>548</v>
      </c>
      <c r="F213" s="70" t="s">
        <v>61</v>
      </c>
      <c r="G213" s="70" t="s">
        <v>62</v>
      </c>
      <c r="H213" s="70" t="s">
        <v>931</v>
      </c>
      <c r="I213" t="s">
        <v>928</v>
      </c>
      <c r="J213" t="s">
        <v>926</v>
      </c>
      <c r="K213" t="str">
        <f t="shared" si="3"/>
        <v>Special Ed, LEP</v>
      </c>
    </row>
    <row r="214" spans="1:11" ht="14.25">
      <c r="A214" s="69">
        <v>7</v>
      </c>
      <c r="B214" s="70" t="s">
        <v>100</v>
      </c>
      <c r="C214" s="70" t="s">
        <v>101</v>
      </c>
      <c r="D214" s="70" t="s">
        <v>549</v>
      </c>
      <c r="E214" s="70" t="s">
        <v>550</v>
      </c>
      <c r="F214" s="70" t="s">
        <v>61</v>
      </c>
      <c r="G214" s="70" t="s">
        <v>62</v>
      </c>
      <c r="H214" s="70" t="s">
        <v>931</v>
      </c>
      <c r="I214" t="s">
        <v>928</v>
      </c>
      <c r="J214" t="s">
        <v>927</v>
      </c>
      <c r="K214" t="str">
        <f t="shared" si="3"/>
        <v>Special Ed, Black</v>
      </c>
    </row>
    <row r="215" spans="1:11" ht="14.25">
      <c r="A215" s="69">
        <v>7</v>
      </c>
      <c r="B215" s="70" t="s">
        <v>92</v>
      </c>
      <c r="C215" s="70" t="s">
        <v>551</v>
      </c>
      <c r="D215" s="70" t="s">
        <v>552</v>
      </c>
      <c r="E215" s="70" t="s">
        <v>553</v>
      </c>
      <c r="F215" s="70" t="s">
        <v>109</v>
      </c>
      <c r="G215" s="70" t="s">
        <v>62</v>
      </c>
      <c r="H215" s="70" t="s">
        <v>932</v>
      </c>
      <c r="I215" t="s">
        <v>928</v>
      </c>
      <c r="J215" t="s">
        <v>927</v>
      </c>
      <c r="K215" t="str">
        <f t="shared" si="3"/>
        <v>Special Ed, Black</v>
      </c>
    </row>
    <row r="216" spans="1:11" ht="14.25">
      <c r="A216" s="69">
        <v>3</v>
      </c>
      <c r="B216" s="70" t="s">
        <v>96</v>
      </c>
      <c r="C216" s="70" t="s">
        <v>171</v>
      </c>
      <c r="D216" s="70" t="s">
        <v>554</v>
      </c>
      <c r="E216" s="70" t="s">
        <v>555</v>
      </c>
      <c r="F216" s="70" t="s">
        <v>150</v>
      </c>
      <c r="G216" s="70" t="s">
        <v>62</v>
      </c>
      <c r="H216" s="70" t="s">
        <v>932</v>
      </c>
      <c r="I216" t="s">
        <v>928</v>
      </c>
      <c r="J216" t="s">
        <v>929</v>
      </c>
      <c r="K216" t="str">
        <f t="shared" si="3"/>
        <v>Special Ed, Econ. Disadv.</v>
      </c>
    </row>
    <row r="217" spans="1:11" ht="14.25">
      <c r="A217" s="69">
        <v>5</v>
      </c>
      <c r="B217" s="70" t="s">
        <v>57</v>
      </c>
      <c r="C217" s="70" t="s">
        <v>556</v>
      </c>
      <c r="D217" s="70" t="s">
        <v>557</v>
      </c>
      <c r="E217" s="70" t="s">
        <v>558</v>
      </c>
      <c r="F217" s="70" t="s">
        <v>109</v>
      </c>
      <c r="G217" s="70" t="s">
        <v>62</v>
      </c>
      <c r="H217" s="70" t="s">
        <v>932</v>
      </c>
      <c r="I217" t="s">
        <v>928</v>
      </c>
      <c r="J217" t="s">
        <v>927</v>
      </c>
      <c r="K217" t="str">
        <f t="shared" si="3"/>
        <v>Special Ed, Black</v>
      </c>
    </row>
    <row r="218" spans="1:11" ht="14.25">
      <c r="A218" s="69">
        <v>3</v>
      </c>
      <c r="B218" s="70" t="s">
        <v>96</v>
      </c>
      <c r="C218" s="70" t="s">
        <v>97</v>
      </c>
      <c r="D218" s="70" t="s">
        <v>559</v>
      </c>
      <c r="E218" s="70" t="s">
        <v>560</v>
      </c>
      <c r="F218" s="70" t="s">
        <v>61</v>
      </c>
      <c r="G218" s="70" t="s">
        <v>62</v>
      </c>
      <c r="H218" s="70" t="s">
        <v>931</v>
      </c>
      <c r="I218" t="s">
        <v>928</v>
      </c>
      <c r="J218" t="s">
        <v>930</v>
      </c>
      <c r="K218" t="str">
        <f t="shared" si="3"/>
        <v>Special Ed, Hispanic</v>
      </c>
    </row>
    <row r="219" spans="1:11" ht="14.25">
      <c r="A219" s="69">
        <v>7</v>
      </c>
      <c r="B219" s="70" t="s">
        <v>92</v>
      </c>
      <c r="C219" s="70" t="s">
        <v>93</v>
      </c>
      <c r="D219" s="70" t="s">
        <v>561</v>
      </c>
      <c r="E219" s="70" t="s">
        <v>562</v>
      </c>
      <c r="F219" s="70" t="s">
        <v>61</v>
      </c>
      <c r="G219" s="70" t="s">
        <v>62</v>
      </c>
      <c r="H219" s="70" t="s">
        <v>932</v>
      </c>
      <c r="I219" t="s">
        <v>928</v>
      </c>
      <c r="J219" t="s">
        <v>926</v>
      </c>
      <c r="K219" t="str">
        <f t="shared" si="3"/>
        <v>Special Ed, LEP</v>
      </c>
    </row>
    <row r="220" spans="1:8" ht="14.25">
      <c r="A220" s="69">
        <v>6</v>
      </c>
      <c r="B220" s="70" t="s">
        <v>119</v>
      </c>
      <c r="C220" s="70" t="s">
        <v>120</v>
      </c>
      <c r="D220" s="70" t="s">
        <v>563</v>
      </c>
      <c r="E220" s="70" t="s">
        <v>564</v>
      </c>
      <c r="F220" s="70" t="s">
        <v>61</v>
      </c>
      <c r="G220" s="70" t="s">
        <v>68</v>
      </c>
      <c r="H220" s="70" t="s">
        <v>91</v>
      </c>
    </row>
    <row r="221" spans="1:11" ht="14.25">
      <c r="A221" s="69">
        <v>3</v>
      </c>
      <c r="B221" s="70" t="s">
        <v>96</v>
      </c>
      <c r="C221" s="70" t="s">
        <v>97</v>
      </c>
      <c r="D221" s="70" t="s">
        <v>965</v>
      </c>
      <c r="E221" s="70" t="s">
        <v>565</v>
      </c>
      <c r="F221" s="70" t="s">
        <v>61</v>
      </c>
      <c r="G221" s="70" t="s">
        <v>62</v>
      </c>
      <c r="H221" s="70" t="s">
        <v>931</v>
      </c>
      <c r="I221" t="s">
        <v>928</v>
      </c>
      <c r="J221" t="s">
        <v>926</v>
      </c>
      <c r="K221" t="str">
        <f>CONCATENATE(I221,", ",J221)</f>
        <v>Special Ed, LEP</v>
      </c>
    </row>
    <row r="222" spans="1:11" ht="14.25">
      <c r="A222" s="69">
        <v>1</v>
      </c>
      <c r="B222" s="70" t="s">
        <v>439</v>
      </c>
      <c r="C222" s="70" t="s">
        <v>440</v>
      </c>
      <c r="D222" s="70" t="s">
        <v>966</v>
      </c>
      <c r="E222" s="70" t="s">
        <v>566</v>
      </c>
      <c r="F222" s="70" t="s">
        <v>215</v>
      </c>
      <c r="G222" s="70" t="s">
        <v>62</v>
      </c>
      <c r="H222" s="70" t="s">
        <v>932</v>
      </c>
      <c r="I222" t="s">
        <v>928</v>
      </c>
      <c r="J222" t="s">
        <v>929</v>
      </c>
      <c r="K222" t="str">
        <f>CONCATENATE(I222,", ",J222)</f>
        <v>Special Ed, Econ. Disadv.</v>
      </c>
    </row>
    <row r="223" spans="1:8" ht="14.25">
      <c r="A223" s="69">
        <v>4</v>
      </c>
      <c r="B223" s="70" t="s">
        <v>63</v>
      </c>
      <c r="C223" s="70" t="s">
        <v>75</v>
      </c>
      <c r="D223" s="70" t="s">
        <v>567</v>
      </c>
      <c r="E223" s="70" t="s">
        <v>568</v>
      </c>
      <c r="F223" s="70" t="s">
        <v>61</v>
      </c>
      <c r="G223" s="70" t="s">
        <v>62</v>
      </c>
      <c r="H223" s="70" t="s">
        <v>74</v>
      </c>
    </row>
    <row r="224" spans="1:8" ht="14.25">
      <c r="A224" s="69">
        <v>4</v>
      </c>
      <c r="B224" s="70" t="s">
        <v>63</v>
      </c>
      <c r="C224" s="70" t="s">
        <v>75</v>
      </c>
      <c r="D224" s="70" t="s">
        <v>569</v>
      </c>
      <c r="E224" s="70" t="s">
        <v>570</v>
      </c>
      <c r="F224" s="70" t="s">
        <v>61</v>
      </c>
      <c r="G224" s="70" t="s">
        <v>62</v>
      </c>
      <c r="H224" s="70" t="s">
        <v>74</v>
      </c>
    </row>
    <row r="225" spans="1:11" ht="14.25">
      <c r="A225" s="69">
        <v>7</v>
      </c>
      <c r="B225" s="70" t="s">
        <v>92</v>
      </c>
      <c r="C225" s="70" t="s">
        <v>93</v>
      </c>
      <c r="D225" s="70" t="s">
        <v>571</v>
      </c>
      <c r="E225" s="70" t="s">
        <v>572</v>
      </c>
      <c r="F225" s="70" t="s">
        <v>61</v>
      </c>
      <c r="G225" s="70" t="s">
        <v>62</v>
      </c>
      <c r="H225" s="70" t="s">
        <v>932</v>
      </c>
      <c r="I225" t="s">
        <v>928</v>
      </c>
      <c r="J225" t="s">
        <v>926</v>
      </c>
      <c r="K225" t="str">
        <f>CONCATENATE(I225,", ",J225)</f>
        <v>Special Ed, LEP</v>
      </c>
    </row>
    <row r="226" spans="1:8" ht="14.25">
      <c r="A226" s="69">
        <v>3</v>
      </c>
      <c r="B226" s="70" t="s">
        <v>96</v>
      </c>
      <c r="C226" s="70" t="s">
        <v>97</v>
      </c>
      <c r="D226" s="70" t="s">
        <v>573</v>
      </c>
      <c r="E226" s="70" t="s">
        <v>574</v>
      </c>
      <c r="F226" s="70" t="s">
        <v>61</v>
      </c>
      <c r="G226" s="70" t="s">
        <v>68</v>
      </c>
      <c r="H226" s="70" t="s">
        <v>91</v>
      </c>
    </row>
    <row r="227" spans="1:11" ht="14.25">
      <c r="A227" s="69">
        <v>4</v>
      </c>
      <c r="B227" s="70" t="s">
        <v>63</v>
      </c>
      <c r="C227" s="70" t="s">
        <v>575</v>
      </c>
      <c r="D227" s="70" t="s">
        <v>576</v>
      </c>
      <c r="E227" s="70" t="s">
        <v>577</v>
      </c>
      <c r="F227" s="70" t="s">
        <v>150</v>
      </c>
      <c r="G227" s="70" t="s">
        <v>62</v>
      </c>
      <c r="H227" s="70" t="s">
        <v>932</v>
      </c>
      <c r="I227" t="s">
        <v>928</v>
      </c>
      <c r="J227" t="s">
        <v>927</v>
      </c>
      <c r="K227" t="str">
        <f>CONCATENATE(I227,", ",J227)</f>
        <v>Special Ed, Black</v>
      </c>
    </row>
    <row r="228" spans="1:11" ht="14.25">
      <c r="A228" s="69">
        <v>3</v>
      </c>
      <c r="B228" s="70" t="s">
        <v>78</v>
      </c>
      <c r="C228" s="70" t="s">
        <v>578</v>
      </c>
      <c r="D228" s="70" t="s">
        <v>579</v>
      </c>
      <c r="E228" s="70" t="s">
        <v>580</v>
      </c>
      <c r="F228" s="70" t="s">
        <v>132</v>
      </c>
      <c r="G228" s="70" t="s">
        <v>62</v>
      </c>
      <c r="H228" s="70" t="s">
        <v>931</v>
      </c>
      <c r="I228" t="s">
        <v>928</v>
      </c>
      <c r="J228" t="s">
        <v>927</v>
      </c>
      <c r="K228" t="str">
        <f>CONCATENATE(I228,", ",J228)</f>
        <v>Special Ed, Black</v>
      </c>
    </row>
    <row r="229" spans="1:11" ht="14.25">
      <c r="A229" s="69">
        <v>1</v>
      </c>
      <c r="B229" s="70" t="s">
        <v>439</v>
      </c>
      <c r="C229" s="70" t="s">
        <v>581</v>
      </c>
      <c r="D229" s="70" t="s">
        <v>582</v>
      </c>
      <c r="E229" s="70" t="s">
        <v>583</v>
      </c>
      <c r="F229" s="70" t="s">
        <v>132</v>
      </c>
      <c r="G229" s="70" t="s">
        <v>62</v>
      </c>
      <c r="H229" s="70" t="s">
        <v>932</v>
      </c>
      <c r="I229" t="s">
        <v>928</v>
      </c>
      <c r="J229" t="s">
        <v>929</v>
      </c>
      <c r="K229" t="str">
        <f>CONCATENATE(I229,", ",J229)</f>
        <v>Special Ed, Econ. Disadv.</v>
      </c>
    </row>
    <row r="230" spans="1:8" ht="14.25">
      <c r="A230" s="69">
        <v>4</v>
      </c>
      <c r="B230" s="70" t="s">
        <v>133</v>
      </c>
      <c r="C230" s="70" t="s">
        <v>134</v>
      </c>
      <c r="D230" s="70" t="s">
        <v>584</v>
      </c>
      <c r="E230" s="70" t="s">
        <v>585</v>
      </c>
      <c r="F230" s="70" t="s">
        <v>61</v>
      </c>
      <c r="G230" s="70" t="s">
        <v>62</v>
      </c>
      <c r="H230" s="70" t="s">
        <v>74</v>
      </c>
    </row>
    <row r="231" spans="1:8" ht="14.25">
      <c r="A231" s="69">
        <v>4</v>
      </c>
      <c r="B231" s="70" t="s">
        <v>133</v>
      </c>
      <c r="C231" s="70" t="s">
        <v>134</v>
      </c>
      <c r="D231" s="70" t="s">
        <v>586</v>
      </c>
      <c r="E231" s="70" t="s">
        <v>587</v>
      </c>
      <c r="F231" s="70" t="s">
        <v>61</v>
      </c>
      <c r="G231" s="70" t="s">
        <v>62</v>
      </c>
      <c r="H231" s="70" t="s">
        <v>74</v>
      </c>
    </row>
    <row r="232" spans="1:8" ht="14.25">
      <c r="A232" s="69">
        <v>6</v>
      </c>
      <c r="B232" s="70" t="s">
        <v>119</v>
      </c>
      <c r="C232" s="70" t="s">
        <v>120</v>
      </c>
      <c r="D232" s="70" t="s">
        <v>588</v>
      </c>
      <c r="E232" s="70" t="s">
        <v>589</v>
      </c>
      <c r="F232" s="70" t="s">
        <v>61</v>
      </c>
      <c r="G232" s="70" t="s">
        <v>68</v>
      </c>
      <c r="H232" s="71" t="s">
        <v>91</v>
      </c>
    </row>
    <row r="233" spans="1:11" ht="14.25">
      <c r="A233" s="69">
        <v>3</v>
      </c>
      <c r="B233" s="70" t="s">
        <v>96</v>
      </c>
      <c r="C233" s="70" t="s">
        <v>326</v>
      </c>
      <c r="D233" s="70" t="s">
        <v>590</v>
      </c>
      <c r="E233" s="70" t="s">
        <v>591</v>
      </c>
      <c r="F233" s="70" t="s">
        <v>61</v>
      </c>
      <c r="G233" s="70" t="s">
        <v>62</v>
      </c>
      <c r="H233" s="70" t="s">
        <v>931</v>
      </c>
      <c r="I233" t="s">
        <v>928</v>
      </c>
      <c r="J233" t="s">
        <v>930</v>
      </c>
      <c r="K233" t="str">
        <f>CONCATENATE(I233,", ",J233)</f>
        <v>Special Ed, Hispanic</v>
      </c>
    </row>
    <row r="234" spans="1:8" ht="14.25">
      <c r="A234" s="508">
        <v>3</v>
      </c>
      <c r="B234" s="509" t="s">
        <v>96</v>
      </c>
      <c r="C234" s="509" t="s">
        <v>326</v>
      </c>
      <c r="D234" s="509" t="s">
        <v>592</v>
      </c>
      <c r="E234" s="509" t="s">
        <v>593</v>
      </c>
      <c r="F234" s="509" t="s">
        <v>61</v>
      </c>
      <c r="G234" s="509" t="s">
        <v>68</v>
      </c>
      <c r="H234" s="510" t="s">
        <v>69</v>
      </c>
    </row>
    <row r="235" spans="1:8" ht="14.25">
      <c r="A235" s="69">
        <v>6</v>
      </c>
      <c r="B235" s="70" t="s">
        <v>119</v>
      </c>
      <c r="C235" s="70" t="s">
        <v>120</v>
      </c>
      <c r="D235" s="70" t="s">
        <v>594</v>
      </c>
      <c r="E235" s="70" t="s">
        <v>595</v>
      </c>
      <c r="F235" s="70" t="s">
        <v>61</v>
      </c>
      <c r="G235" s="70" t="s">
        <v>68</v>
      </c>
      <c r="H235" s="70" t="s">
        <v>91</v>
      </c>
    </row>
    <row r="236" spans="1:11" ht="14.25">
      <c r="A236" s="69">
        <v>4</v>
      </c>
      <c r="B236" s="70" t="s">
        <v>133</v>
      </c>
      <c r="C236" s="70" t="s">
        <v>244</v>
      </c>
      <c r="D236" s="70" t="s">
        <v>596</v>
      </c>
      <c r="E236" s="70" t="s">
        <v>597</v>
      </c>
      <c r="F236" s="70" t="s">
        <v>215</v>
      </c>
      <c r="G236" s="70" t="s">
        <v>62</v>
      </c>
      <c r="H236" s="70" t="s">
        <v>932</v>
      </c>
      <c r="I236" t="s">
        <v>928</v>
      </c>
      <c r="J236" t="s">
        <v>929</v>
      </c>
      <c r="K236" t="str">
        <f>CONCATENATE(I236,", ",J236)</f>
        <v>Special Ed, Econ. Disadv.</v>
      </c>
    </row>
    <row r="237" spans="1:11" ht="14.25">
      <c r="A237" s="69">
        <v>4</v>
      </c>
      <c r="B237" s="70" t="s">
        <v>133</v>
      </c>
      <c r="C237" s="70" t="s">
        <v>134</v>
      </c>
      <c r="D237" s="70" t="s">
        <v>598</v>
      </c>
      <c r="E237" s="70" t="s">
        <v>599</v>
      </c>
      <c r="F237" s="70" t="s">
        <v>61</v>
      </c>
      <c r="G237" s="70" t="s">
        <v>62</v>
      </c>
      <c r="H237" s="70" t="s">
        <v>931</v>
      </c>
      <c r="I237" t="s">
        <v>928</v>
      </c>
      <c r="J237" t="s">
        <v>926</v>
      </c>
      <c r="K237" t="str">
        <f>CONCATENATE(I237,", ",J237)</f>
        <v>Special Ed, LEP</v>
      </c>
    </row>
    <row r="238" spans="1:11" ht="14.25">
      <c r="A238" s="69">
        <v>3</v>
      </c>
      <c r="B238" s="70" t="s">
        <v>78</v>
      </c>
      <c r="C238" s="70" t="s">
        <v>405</v>
      </c>
      <c r="D238" s="70" t="s">
        <v>600</v>
      </c>
      <c r="E238" s="70" t="s">
        <v>601</v>
      </c>
      <c r="F238" s="70" t="s">
        <v>61</v>
      </c>
      <c r="G238" s="70" t="s">
        <v>62</v>
      </c>
      <c r="H238" s="70" t="s">
        <v>931</v>
      </c>
      <c r="I238" t="s">
        <v>926</v>
      </c>
      <c r="J238" t="s">
        <v>928</v>
      </c>
      <c r="K238" t="str">
        <f>CONCATENATE(I238,", ",J238)</f>
        <v>LEP, Special Ed</v>
      </c>
    </row>
    <row r="239" spans="1:11" ht="14.25">
      <c r="A239" s="69">
        <v>3</v>
      </c>
      <c r="B239" s="70" t="s">
        <v>78</v>
      </c>
      <c r="C239" s="70" t="s">
        <v>79</v>
      </c>
      <c r="D239" s="70" t="s">
        <v>602</v>
      </c>
      <c r="E239" s="70" t="s">
        <v>603</v>
      </c>
      <c r="F239" s="70" t="s">
        <v>67</v>
      </c>
      <c r="G239" s="70" t="s">
        <v>62</v>
      </c>
      <c r="H239" s="70" t="s">
        <v>931</v>
      </c>
      <c r="I239" t="s">
        <v>928</v>
      </c>
      <c r="J239" t="s">
        <v>927</v>
      </c>
      <c r="K239" t="str">
        <f>CONCATENATE(I239,", ",J239)</f>
        <v>Special Ed, Black</v>
      </c>
    </row>
    <row r="240" spans="1:8" ht="14.25">
      <c r="A240" s="69">
        <v>6</v>
      </c>
      <c r="B240" s="70" t="s">
        <v>119</v>
      </c>
      <c r="C240" s="70" t="s">
        <v>120</v>
      </c>
      <c r="D240" s="70" t="s">
        <v>604</v>
      </c>
      <c r="E240" s="70" t="s">
        <v>605</v>
      </c>
      <c r="F240" s="70" t="s">
        <v>61</v>
      </c>
      <c r="G240" s="70" t="s">
        <v>68</v>
      </c>
      <c r="H240" s="70" t="s">
        <v>91</v>
      </c>
    </row>
    <row r="241" spans="1:11" ht="14.25">
      <c r="A241" s="69">
        <v>7</v>
      </c>
      <c r="B241" s="70" t="s">
        <v>277</v>
      </c>
      <c r="C241" s="70" t="s">
        <v>278</v>
      </c>
      <c r="D241" s="70" t="s">
        <v>606</v>
      </c>
      <c r="E241" s="70" t="s">
        <v>607</v>
      </c>
      <c r="F241" s="70" t="s">
        <v>61</v>
      </c>
      <c r="G241" s="70" t="s">
        <v>62</v>
      </c>
      <c r="H241" s="70" t="s">
        <v>931</v>
      </c>
      <c r="I241" t="s">
        <v>928</v>
      </c>
      <c r="J241" t="s">
        <v>927</v>
      </c>
      <c r="K241" t="str">
        <f>CONCATENATE(I241,", ",J241)</f>
        <v>Special Ed, Black</v>
      </c>
    </row>
    <row r="242" spans="1:8" ht="14.25">
      <c r="A242" s="69">
        <v>3</v>
      </c>
      <c r="B242" s="70" t="s">
        <v>78</v>
      </c>
      <c r="C242" s="70" t="s">
        <v>79</v>
      </c>
      <c r="D242" s="70" t="s">
        <v>608</v>
      </c>
      <c r="E242" s="70" t="s">
        <v>609</v>
      </c>
      <c r="F242" s="70" t="s">
        <v>67</v>
      </c>
      <c r="G242" s="70" t="s">
        <v>62</v>
      </c>
      <c r="H242" s="70" t="s">
        <v>74</v>
      </c>
    </row>
    <row r="243" spans="1:8" ht="14.25">
      <c r="A243" s="69">
        <v>6</v>
      </c>
      <c r="B243" s="70" t="s">
        <v>112</v>
      </c>
      <c r="C243" s="70" t="s">
        <v>610</v>
      </c>
      <c r="D243" s="70" t="s">
        <v>611</v>
      </c>
      <c r="E243" s="70" t="s">
        <v>612</v>
      </c>
      <c r="F243" s="70" t="s">
        <v>211</v>
      </c>
      <c r="G243" s="70" t="s">
        <v>62</v>
      </c>
      <c r="H243" s="70" t="s">
        <v>74</v>
      </c>
    </row>
    <row r="244" spans="1:8" ht="14.25">
      <c r="A244" s="69">
        <v>6</v>
      </c>
      <c r="B244" s="70" t="s">
        <v>119</v>
      </c>
      <c r="C244" s="70" t="s">
        <v>120</v>
      </c>
      <c r="D244" s="70" t="s">
        <v>613</v>
      </c>
      <c r="E244" s="70" t="s">
        <v>614</v>
      </c>
      <c r="F244" s="70" t="s">
        <v>61</v>
      </c>
      <c r="G244" s="70" t="s">
        <v>68</v>
      </c>
      <c r="H244" s="70" t="s">
        <v>91</v>
      </c>
    </row>
    <row r="245" spans="1:11" ht="14.25">
      <c r="A245" s="69">
        <v>6</v>
      </c>
      <c r="B245" s="70" t="s">
        <v>119</v>
      </c>
      <c r="C245" s="70" t="s">
        <v>615</v>
      </c>
      <c r="D245" s="70" t="s">
        <v>616</v>
      </c>
      <c r="E245" s="70" t="s">
        <v>617</v>
      </c>
      <c r="F245" s="70" t="s">
        <v>109</v>
      </c>
      <c r="G245" s="70" t="s">
        <v>62</v>
      </c>
      <c r="H245" s="70" t="s">
        <v>931</v>
      </c>
      <c r="I245" t="s">
        <v>928</v>
      </c>
      <c r="J245" t="s">
        <v>930</v>
      </c>
      <c r="K245" t="str">
        <f>CONCATENATE(I245,", ",J245)</f>
        <v>Special Ed, Hispanic</v>
      </c>
    </row>
    <row r="246" spans="1:8" ht="14.25">
      <c r="A246" s="69">
        <v>6</v>
      </c>
      <c r="B246" s="70" t="s">
        <v>119</v>
      </c>
      <c r="C246" s="70" t="s">
        <v>120</v>
      </c>
      <c r="D246" s="70" t="s">
        <v>618</v>
      </c>
      <c r="E246" s="70" t="s">
        <v>619</v>
      </c>
      <c r="F246" s="70" t="s">
        <v>61</v>
      </c>
      <c r="G246" s="70" t="s">
        <v>68</v>
      </c>
      <c r="H246" s="70" t="s">
        <v>91</v>
      </c>
    </row>
    <row r="247" spans="1:11" ht="14.25">
      <c r="A247" s="69">
        <v>7</v>
      </c>
      <c r="B247" s="70" t="s">
        <v>100</v>
      </c>
      <c r="C247" s="70" t="s">
        <v>620</v>
      </c>
      <c r="D247" s="70" t="s">
        <v>621</v>
      </c>
      <c r="E247" s="70" t="s">
        <v>622</v>
      </c>
      <c r="F247" s="70" t="s">
        <v>67</v>
      </c>
      <c r="G247" s="70" t="s">
        <v>62</v>
      </c>
      <c r="H247" s="70" t="s">
        <v>931</v>
      </c>
      <c r="I247" t="s">
        <v>928</v>
      </c>
      <c r="J247" t="s">
        <v>927</v>
      </c>
      <c r="K247" t="str">
        <f>CONCATENATE(I247,", ",J247)</f>
        <v>Special Ed, Black</v>
      </c>
    </row>
    <row r="248" spans="1:11" ht="14.25">
      <c r="A248" s="69">
        <v>7</v>
      </c>
      <c r="B248" s="70" t="s">
        <v>498</v>
      </c>
      <c r="C248" s="70" t="s">
        <v>623</v>
      </c>
      <c r="D248" s="70" t="s">
        <v>624</v>
      </c>
      <c r="E248" s="70" t="s">
        <v>625</v>
      </c>
      <c r="F248" s="70" t="s">
        <v>132</v>
      </c>
      <c r="G248" s="70" t="s">
        <v>62</v>
      </c>
      <c r="H248" s="70" t="s">
        <v>932</v>
      </c>
      <c r="I248" t="s">
        <v>928</v>
      </c>
      <c r="J248" t="s">
        <v>927</v>
      </c>
      <c r="K248" t="str">
        <f>CONCATENATE(I248,", ",J248)</f>
        <v>Special Ed, Black</v>
      </c>
    </row>
    <row r="249" spans="1:8" ht="14.25">
      <c r="A249" s="72">
        <v>2</v>
      </c>
      <c r="B249" s="73" t="s">
        <v>70</v>
      </c>
      <c r="C249" s="73" t="s">
        <v>71</v>
      </c>
      <c r="D249" s="73" t="s">
        <v>700</v>
      </c>
      <c r="E249" s="74" t="s">
        <v>745</v>
      </c>
      <c r="F249" s="73" t="s">
        <v>61</v>
      </c>
      <c r="G249" s="73" t="s">
        <v>62</v>
      </c>
      <c r="H249" s="73" t="s">
        <v>74</v>
      </c>
    </row>
    <row r="250" spans="1:8" ht="14.25">
      <c r="A250" s="69">
        <v>6</v>
      </c>
      <c r="B250" s="70" t="s">
        <v>119</v>
      </c>
      <c r="C250" s="70" t="s">
        <v>120</v>
      </c>
      <c r="D250" s="70" t="s">
        <v>626</v>
      </c>
      <c r="E250" s="70" t="s">
        <v>627</v>
      </c>
      <c r="F250" s="70" t="s">
        <v>61</v>
      </c>
      <c r="G250" s="70" t="s">
        <v>68</v>
      </c>
      <c r="H250" s="70" t="s">
        <v>91</v>
      </c>
    </row>
  </sheetData>
  <sheetProtection password="E72B" sheet="1" objects="1" scenarios="1" selectLockedCells="1"/>
  <autoFilter ref="A1:K250">
    <sortState ref="A2:K250">
      <sortCondition sortBy="value" ref="D2:D250"/>
    </sortState>
  </autoFilter>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N30"/>
  <sheetViews>
    <sheetView showGridLines="0" showRowColHeaders="0" zoomScale="90" zoomScaleNormal="90" zoomScaleSheetLayoutView="100" zoomScalePageLayoutView="0" workbookViewId="0" topLeftCell="A1">
      <selection activeCell="F18" sqref="F18"/>
    </sheetView>
  </sheetViews>
  <sheetFormatPr defaultColWidth="9.140625" defaultRowHeight="15"/>
  <cols>
    <col min="1" max="1" width="16.7109375" style="34" customWidth="1"/>
    <col min="2" max="3" width="20.7109375" style="34" customWidth="1"/>
    <col min="4" max="4" width="16.7109375" style="34" customWidth="1"/>
    <col min="5" max="5" width="19.421875" style="34" customWidth="1"/>
    <col min="6" max="6" width="26.00390625" style="34" customWidth="1"/>
    <col min="7" max="7" width="25.8515625" style="34" customWidth="1"/>
    <col min="8" max="8" width="18.140625" style="34" customWidth="1"/>
    <col min="9" max="9" width="33.421875" style="34" customWidth="1"/>
    <col min="10" max="10" width="32.140625" style="34" customWidth="1"/>
    <col min="11" max="11" width="17.7109375" style="34" customWidth="1"/>
    <col min="12" max="12" width="11.28125" style="34" customWidth="1"/>
    <col min="13" max="13" width="15.421875" style="34" customWidth="1"/>
    <col min="14" max="14" width="22.421875" style="34" customWidth="1"/>
    <col min="15" max="19" width="8.7109375" style="34" customWidth="1"/>
    <col min="20" max="20" width="24.28125" style="34" customWidth="1"/>
    <col min="21" max="16384" width="8.7109375" style="34" customWidth="1"/>
  </cols>
  <sheetData>
    <row r="1" spans="1:7" ht="30.75">
      <c r="A1" s="88" t="s">
        <v>727</v>
      </c>
      <c r="G1" s="529" t="s">
        <v>1169</v>
      </c>
    </row>
    <row r="2" spans="1:7" ht="24.75" customHeight="1" thickBot="1">
      <c r="A2" s="514" t="s">
        <v>1152</v>
      </c>
      <c r="B2" s="587" t="str">
        <f>Title!$I$17</f>
        <v>Select School From List Below</v>
      </c>
      <c r="C2" s="587"/>
      <c r="D2" s="587"/>
      <c r="F2" s="515" t="s">
        <v>1041</v>
      </c>
      <c r="G2" s="516"/>
    </row>
    <row r="3" ht="15" thickBot="1">
      <c r="N3" s="84"/>
    </row>
    <row r="4" spans="1:8" ht="18" customHeight="1">
      <c r="A4" s="578" t="s">
        <v>894</v>
      </c>
      <c r="B4" s="579"/>
      <c r="C4" s="579"/>
      <c r="D4" s="579"/>
      <c r="E4" s="579"/>
      <c r="F4" s="579"/>
      <c r="G4" s="579"/>
      <c r="H4" s="580"/>
    </row>
    <row r="5" spans="1:13" ht="24" customHeight="1" thickBot="1">
      <c r="A5" s="581"/>
      <c r="B5" s="582"/>
      <c r="C5" s="582"/>
      <c r="D5" s="582"/>
      <c r="E5" s="582"/>
      <c r="F5" s="582"/>
      <c r="G5" s="582"/>
      <c r="H5" s="583"/>
      <c r="M5" s="101"/>
    </row>
    <row r="7" ht="19.5">
      <c r="A7" s="102"/>
    </row>
    <row r="8" spans="1:8" ht="27.75" customHeight="1">
      <c r="A8" s="584" t="s">
        <v>728</v>
      </c>
      <c r="B8" s="584"/>
      <c r="C8" s="584"/>
      <c r="D8" s="584"/>
      <c r="E8" s="584"/>
      <c r="F8" s="584"/>
      <c r="G8" s="584"/>
      <c r="H8" s="584"/>
    </row>
    <row r="9" ht="14.25">
      <c r="A9" s="34" t="s">
        <v>733</v>
      </c>
    </row>
    <row r="10" ht="14.25">
      <c r="A10" s="103" t="s">
        <v>731</v>
      </c>
    </row>
    <row r="11" ht="14.25">
      <c r="A11" s="103" t="s">
        <v>732</v>
      </c>
    </row>
    <row r="12" ht="14.25">
      <c r="A12" s="103"/>
    </row>
    <row r="13" ht="15" thickBot="1">
      <c r="A13" s="103"/>
    </row>
    <row r="14" spans="5:6" ht="31.5" customHeight="1" thickBot="1">
      <c r="E14" s="585" t="s">
        <v>734</v>
      </c>
      <c r="F14" s="586"/>
    </row>
    <row r="15" spans="1:8" ht="48.75" customHeight="1" thickBot="1">
      <c r="A15" s="104" t="s">
        <v>729</v>
      </c>
      <c r="B15" s="105" t="s">
        <v>630</v>
      </c>
      <c r="C15" s="105" t="s">
        <v>631</v>
      </c>
      <c r="D15" s="105" t="s">
        <v>694</v>
      </c>
      <c r="E15" s="106" t="s">
        <v>815</v>
      </c>
      <c r="F15" s="106" t="s">
        <v>814</v>
      </c>
      <c r="G15" s="107" t="s">
        <v>633</v>
      </c>
      <c r="H15" s="209" t="s">
        <v>628</v>
      </c>
    </row>
    <row r="16" spans="1:8" ht="15">
      <c r="A16" s="108" t="s">
        <v>629</v>
      </c>
      <c r="B16" s="80"/>
      <c r="C16" s="94"/>
      <c r="D16" s="95"/>
      <c r="E16" s="87"/>
      <c r="F16" s="87"/>
      <c r="G16" s="96"/>
      <c r="H16" s="214"/>
    </row>
    <row r="17" spans="1:8" ht="15">
      <c r="A17" s="97"/>
      <c r="B17" s="98"/>
      <c r="C17" s="99"/>
      <c r="D17" s="95"/>
      <c r="E17" s="99"/>
      <c r="F17" s="99"/>
      <c r="G17" s="100"/>
      <c r="H17" s="212"/>
    </row>
    <row r="18" spans="1:8" ht="15">
      <c r="A18" s="97"/>
      <c r="B18" s="98"/>
      <c r="C18" s="99"/>
      <c r="D18" s="95"/>
      <c r="E18" s="99"/>
      <c r="F18" s="99"/>
      <c r="G18" s="100"/>
      <c r="H18" s="213"/>
    </row>
    <row r="19" spans="1:8" ht="15">
      <c r="A19" s="97"/>
      <c r="B19" s="98"/>
      <c r="C19" s="99"/>
      <c r="D19" s="95"/>
      <c r="E19" s="99"/>
      <c r="F19" s="99"/>
      <c r="G19" s="100"/>
      <c r="H19" s="212"/>
    </row>
    <row r="20" spans="1:8" ht="15">
      <c r="A20" s="97"/>
      <c r="B20" s="98"/>
      <c r="C20" s="99"/>
      <c r="D20" s="95"/>
      <c r="E20" s="99"/>
      <c r="F20" s="99"/>
      <c r="G20" s="100"/>
      <c r="H20" s="213"/>
    </row>
    <row r="21" spans="1:8" ht="15">
      <c r="A21" s="97"/>
      <c r="B21" s="98"/>
      <c r="C21" s="99"/>
      <c r="D21" s="95"/>
      <c r="E21" s="99"/>
      <c r="F21" s="99"/>
      <c r="G21" s="100"/>
      <c r="H21" s="212"/>
    </row>
    <row r="22" spans="1:8" ht="15">
      <c r="A22" s="97"/>
      <c r="B22" s="98"/>
      <c r="C22" s="99"/>
      <c r="D22" s="95"/>
      <c r="E22" s="99"/>
      <c r="F22" s="99"/>
      <c r="G22" s="100"/>
      <c r="H22" s="213"/>
    </row>
    <row r="23" spans="1:8" ht="15">
      <c r="A23" s="97"/>
      <c r="B23" s="98"/>
      <c r="C23" s="99"/>
      <c r="D23" s="95"/>
      <c r="E23" s="99"/>
      <c r="F23" s="99"/>
      <c r="G23" s="100"/>
      <c r="H23" s="212"/>
    </row>
    <row r="24" spans="1:8" ht="15">
      <c r="A24" s="97"/>
      <c r="B24" s="98"/>
      <c r="C24" s="99"/>
      <c r="D24" s="95"/>
      <c r="E24" s="99"/>
      <c r="F24" s="99"/>
      <c r="G24" s="100"/>
      <c r="H24" s="213"/>
    </row>
    <row r="25" spans="1:8" ht="15">
      <c r="A25" s="97"/>
      <c r="B25" s="98"/>
      <c r="C25" s="99"/>
      <c r="D25" s="95"/>
      <c r="E25" s="99"/>
      <c r="F25" s="99"/>
      <c r="G25" s="100"/>
      <c r="H25" s="212"/>
    </row>
    <row r="26" spans="1:8" ht="15">
      <c r="A26" s="97"/>
      <c r="B26" s="98"/>
      <c r="C26" s="99"/>
      <c r="D26" s="95"/>
      <c r="E26" s="99"/>
      <c r="F26" s="99"/>
      <c r="G26" s="100"/>
      <c r="H26" s="213"/>
    </row>
    <row r="27" spans="1:8" ht="15">
      <c r="A27" s="97"/>
      <c r="B27" s="98"/>
      <c r="C27" s="99"/>
      <c r="D27" s="95"/>
      <c r="E27" s="99"/>
      <c r="F27" s="99"/>
      <c r="G27" s="100"/>
      <c r="H27" s="212"/>
    </row>
    <row r="28" spans="1:8" ht="15">
      <c r="A28" s="97"/>
      <c r="B28" s="98"/>
      <c r="C28" s="99"/>
      <c r="D28" s="95"/>
      <c r="E28" s="99"/>
      <c r="F28" s="99"/>
      <c r="G28" s="100"/>
      <c r="H28" s="210"/>
    </row>
    <row r="29" spans="1:8" ht="15">
      <c r="A29" s="97"/>
      <c r="B29" s="98"/>
      <c r="C29" s="99"/>
      <c r="D29" s="95"/>
      <c r="E29" s="99"/>
      <c r="F29" s="99"/>
      <c r="G29" s="211"/>
      <c r="H29" s="210"/>
    </row>
    <row r="30" spans="1:8" ht="15">
      <c r="A30" s="97"/>
      <c r="B30" s="98"/>
      <c r="C30" s="99"/>
      <c r="D30" s="95"/>
      <c r="E30" s="99"/>
      <c r="F30" s="99"/>
      <c r="G30" s="96"/>
      <c r="H30" s="210"/>
    </row>
  </sheetData>
  <sheetProtection selectLockedCells="1"/>
  <mergeCells count="4">
    <mergeCell ref="A4:H5"/>
    <mergeCell ref="A8:H8"/>
    <mergeCell ref="E14:F14"/>
    <mergeCell ref="B2:D2"/>
  </mergeCells>
  <conditionalFormatting sqref="B2:D2">
    <cfRule type="cellIs" priority="2" dxfId="31" operator="equal">
      <formula>"Select School From List Below"</formula>
    </cfRule>
  </conditionalFormatting>
  <conditionalFormatting sqref="G2">
    <cfRule type="cellIs" priority="1" dxfId="31" operator="equal">
      <formula>"1/0/1900"</formula>
    </cfRule>
  </conditionalFormatting>
  <dataValidations count="2">
    <dataValidation allowBlank="1" showInputMessage="1" showErrorMessage="1" prompt="Please enter ten digits.  The cell will be automatically formatted." sqref="D16:D30"/>
    <dataValidation type="date" allowBlank="1" showInputMessage="1" showErrorMessage="1" promptTitle="Date format" prompt="Date must be entered in MM/DD/YY format." errorTitle="Date Invalid" error="Please try again.  Date must be entered in MM/DD/YY format utilizing a time frame betwen 2/1/15 and 7/31/15." sqref="H16:H30">
      <formula1>42036</formula1>
      <formula2>42216</formula2>
    </dataValidation>
  </dataValidations>
  <hyperlinks>
    <hyperlink ref="G1" location="Instructions!A1" tooltip="Return to the Instructions" display="Return to Instructions"/>
  </hyperlinks>
  <printOptions/>
  <pageMargins left="0.31" right="0.25" top="0.35" bottom="0.34" header="0.3" footer="0.3"/>
  <pageSetup fitToHeight="0" fitToWidth="1" horizontalDpi="600" verticalDpi="600" orientation="landscape" scale="81" r:id="rId3"/>
  <drawing r:id="rId2"/>
  <tableParts>
    <tablePart r:id="rId1"/>
  </tableParts>
</worksheet>
</file>

<file path=xl/worksheets/sheet6.xml><?xml version="1.0" encoding="utf-8"?>
<worksheet xmlns="http://schemas.openxmlformats.org/spreadsheetml/2006/main" xmlns:r="http://schemas.openxmlformats.org/officeDocument/2006/relationships">
  <sheetPr>
    <tabColor rgb="FF00B050"/>
    <pageSetUpPr fitToPage="1"/>
  </sheetPr>
  <dimension ref="A1:F27"/>
  <sheetViews>
    <sheetView showGridLines="0" showRowColHeaders="0" zoomScale="90" zoomScaleNormal="90" zoomScaleSheetLayoutView="100" zoomScalePageLayoutView="0" workbookViewId="0" topLeftCell="A1">
      <selection activeCell="B13" sqref="B13"/>
    </sheetView>
  </sheetViews>
  <sheetFormatPr defaultColWidth="9.140625" defaultRowHeight="15"/>
  <cols>
    <col min="1" max="1" width="16.57421875" style="34" customWidth="1"/>
    <col min="2" max="2" width="27.57421875" style="34" customWidth="1"/>
    <col min="3" max="3" width="33.421875" style="34" customWidth="1"/>
    <col min="4" max="4" width="32.140625" style="34" customWidth="1"/>
    <col min="5" max="5" width="21.8515625" style="34" customWidth="1"/>
    <col min="6" max="6" width="24.7109375" style="34" bestFit="1" customWidth="1"/>
    <col min="7" max="7" width="15.421875" style="34" customWidth="1"/>
    <col min="8" max="8" width="22.421875" style="34" customWidth="1"/>
    <col min="9" max="13" width="8.7109375" style="34" customWidth="1"/>
    <col min="14" max="14" width="24.28125" style="34" customWidth="1"/>
    <col min="15" max="16384" width="8.7109375" style="34" customWidth="1"/>
  </cols>
  <sheetData>
    <row r="1" spans="1:6" ht="30.75">
      <c r="A1" s="88" t="s">
        <v>634</v>
      </c>
      <c r="F1"/>
    </row>
    <row r="2" spans="1:6" ht="24" customHeight="1" thickBot="1">
      <c r="A2" s="514" t="s">
        <v>1096</v>
      </c>
      <c r="B2" s="587"/>
      <c r="C2" s="587"/>
      <c r="D2" s="515" t="s">
        <v>1041</v>
      </c>
      <c r="E2" s="517">
        <f>Title!$I$16</f>
        <v>0</v>
      </c>
      <c r="F2"/>
    </row>
    <row r="3" ht="15" thickBot="1"/>
    <row r="4" spans="1:6" ht="14.25" customHeight="1">
      <c r="A4" s="588" t="s">
        <v>911</v>
      </c>
      <c r="B4" s="589"/>
      <c r="C4" s="589"/>
      <c r="D4" s="589"/>
      <c r="E4" s="590"/>
      <c r="F4" s="215"/>
    </row>
    <row r="5" spans="1:6" ht="14.25">
      <c r="A5" s="591"/>
      <c r="B5" s="592"/>
      <c r="C5" s="592"/>
      <c r="D5" s="592"/>
      <c r="E5" s="593"/>
      <c r="F5" s="215"/>
    </row>
    <row r="6" spans="1:6" ht="15" thickBot="1">
      <c r="A6" s="594"/>
      <c r="B6" s="595"/>
      <c r="C6" s="595"/>
      <c r="D6" s="595"/>
      <c r="E6" s="596"/>
      <c r="F6" s="215"/>
    </row>
    <row r="8" spans="1:5" ht="27.75" customHeight="1">
      <c r="A8" s="89" t="s">
        <v>724</v>
      </c>
      <c r="E8" s="528" t="s">
        <v>1169</v>
      </c>
    </row>
    <row r="12" spans="1:5" ht="29.25" customHeight="1" thickBot="1">
      <c r="A12" s="305" t="s">
        <v>628</v>
      </c>
      <c r="B12" s="306" t="s">
        <v>635</v>
      </c>
      <c r="C12" s="306" t="s">
        <v>730</v>
      </c>
      <c r="D12" s="306" t="s">
        <v>795</v>
      </c>
      <c r="E12" s="307" t="s">
        <v>796</v>
      </c>
    </row>
    <row r="13" spans="1:5" ht="15.75" thickBot="1">
      <c r="A13" s="85"/>
      <c r="B13" s="86" t="s">
        <v>799</v>
      </c>
      <c r="C13" s="255"/>
      <c r="D13" s="87"/>
      <c r="E13" s="87"/>
    </row>
    <row r="14" spans="1:5" ht="15.75" thickBot="1">
      <c r="A14" s="85"/>
      <c r="B14" s="86"/>
      <c r="C14" s="255"/>
      <c r="D14" s="87"/>
      <c r="E14" s="87"/>
    </row>
    <row r="15" spans="1:5" ht="15.75" thickBot="1">
      <c r="A15" s="85"/>
      <c r="B15" s="86"/>
      <c r="C15" s="255"/>
      <c r="D15" s="87"/>
      <c r="E15" s="87"/>
    </row>
    <row r="16" spans="1:5" ht="15.75" thickBot="1">
      <c r="A16" s="85"/>
      <c r="B16" s="86"/>
      <c r="C16" s="255"/>
      <c r="D16" s="87"/>
      <c r="E16" s="87"/>
    </row>
    <row r="17" spans="1:5" ht="15.75" thickBot="1">
      <c r="A17" s="85"/>
      <c r="B17" s="86"/>
      <c r="C17" s="255"/>
      <c r="D17" s="87"/>
      <c r="E17" s="87"/>
    </row>
    <row r="18" spans="1:5" ht="15.75" thickBot="1">
      <c r="A18" s="85"/>
      <c r="B18" s="86"/>
      <c r="C18" s="255"/>
      <c r="D18" s="87"/>
      <c r="E18" s="87"/>
    </row>
    <row r="19" spans="1:5" ht="15.75" thickBot="1">
      <c r="A19" s="85"/>
      <c r="B19" s="86"/>
      <c r="C19" s="255"/>
      <c r="D19" s="87"/>
      <c r="E19" s="87"/>
    </row>
    <row r="20" spans="1:5" ht="15.75" thickBot="1">
      <c r="A20" s="85"/>
      <c r="B20" s="86"/>
      <c r="C20" s="255"/>
      <c r="D20" s="87"/>
      <c r="E20" s="87"/>
    </row>
    <row r="21" spans="1:5" ht="15.75" thickBot="1">
      <c r="A21" s="85"/>
      <c r="B21" s="86"/>
      <c r="C21" s="255"/>
      <c r="D21" s="87"/>
      <c r="E21" s="87"/>
    </row>
    <row r="22" spans="1:5" ht="15.75" thickBot="1">
      <c r="A22" s="85"/>
      <c r="B22" s="86"/>
      <c r="C22" s="255"/>
      <c r="D22" s="87"/>
      <c r="E22" s="87"/>
    </row>
    <row r="23" spans="1:5" ht="15.75" thickBot="1">
      <c r="A23" s="85"/>
      <c r="B23" s="86"/>
      <c r="C23" s="255"/>
      <c r="D23" s="87"/>
      <c r="E23" s="87"/>
    </row>
    <row r="24" spans="1:5" ht="15.75" thickBot="1">
      <c r="A24" s="85"/>
      <c r="B24" s="86"/>
      <c r="C24" s="255"/>
      <c r="D24" s="87"/>
      <c r="E24" s="87"/>
    </row>
    <row r="25" spans="1:5" ht="15.75" thickBot="1">
      <c r="A25" s="85"/>
      <c r="B25" s="86"/>
      <c r="C25" s="255"/>
      <c r="D25" s="87"/>
      <c r="E25" s="87"/>
    </row>
    <row r="26" spans="1:5" ht="15.75" thickBot="1">
      <c r="A26" s="85"/>
      <c r="B26" s="86"/>
      <c r="C26" s="255"/>
      <c r="D26" s="87"/>
      <c r="E26" s="87"/>
    </row>
    <row r="27" spans="1:5" ht="15.75" thickBot="1">
      <c r="A27" s="85"/>
      <c r="B27" s="86"/>
      <c r="C27" s="255"/>
      <c r="D27" s="87"/>
      <c r="E27" s="87"/>
    </row>
  </sheetData>
  <sheetProtection password="E72B" sheet="1" objects="1" scenarios="1" selectLockedCells="1"/>
  <mergeCells count="2">
    <mergeCell ref="A4:E6"/>
    <mergeCell ref="B2:C2"/>
  </mergeCells>
  <conditionalFormatting sqref="B2:C2">
    <cfRule type="cellIs" priority="1" dxfId="31" operator="equal">
      <formula>"Select School From List Below"</formula>
    </cfRule>
  </conditionalFormatting>
  <dataValidations count="2">
    <dataValidation type="date" allowBlank="1" showInputMessage="1" showErrorMessage="1" promptTitle="Date format" prompt="Date must be entered in MM/DD/YY format." errorTitle="Date Invalid" error="Please try again.  Date must be entered in MM/DD/YY format utilizing a time frame betwen 2/1/15 and7/31/15." sqref="A13:A27">
      <formula1>42036</formula1>
      <formula2>42216</formula2>
    </dataValidation>
    <dataValidation type="list" allowBlank="1" showInputMessage="1" showErrorMessage="1" sqref="B13:B27">
      <formula1>'List Variables'!$K$2:$K$6</formula1>
    </dataValidation>
  </dataValidations>
  <hyperlinks>
    <hyperlink ref="E8" location="Instructions!A1" tooltip="Return to Instructions" display="Return to Instructions"/>
  </hyperlinks>
  <printOptions/>
  <pageMargins left="0.31" right="0.25" top="0.37" bottom="0.41" header="0.3" footer="0.3"/>
  <pageSetup fitToHeight="0" fitToWidth="1" horizontalDpi="600" verticalDpi="600" orientation="landscape" r:id="rId3"/>
  <drawing r:id="rId2"/>
  <tableParts>
    <tablePart r:id="rId1"/>
  </tableParts>
</worksheet>
</file>

<file path=xl/worksheets/sheet7.xml><?xml version="1.0" encoding="utf-8"?>
<worksheet xmlns="http://schemas.openxmlformats.org/spreadsheetml/2006/main" xmlns:r="http://schemas.openxmlformats.org/officeDocument/2006/relationships">
  <sheetPr>
    <tabColor rgb="FF00B050"/>
  </sheetPr>
  <dimension ref="A1:F45"/>
  <sheetViews>
    <sheetView showGridLines="0" showRowColHeaders="0" zoomScale="90" zoomScaleNormal="90" zoomScaleSheetLayoutView="70" zoomScalePageLayoutView="50" workbookViewId="0" topLeftCell="A4">
      <selection activeCell="C9" sqref="C9"/>
    </sheetView>
  </sheetViews>
  <sheetFormatPr defaultColWidth="9.140625" defaultRowHeight="15"/>
  <cols>
    <col min="1" max="1" width="32.7109375" style="118" customWidth="1"/>
    <col min="2" max="2" width="17.28125" style="198" customWidth="1"/>
    <col min="3" max="3" width="24.140625" style="199" customWidth="1"/>
    <col min="4" max="5" width="113.57421875" style="200" customWidth="1"/>
    <col min="6" max="6" width="31.140625" style="200" customWidth="1"/>
    <col min="7" max="16384" width="8.7109375" style="200" customWidth="1"/>
  </cols>
  <sheetData>
    <row r="1" spans="3:5" ht="21.75" customHeight="1" thickTop="1">
      <c r="C1" s="294"/>
      <c r="D1" s="310"/>
      <c r="E1" s="311"/>
    </row>
    <row r="2" spans="1:6" ht="32.25" customHeight="1">
      <c r="A2" s="109" t="s">
        <v>643</v>
      </c>
      <c r="C2" s="294"/>
      <c r="D2" s="604" t="s">
        <v>989</v>
      </c>
      <c r="E2" s="308" t="s">
        <v>735</v>
      </c>
      <c r="F2" s="302"/>
    </row>
    <row r="3" spans="1:6" ht="18" customHeight="1" thickBot="1">
      <c r="A3" s="528" t="s">
        <v>1169</v>
      </c>
      <c r="B3"/>
      <c r="C3" s="156"/>
      <c r="D3" s="605"/>
      <c r="E3" s="309" t="s">
        <v>696</v>
      </c>
      <c r="F3" s="302"/>
    </row>
    <row r="4" spans="1:6" ht="30" customHeight="1" thickBot="1" thickTop="1">
      <c r="A4" s="506" t="s">
        <v>1096</v>
      </c>
      <c r="B4" s="597" t="str">
        <f>Title!$I$17</f>
        <v>Select School From List Below</v>
      </c>
      <c r="C4" s="597"/>
      <c r="D4" s="518" t="s">
        <v>1041</v>
      </c>
      <c r="E4" s="532"/>
      <c r="F4" s="156"/>
    </row>
    <row r="5" spans="1:4" ht="18">
      <c r="A5" s="201" t="s">
        <v>967</v>
      </c>
      <c r="D5" s="157"/>
    </row>
    <row r="6" ht="18">
      <c r="A6" s="201" t="s">
        <v>900</v>
      </c>
    </row>
    <row r="7" ht="6.75" customHeight="1">
      <c r="A7" s="112"/>
    </row>
    <row r="8" spans="1:5" ht="23.25">
      <c r="A8" s="114" t="s">
        <v>639</v>
      </c>
      <c r="B8" s="115" t="s">
        <v>638</v>
      </c>
      <c r="C8" s="116" t="s">
        <v>711</v>
      </c>
      <c r="D8" s="117" t="s">
        <v>717</v>
      </c>
      <c r="E8" s="117" t="s">
        <v>718</v>
      </c>
    </row>
    <row r="9" spans="1:5" ht="18" customHeight="1">
      <c r="A9" s="599" t="s">
        <v>640</v>
      </c>
      <c r="B9" s="316">
        <v>1.1</v>
      </c>
      <c r="C9" s="218"/>
      <c r="D9" s="600"/>
      <c r="E9" s="600"/>
    </row>
    <row r="10" spans="1:5" ht="18" customHeight="1">
      <c r="A10" s="599"/>
      <c r="B10" s="316">
        <v>1.2</v>
      </c>
      <c r="C10" s="218"/>
      <c r="D10" s="601"/>
      <c r="E10" s="601"/>
    </row>
    <row r="11" spans="1:5" ht="18" customHeight="1">
      <c r="A11" s="599"/>
      <c r="B11" s="316">
        <v>1.3</v>
      </c>
      <c r="C11" s="218"/>
      <c r="D11" s="601"/>
      <c r="E11" s="601"/>
    </row>
    <row r="12" spans="1:5" ht="18" customHeight="1">
      <c r="A12" s="599"/>
      <c r="B12" s="316">
        <v>1.4</v>
      </c>
      <c r="C12" s="218"/>
      <c r="D12" s="601"/>
      <c r="E12" s="601"/>
    </row>
    <row r="13" spans="1:5" ht="18" customHeight="1">
      <c r="A13" s="599"/>
      <c r="B13" s="316">
        <v>1.5</v>
      </c>
      <c r="C13" s="218"/>
      <c r="D13" s="601"/>
      <c r="E13" s="601"/>
    </row>
    <row r="14" spans="1:5" ht="18" customHeight="1">
      <c r="A14" s="599"/>
      <c r="B14" s="316">
        <v>1.6</v>
      </c>
      <c r="C14" s="218"/>
      <c r="D14" s="601"/>
      <c r="E14" s="601"/>
    </row>
    <row r="15" spans="1:5" ht="18" customHeight="1">
      <c r="A15" s="599"/>
      <c r="B15" s="316">
        <v>1.7</v>
      </c>
      <c r="C15" s="218"/>
      <c r="D15" s="601"/>
      <c r="E15" s="601"/>
    </row>
    <row r="16" spans="1:5" ht="18" customHeight="1">
      <c r="A16" s="599"/>
      <c r="B16" s="316">
        <v>1.8</v>
      </c>
      <c r="C16" s="218"/>
      <c r="D16" s="601"/>
      <c r="E16" s="601"/>
    </row>
    <row r="17" spans="1:5" ht="18" customHeight="1">
      <c r="A17" s="599"/>
      <c r="B17" s="316">
        <v>1.9</v>
      </c>
      <c r="C17" s="218"/>
      <c r="D17" s="601"/>
      <c r="E17" s="601"/>
    </row>
    <row r="18" spans="1:5" ht="18" customHeight="1">
      <c r="A18" s="599"/>
      <c r="B18" s="317">
        <v>1.1</v>
      </c>
      <c r="C18" s="218"/>
      <c r="D18" s="602"/>
      <c r="E18" s="602"/>
    </row>
    <row r="19" spans="1:5" ht="60" customHeight="1">
      <c r="A19" s="599" t="s">
        <v>708</v>
      </c>
      <c r="B19" s="316">
        <v>2.1</v>
      </c>
      <c r="C19" s="218"/>
      <c r="D19" s="598"/>
      <c r="E19" s="598"/>
    </row>
    <row r="20" spans="1:5" ht="60" customHeight="1">
      <c r="A20" s="599"/>
      <c r="B20" s="316">
        <v>2.2</v>
      </c>
      <c r="C20" s="218"/>
      <c r="D20" s="598"/>
      <c r="E20" s="598"/>
    </row>
    <row r="21" spans="1:5" ht="60" customHeight="1">
      <c r="A21" s="599"/>
      <c r="B21" s="316">
        <v>2.3</v>
      </c>
      <c r="C21" s="218"/>
      <c r="D21" s="598"/>
      <c r="E21" s="598"/>
    </row>
    <row r="22" spans="1:5" ht="30" customHeight="1">
      <c r="A22" s="599" t="s">
        <v>642</v>
      </c>
      <c r="B22" s="316">
        <v>3.1</v>
      </c>
      <c r="C22" s="218"/>
      <c r="D22" s="598"/>
      <c r="E22" s="598"/>
    </row>
    <row r="23" spans="1:5" ht="30" customHeight="1">
      <c r="A23" s="599"/>
      <c r="B23" s="316">
        <v>3.2</v>
      </c>
      <c r="C23" s="218"/>
      <c r="D23" s="598"/>
      <c r="E23" s="598"/>
    </row>
    <row r="24" spans="1:5" ht="30" customHeight="1">
      <c r="A24" s="599"/>
      <c r="B24" s="316">
        <v>3.3</v>
      </c>
      <c r="C24" s="218"/>
      <c r="D24" s="598"/>
      <c r="E24" s="598"/>
    </row>
    <row r="25" spans="1:5" ht="30" customHeight="1">
      <c r="A25" s="599"/>
      <c r="B25" s="316">
        <v>3.4</v>
      </c>
      <c r="C25" s="218"/>
      <c r="D25" s="598"/>
      <c r="E25" s="598"/>
    </row>
    <row r="26" spans="1:5" ht="30" customHeight="1">
      <c r="A26" s="599"/>
      <c r="B26" s="316">
        <v>3.5</v>
      </c>
      <c r="C26" s="218"/>
      <c r="D26" s="598"/>
      <c r="E26" s="598"/>
    </row>
    <row r="27" spans="1:5" ht="30" customHeight="1">
      <c r="A27" s="599"/>
      <c r="B27" s="316">
        <v>3.6</v>
      </c>
      <c r="C27" s="218"/>
      <c r="D27" s="598"/>
      <c r="E27" s="598"/>
    </row>
    <row r="28" spans="1:5" ht="39.75" customHeight="1">
      <c r="A28" s="599" t="s">
        <v>703</v>
      </c>
      <c r="B28" s="316">
        <v>4.1</v>
      </c>
      <c r="C28" s="218"/>
      <c r="D28" s="598"/>
      <c r="E28" s="598"/>
    </row>
    <row r="29" spans="1:5" ht="39.75" customHeight="1">
      <c r="A29" s="599"/>
      <c r="B29" s="316">
        <v>4.2</v>
      </c>
      <c r="C29" s="218"/>
      <c r="D29" s="598"/>
      <c r="E29" s="598"/>
    </row>
    <row r="30" spans="1:5" ht="39.75" customHeight="1">
      <c r="A30" s="599"/>
      <c r="B30" s="316">
        <v>4.3</v>
      </c>
      <c r="C30" s="218"/>
      <c r="D30" s="598"/>
      <c r="E30" s="598"/>
    </row>
    <row r="31" spans="1:5" ht="39.75" customHeight="1">
      <c r="A31" s="599"/>
      <c r="B31" s="316">
        <v>4.4</v>
      </c>
      <c r="C31" s="218"/>
      <c r="D31" s="598"/>
      <c r="E31" s="598"/>
    </row>
    <row r="32" spans="1:5" ht="39.75" customHeight="1">
      <c r="A32" s="599"/>
      <c r="B32" s="316">
        <v>4.5</v>
      </c>
      <c r="C32" s="218"/>
      <c r="D32" s="598"/>
      <c r="E32" s="598"/>
    </row>
    <row r="33" spans="1:5" ht="39.75" customHeight="1">
      <c r="A33" s="599" t="s">
        <v>709</v>
      </c>
      <c r="B33" s="316">
        <v>5.1</v>
      </c>
      <c r="C33" s="218"/>
      <c r="D33" s="598"/>
      <c r="E33" s="598"/>
    </row>
    <row r="34" spans="1:5" ht="39.75" customHeight="1">
      <c r="A34" s="599"/>
      <c r="B34" s="316">
        <v>5.2</v>
      </c>
      <c r="C34" s="218"/>
      <c r="D34" s="598"/>
      <c r="E34" s="598"/>
    </row>
    <row r="35" spans="1:5" ht="39.75" customHeight="1">
      <c r="A35" s="599"/>
      <c r="B35" s="316">
        <v>5.3</v>
      </c>
      <c r="C35" s="218"/>
      <c r="D35" s="598"/>
      <c r="E35" s="598"/>
    </row>
    <row r="36" spans="1:5" ht="39.75" customHeight="1">
      <c r="A36" s="599"/>
      <c r="B36" s="316">
        <v>5.4</v>
      </c>
      <c r="C36" s="218"/>
      <c r="D36" s="598"/>
      <c r="E36" s="598"/>
    </row>
    <row r="37" spans="1:5" ht="39.75" customHeight="1">
      <c r="A37" s="599"/>
      <c r="B37" s="316">
        <v>5.5</v>
      </c>
      <c r="C37" s="218"/>
      <c r="D37" s="598"/>
      <c r="E37" s="598"/>
    </row>
    <row r="38" spans="1:5" ht="60" customHeight="1">
      <c r="A38" s="599" t="s">
        <v>705</v>
      </c>
      <c r="B38" s="316">
        <v>6.1</v>
      </c>
      <c r="C38" s="218"/>
      <c r="D38" s="598"/>
      <c r="E38" s="598"/>
    </row>
    <row r="39" spans="1:5" ht="60" customHeight="1">
      <c r="A39" s="599"/>
      <c r="B39" s="316">
        <v>6.2</v>
      </c>
      <c r="C39" s="218"/>
      <c r="D39" s="598"/>
      <c r="E39" s="598"/>
    </row>
    <row r="40" spans="1:5" ht="60" customHeight="1">
      <c r="A40" s="599"/>
      <c r="B40" s="316">
        <v>6.3</v>
      </c>
      <c r="C40" s="218"/>
      <c r="D40" s="598"/>
      <c r="E40" s="598"/>
    </row>
    <row r="41" spans="1:5" ht="60" customHeight="1">
      <c r="A41" s="599" t="s">
        <v>707</v>
      </c>
      <c r="B41" s="316">
        <v>7.1</v>
      </c>
      <c r="C41" s="218"/>
      <c r="D41" s="598"/>
      <c r="E41" s="598"/>
    </row>
    <row r="42" spans="1:5" ht="60" customHeight="1">
      <c r="A42" s="599"/>
      <c r="B42" s="316">
        <v>7.2</v>
      </c>
      <c r="C42" s="218"/>
      <c r="D42" s="598"/>
      <c r="E42" s="598"/>
    </row>
    <row r="43" spans="1:5" ht="60" customHeight="1">
      <c r="A43" s="599"/>
      <c r="B43" s="316">
        <v>7.3</v>
      </c>
      <c r="C43" s="218"/>
      <c r="D43" s="598"/>
      <c r="E43" s="598"/>
    </row>
    <row r="44" spans="1:5" ht="90" customHeight="1">
      <c r="A44" s="603" t="s">
        <v>710</v>
      </c>
      <c r="B44" s="316">
        <v>8.1</v>
      </c>
      <c r="C44" s="218"/>
      <c r="D44" s="598"/>
      <c r="E44" s="598"/>
    </row>
    <row r="45" spans="1:5" ht="90" customHeight="1">
      <c r="A45" s="603"/>
      <c r="B45" s="316">
        <v>8.2</v>
      </c>
      <c r="C45" s="218"/>
      <c r="D45" s="598"/>
      <c r="E45" s="598"/>
    </row>
    <row r="46" ht="90" customHeight="1"/>
  </sheetData>
  <sheetProtection password="E72B" sheet="1" objects="1" scenarios="1" selectLockedCells="1"/>
  <mergeCells count="26">
    <mergeCell ref="E38:E40"/>
    <mergeCell ref="D41:D43"/>
    <mergeCell ref="E41:E43"/>
    <mergeCell ref="D44:D45"/>
    <mergeCell ref="E44:E45"/>
    <mergeCell ref="D2:D3"/>
    <mergeCell ref="D38:D40"/>
    <mergeCell ref="D33:D37"/>
    <mergeCell ref="E28:E32"/>
    <mergeCell ref="A41:A43"/>
    <mergeCell ref="A44:A45"/>
    <mergeCell ref="A33:A37"/>
    <mergeCell ref="A28:A32"/>
    <mergeCell ref="A19:A21"/>
    <mergeCell ref="A22:A27"/>
    <mergeCell ref="A38:A40"/>
    <mergeCell ref="B4:C4"/>
    <mergeCell ref="E33:E37"/>
    <mergeCell ref="A9:A18"/>
    <mergeCell ref="D9:D18"/>
    <mergeCell ref="E9:E18"/>
    <mergeCell ref="D19:D21"/>
    <mergeCell ref="E19:E21"/>
    <mergeCell ref="D22:D27"/>
    <mergeCell ref="E22:E27"/>
    <mergeCell ref="D28:D32"/>
  </mergeCells>
  <conditionalFormatting sqref="C9:C45">
    <cfRule type="containsText" priority="2" dxfId="32" operator="containsText" text="2 - Developing">
      <formula>NOT(ISERROR(SEARCH("2 - Developing",C9)))</formula>
    </cfRule>
    <cfRule type="containsText" priority="3" dxfId="33" operator="containsText" text="1 - Underdeveloped">
      <formula>NOT(ISERROR(SEARCH("1 - Underdeveloped",C9)))</formula>
    </cfRule>
  </conditionalFormatting>
  <conditionalFormatting sqref="B4:C4">
    <cfRule type="cellIs" priority="1" dxfId="31" operator="equal">
      <formula>"Select School From List Below"</formula>
    </cfRule>
  </conditionalFormatting>
  <dataValidations count="38">
    <dataValidation allowBlank="1" showInputMessage="1" showErrorMessage="1" prompt="The principal uses data to establish a coherent vision that is understood and supported by the entire school community." sqref="B9"/>
    <dataValidation allowBlank="1" showInputMessage="1" showErrorMessage="1" prompt="The principal develops and promotes a coherent strategy and plan for implementing the school vision, which includes clear measurable goals, aligned strategies and a plan for monitoring progress and driving continuous improvement." sqref="B10"/>
    <dataValidation allowBlank="1" showInputMessage="1" showErrorMessage="1" prompt="The principal uses data to work collaboratively with staff to maintain a safe, orderly and equitable learning environment." sqref="B11"/>
    <dataValidation allowBlank="1" showInputMessage="1" showErrorMessage="1" prompt="The principal communicates high expectations to staff, students and families, and supports students to achieve them." sqref="B12"/>
    <dataValidation allowBlank="1" showInputMessage="1" showErrorMessage="1" prompt="The principal ensures that a rigorous and coherent standards-based curriculum and aligned assessment system are implemented with fidelity." sqref="B13"/>
    <dataValidation allowBlank="1" showInputMessage="1" showErrorMessage="1" prompt="The principal ensures that classroom level instruction is adjusted based on formative and summative results from aligned assessments." sqref="B14"/>
    <dataValidation allowBlank="1" showInputMessage="1" showErrorMessage="1" prompt="The principal uses informal and formal observation data and on-going student learning outcome data to monitor and improve school-wide instructional practices and ensures the achievement of learning goals for all students (including SWD and ELLS)." sqref="B15"/>
    <dataValidation allowBlank="1" showInputMessage="1" showErrorMessage="1" prompt="The principal ensures that the schedule is intentionally aligned with the school improvement plan in order to meet the agreed upon school level learning goals." sqref="B16"/>
    <dataValidation allowBlank="1" showInputMessage="1" showErrorMessage="1" prompt="The principal effectively employs staffing practices (recruitment, assignment, shared leadership, professional development, observations w/ feedback, evaluation, tenure review) to continuously improve instructional &amp; meet student learning goals." sqref="B17"/>
    <dataValidation allowBlank="1" showInputMessage="1" showErrorMessage="1" prompt="The principal uses data and research-based best practices to work with staff to increase academically-focused family and community engagement." sqref="B18"/>
    <dataValidation allowBlank="1" showInputMessage="1" showErrorMessage="1" prompt="The school community supports a safe, orderly and equitable learning environment." sqref="B19"/>
    <dataValidation allowBlank="1" showInputMessage="1" showErrorMessage="1" prompt="The school community maintains a culture that values learning and promotes the academic and personal growth of students and staff." sqref="B20"/>
    <dataValidation allowBlank="1" showInputMessage="1" showErrorMessage="1" prompt="High expectations are communicated to staff, students and families; students are supported to achieve them." sqref="B21"/>
    <dataValidation allowBlank="1" showInputMessage="1" showErrorMessage="1" prompt="Teachers ensure that student-learning objectives are specific, measurable, attainable, realistic and timely, and are aligned to the standards-based curriculum." sqref="B22"/>
    <dataValidation allowBlank="1" showInputMessage="1" showErrorMessage="1" prompt="Teachers use multiple instructional strategies and multiple response strategies that actively engage and meet student learning needs." sqref="B23"/>
    <dataValidation allowBlank="1" showInputMessage="1" showErrorMessage="1" prompt="Teachers use frequent checks for understanding throughout each lesson to gauge student learning, and to inform, monitor and adjust instruction." sqref="B24"/>
    <dataValidation allowBlank="1" showInputMessage="1" showErrorMessage="1" prompt="Teachers demonstrate necessary content knowledge." sqref="B25"/>
    <dataValidation allowBlank="1" showInputMessage="1" showErrorMessage="1" prompt="Teachers demonstrate the necessary skills to use multiple sources of data, including the use of diagnostic, formative and summative assessment data, to differentiate instruction to improve student achievement." sqref="B26"/>
    <dataValidation allowBlank="1" showInputMessage="1" showErrorMessage="1" prompt="Teachers hold high expectations for all students academically and behaviorally as evidenced in their practice." sqref="B27"/>
    <dataValidation allowBlank="1" showInputMessage="1" showErrorMessage="1" prompt="The district or school curriculum is aligned with the Common Core State Standards (CCSS)." sqref="B28"/>
    <dataValidation allowBlank="1" showInputMessage="1" showErrorMessage="1" prompt="Teachers and school leaders collect classroom level data to verify that the adopted and aligned CCSS curriculum is the “taught” curriculum." sqref="B29"/>
    <dataValidation allowBlank="1" showInputMessage="1" showErrorMessage="1" prompt="The district provides formative assessments in literacy and math to enable teachers to effectively gauge student progress and inform instructional decisions at the classroom and team levels." sqref="B30:B31"/>
    <dataValidation allowBlank="1" showInputMessage="1" showErrorMessage="1" prompt="An intervention plan designed to meet the learning needs of student who are two or more years behind in ELA and mathematics is planned, monitored and evaluated for effectiveness based on defined student learning goals." sqref="B32"/>
    <dataValidation allowBlank="1" showInputMessage="1" showErrorMessage="1" prompt="Hiring timelines and processes allow the school to competitively recruit effective teachers." sqref="B33"/>
    <dataValidation allowBlank="1" showInputMessage="1" showErrorMessage="1" prompt="School leadership uses teacher evaluation to provide feedback for improving classroom practices, informing professional development and increasing learning outcomes." sqref="B34"/>
    <dataValidation allowBlank="1" showInputMessage="1" showErrorMessage="1" prompt="Teachers are provided professional development that enables them to continuously reflect, revise, and evaluate their classroom practices to improve learning outcomes in both a structured collaborative setting and individually." sqref="B35"/>
    <dataValidation allowBlank="1" showInputMessage="1" showErrorMessage="1" prompt="Staff assignment is intentional to maximize the opportunities for all students to have access to the staff’s instructional strengths." sqref="B36"/>
    <dataValidation allowBlank="1" showInputMessage="1" showErrorMessage="1" prompt="Teachers are provided professional development that promotes independent, collaborative, and shared reflection opportunities for professional growth." sqref="B37"/>
    <dataValidation allowBlank="1" showInputMessage="1" showErrorMessage="1" prompt="Multiple forms of data are presented in user-friendly formats and in a timely manner to drive all decisions for improving climate and culture." sqref="B38"/>
    <dataValidation allowBlank="1" showInputMessage="1" showErrorMessage="1" prompt="Multiple forms of data are presented in user-friendly formats in a timely manner to drive all decisions for improving student achievement." sqref="B39"/>
    <dataValidation allowBlank="1" showInputMessage="1" showErrorMessage="1" prompt="A specific schedule and process for the analysis of on-going formative assessment data tied to the CCSS aligned curriculum that includes the specific goals for improvement, defined strategies, progress monitoring and evaluation." sqref="B40"/>
    <dataValidation allowBlank="1" showInputMessage="1" showErrorMessage="1" prompt="The master schedule is clearly designed and structured to meet the needs of all students." sqref="B41"/>
    <dataValidation allowBlank="1" showInputMessage="1" showErrorMessage="1" prompt="The master schedule is clearly designed to meet the intervention needs of all students who are two or more years behind in ELA or Mathematics." sqref="B42"/>
    <dataValidation allowBlank="1" showInputMessage="1" showErrorMessage="1" prompt="The master schedule is clearly structured and designed to meet the professional development needs of staff." sqref="B43"/>
    <dataValidation allowBlank="1" showInputMessage="1" showErrorMessage="1" prompt="Families are engaged in academically related activities, school decision-making and an open exchange of information regarding students’ progress in order to increase learning for all students. " sqref="B44"/>
    <dataValidation allowBlank="1" showInputMessage="1" showErrorMessage="1" prompt="Community groups and families of students who are struggling academically and/or socially are active partners in the educational process and work together to reduce barriers and accelerate the academic and personal growth of students." sqref="B45"/>
    <dataValidation type="list" allowBlank="1" showInputMessage="1" showErrorMessage="1" sqref="C9:C45">
      <formula1>qsr_rubric</formula1>
    </dataValidation>
    <dataValidation allowBlank="1" showInputMessage="1" showErrorMessage="1" prompt="Refer to the language from the QSR Rubric when filling in this section." sqref="D9:E45"/>
  </dataValidations>
  <hyperlinks>
    <hyperlink ref="E3" r:id="rId1" display="http://www.state.nj.us/education/rac/pres/QSRRubric.pdf"/>
    <hyperlink ref="A3" location="Instructions!A1" tooltip="Return to Instructions" display="Return to Instructions"/>
  </hyperlinks>
  <printOptions/>
  <pageMargins left="0.45" right="0.45" top="0.39" bottom="0.32" header="0.18" footer="0.19"/>
  <pageSetup fitToHeight="0" fitToWidth="0" horizontalDpi="600" verticalDpi="600" orientation="landscape" scale="42" r:id="rId3"/>
  <rowBreaks count="1" manualBreakCount="1">
    <brk id="32" max="255" man="1"/>
  </rowBreaks>
  <drawing r:id="rId2"/>
</worksheet>
</file>

<file path=xl/worksheets/sheet8.xml><?xml version="1.0" encoding="utf-8"?>
<worksheet xmlns="http://schemas.openxmlformats.org/spreadsheetml/2006/main" xmlns:r="http://schemas.openxmlformats.org/officeDocument/2006/relationships">
  <sheetPr>
    <tabColor rgb="FF00B050"/>
    <pageSetUpPr fitToPage="1"/>
  </sheetPr>
  <dimension ref="B1:H42"/>
  <sheetViews>
    <sheetView showGridLines="0" showRowColHeaders="0" zoomScale="90" zoomScaleNormal="90" zoomScaleSheetLayoutView="90" zoomScalePageLayoutView="60" workbookViewId="0" topLeftCell="A1">
      <selection activeCell="E33" sqref="E33"/>
    </sheetView>
  </sheetViews>
  <sheetFormatPr defaultColWidth="9.140625" defaultRowHeight="15"/>
  <cols>
    <col min="1" max="1" width="3.28125" style="34" customWidth="1"/>
    <col min="2" max="2" width="23.140625" style="111" customWidth="1"/>
    <col min="3" max="3" width="23.00390625" style="93" customWidth="1"/>
    <col min="4" max="4" width="30.421875" style="111" customWidth="1"/>
    <col min="5" max="5" width="14.8515625" style="111" customWidth="1"/>
    <col min="6" max="6" width="39.8515625" style="111" customWidth="1"/>
    <col min="7" max="7" width="68.8515625" style="133" customWidth="1"/>
    <col min="8" max="16384" width="9.140625" style="34" customWidth="1"/>
  </cols>
  <sheetData>
    <row r="1" spans="2:7" ht="36" customHeight="1">
      <c r="B1" s="109" t="s">
        <v>821</v>
      </c>
      <c r="C1" s="110"/>
      <c r="E1" s="34"/>
      <c r="F1" s="530" t="s">
        <v>1169</v>
      </c>
      <c r="G1" s="34"/>
    </row>
    <row r="2" spans="2:7" s="89" customFormat="1" ht="36" customHeight="1" thickBot="1">
      <c r="B2" s="519" t="s">
        <v>1096</v>
      </c>
      <c r="C2" s="587" t="str">
        <f>Title!$I$17</f>
        <v>Select School From List Below</v>
      </c>
      <c r="D2" s="587"/>
      <c r="F2" s="421" t="s">
        <v>1041</v>
      </c>
      <c r="G2" s="517"/>
    </row>
    <row r="3" spans="2:7" ht="6.75" customHeight="1">
      <c r="B3" s="112"/>
      <c r="C3" s="110"/>
      <c r="E3" s="34"/>
      <c r="G3" s="90"/>
    </row>
    <row r="4" spans="2:7" ht="18">
      <c r="B4" s="113" t="s">
        <v>883</v>
      </c>
      <c r="C4" s="110"/>
      <c r="E4" s="34"/>
      <c r="G4" s="90"/>
    </row>
    <row r="5" spans="2:7" ht="18">
      <c r="B5" s="113" t="s">
        <v>884</v>
      </c>
      <c r="C5" s="110"/>
      <c r="E5" s="34"/>
      <c r="G5" s="90"/>
    </row>
    <row r="6" spans="2:7" ht="18">
      <c r="B6" s="113" t="s">
        <v>996</v>
      </c>
      <c r="C6" s="110"/>
      <c r="E6" s="34"/>
      <c r="F6" s="35" t="s">
        <v>851</v>
      </c>
      <c r="G6" s="35" t="s">
        <v>853</v>
      </c>
    </row>
    <row r="7" spans="2:7" ht="14.25">
      <c r="B7" s="35" t="s">
        <v>852</v>
      </c>
      <c r="C7" s="110"/>
      <c r="D7" s="35" t="s">
        <v>855</v>
      </c>
      <c r="E7" s="35" t="s">
        <v>854</v>
      </c>
      <c r="G7" s="90"/>
    </row>
    <row r="8" spans="2:8" ht="9" customHeight="1">
      <c r="B8" s="110"/>
      <c r="C8" s="110"/>
      <c r="E8" s="90"/>
      <c r="F8" s="606"/>
      <c r="G8" s="606"/>
      <c r="H8" s="90"/>
    </row>
    <row r="9" spans="2:7" ht="34.5" customHeight="1">
      <c r="B9" s="152" t="s">
        <v>756</v>
      </c>
      <c r="C9" s="153" t="s">
        <v>757</v>
      </c>
      <c r="D9" s="152" t="s">
        <v>758</v>
      </c>
      <c r="E9" s="152" t="s">
        <v>759</v>
      </c>
      <c r="F9" s="152" t="s">
        <v>760</v>
      </c>
      <c r="G9" s="152" t="s">
        <v>843</v>
      </c>
    </row>
    <row r="10" spans="2:7" ht="28.5">
      <c r="B10" s="124" t="s">
        <v>975</v>
      </c>
      <c r="C10" s="125"/>
      <c r="D10" s="126"/>
      <c r="E10" s="127"/>
      <c r="F10" s="119"/>
      <c r="G10" s="120"/>
    </row>
    <row r="11" spans="2:7" ht="130.5" customHeight="1">
      <c r="B11" s="130" t="s">
        <v>838</v>
      </c>
      <c r="C11" s="123" t="s">
        <v>973</v>
      </c>
      <c r="D11" s="274" t="s">
        <v>970</v>
      </c>
      <c r="E11" s="557" t="s">
        <v>969</v>
      </c>
      <c r="F11" s="274" t="s">
        <v>976</v>
      </c>
      <c r="G11" s="204"/>
    </row>
    <row r="12" spans="2:7" ht="149.25" customHeight="1">
      <c r="B12" s="130" t="s">
        <v>837</v>
      </c>
      <c r="C12" s="123" t="s">
        <v>974</v>
      </c>
      <c r="D12" s="274" t="s">
        <v>971</v>
      </c>
      <c r="E12" s="557" t="s">
        <v>969</v>
      </c>
      <c r="F12" s="274" t="s">
        <v>977</v>
      </c>
      <c r="G12" s="204"/>
    </row>
    <row r="13" spans="2:7" ht="149.25" customHeight="1">
      <c r="B13" s="130" t="s">
        <v>777</v>
      </c>
      <c r="C13" s="129" t="s">
        <v>933</v>
      </c>
      <c r="D13" s="129" t="s">
        <v>778</v>
      </c>
      <c r="E13" s="289" t="s">
        <v>986</v>
      </c>
      <c r="F13" s="121"/>
      <c r="G13" s="204"/>
    </row>
    <row r="14" spans="2:7" ht="248.25" customHeight="1">
      <c r="B14" s="130" t="s">
        <v>822</v>
      </c>
      <c r="C14" s="129" t="s">
        <v>934</v>
      </c>
      <c r="D14" s="129" t="s">
        <v>779</v>
      </c>
      <c r="E14" s="289" t="s">
        <v>986</v>
      </c>
      <c r="F14" s="121" t="s">
        <v>972</v>
      </c>
      <c r="G14" s="204"/>
    </row>
    <row r="15" spans="2:7" ht="149.25" customHeight="1">
      <c r="B15" s="122" t="s">
        <v>780</v>
      </c>
      <c r="C15" s="131" t="s">
        <v>935</v>
      </c>
      <c r="D15" s="129" t="s">
        <v>781</v>
      </c>
      <c r="E15" s="295" t="s">
        <v>782</v>
      </c>
      <c r="F15" s="121" t="s">
        <v>972</v>
      </c>
      <c r="G15" s="204"/>
    </row>
    <row r="16" spans="2:7" ht="149.25" customHeight="1">
      <c r="B16" s="122" t="s">
        <v>783</v>
      </c>
      <c r="C16" s="131" t="s">
        <v>936</v>
      </c>
      <c r="D16" s="129" t="s">
        <v>784</v>
      </c>
      <c r="E16" s="296" t="s">
        <v>980</v>
      </c>
      <c r="F16" s="273" t="s">
        <v>978</v>
      </c>
      <c r="G16" s="204"/>
    </row>
    <row r="17" spans="2:7" ht="149.25" customHeight="1">
      <c r="B17" s="122" t="s">
        <v>817</v>
      </c>
      <c r="C17" s="131" t="s">
        <v>937</v>
      </c>
      <c r="D17" s="131" t="s">
        <v>865</v>
      </c>
      <c r="E17" s="297" t="s">
        <v>864</v>
      </c>
      <c r="F17" s="121"/>
      <c r="G17" s="204"/>
    </row>
    <row r="18" spans="2:7" ht="14.25">
      <c r="B18" s="124" t="s">
        <v>763</v>
      </c>
      <c r="C18" s="125"/>
      <c r="D18" s="126"/>
      <c r="E18" s="298"/>
      <c r="F18" s="223"/>
      <c r="G18" s="223"/>
    </row>
    <row r="19" spans="2:7" ht="57.75">
      <c r="B19" s="122" t="s">
        <v>761</v>
      </c>
      <c r="C19" s="123" t="s">
        <v>836</v>
      </c>
      <c r="D19" s="289" t="s">
        <v>987</v>
      </c>
      <c r="E19" s="299" t="s">
        <v>762</v>
      </c>
      <c r="F19" s="204"/>
      <c r="G19" s="204"/>
    </row>
    <row r="20" spans="2:7" ht="189.75" customHeight="1">
      <c r="B20" s="122" t="s">
        <v>764</v>
      </c>
      <c r="C20" s="129" t="s">
        <v>765</v>
      </c>
      <c r="D20" s="129" t="s">
        <v>766</v>
      </c>
      <c r="E20" s="295" t="s">
        <v>762</v>
      </c>
      <c r="F20" s="121"/>
      <c r="G20" s="253"/>
    </row>
    <row r="21" spans="2:7" ht="123.75" customHeight="1">
      <c r="B21" s="122" t="s">
        <v>767</v>
      </c>
      <c r="C21" s="129" t="s">
        <v>768</v>
      </c>
      <c r="D21" s="129" t="s">
        <v>769</v>
      </c>
      <c r="E21" s="295" t="s">
        <v>816</v>
      </c>
      <c r="F21" s="121"/>
      <c r="G21" s="253"/>
    </row>
    <row r="22" spans="2:7" ht="156" customHeight="1">
      <c r="B22" s="122" t="s">
        <v>632</v>
      </c>
      <c r="C22" s="129" t="s">
        <v>770</v>
      </c>
      <c r="D22" s="129" t="s">
        <v>771</v>
      </c>
      <c r="E22" s="295" t="s">
        <v>772</v>
      </c>
      <c r="F22" s="121"/>
      <c r="G22" s="121"/>
    </row>
    <row r="23" spans="2:7" ht="196.5" customHeight="1">
      <c r="B23" s="122" t="s">
        <v>773</v>
      </c>
      <c r="C23" s="129" t="s">
        <v>939</v>
      </c>
      <c r="D23" s="129" t="s">
        <v>774</v>
      </c>
      <c r="E23" s="295" t="s">
        <v>938</v>
      </c>
      <c r="F23" s="121"/>
      <c r="G23" s="253"/>
    </row>
    <row r="24" spans="2:7" ht="115.5">
      <c r="B24" s="122" t="s">
        <v>775</v>
      </c>
      <c r="C24" s="129" t="s">
        <v>866</v>
      </c>
      <c r="D24" s="129" t="s">
        <v>776</v>
      </c>
      <c r="E24" s="295" t="s">
        <v>940</v>
      </c>
      <c r="F24" s="121"/>
      <c r="G24" s="121"/>
    </row>
    <row r="25" spans="2:7" ht="14.25">
      <c r="B25" s="132" t="s">
        <v>818</v>
      </c>
      <c r="C25" s="125"/>
      <c r="D25" s="126"/>
      <c r="E25" s="298"/>
      <c r="F25" s="223"/>
      <c r="G25" s="223"/>
    </row>
    <row r="26" spans="2:7" s="151" customFormat="1" ht="162.75" customHeight="1">
      <c r="B26" s="150" t="s">
        <v>819</v>
      </c>
      <c r="C26" s="131" t="s">
        <v>820</v>
      </c>
      <c r="D26" s="289" t="s">
        <v>988</v>
      </c>
      <c r="E26" s="297" t="s">
        <v>823</v>
      </c>
      <c r="F26" s="205"/>
      <c r="G26" s="205"/>
    </row>
    <row r="27" spans="2:7" ht="14.25">
      <c r="B27" s="132" t="s">
        <v>824</v>
      </c>
      <c r="C27" s="125"/>
      <c r="D27" s="126"/>
      <c r="E27" s="298"/>
      <c r="F27" s="126"/>
      <c r="G27" s="128"/>
    </row>
    <row r="28" spans="2:7" ht="66.75" customHeight="1">
      <c r="B28" s="121" t="s">
        <v>901</v>
      </c>
      <c r="C28" s="202"/>
      <c r="D28" s="121"/>
      <c r="E28" s="300"/>
      <c r="F28" s="121"/>
      <c r="G28" s="121"/>
    </row>
    <row r="29" spans="2:7" ht="66.75" customHeight="1">
      <c r="B29" s="121"/>
      <c r="C29" s="202"/>
      <c r="D29" s="121"/>
      <c r="E29" s="300"/>
      <c r="F29" s="121"/>
      <c r="G29" s="121"/>
    </row>
    <row r="30" spans="2:7" ht="66.75" customHeight="1">
      <c r="B30" s="121"/>
      <c r="C30" s="202"/>
      <c r="D30" s="121"/>
      <c r="E30" s="300"/>
      <c r="F30" s="121"/>
      <c r="G30" s="121"/>
    </row>
    <row r="31" spans="2:7" ht="66.75" customHeight="1">
      <c r="B31" s="121"/>
      <c r="C31" s="202"/>
      <c r="D31" s="121"/>
      <c r="E31" s="300"/>
      <c r="F31" s="121"/>
      <c r="G31" s="121"/>
    </row>
    <row r="32" spans="2:7" ht="66" customHeight="1">
      <c r="B32" s="153" t="s">
        <v>941</v>
      </c>
      <c r="C32" s="153" t="s">
        <v>844</v>
      </c>
      <c r="D32" s="152" t="s">
        <v>845</v>
      </c>
      <c r="E32" s="152" t="s">
        <v>841</v>
      </c>
      <c r="F32" s="152" t="s">
        <v>840</v>
      </c>
      <c r="G32" s="152" t="s">
        <v>842</v>
      </c>
    </row>
    <row r="33" spans="2:7" ht="66.75" customHeight="1">
      <c r="B33" s="121"/>
      <c r="C33" s="202"/>
      <c r="D33" s="121"/>
      <c r="E33" s="202"/>
      <c r="F33" s="121"/>
      <c r="G33" s="121"/>
    </row>
    <row r="34" spans="2:7" ht="66.75" customHeight="1">
      <c r="B34" s="121"/>
      <c r="C34" s="202"/>
      <c r="D34" s="121"/>
      <c r="E34" s="202"/>
      <c r="F34"/>
      <c r="G34" s="121"/>
    </row>
    <row r="35" spans="2:7" ht="66.75" customHeight="1">
      <c r="B35" s="121"/>
      <c r="C35" s="202"/>
      <c r="D35" s="121"/>
      <c r="E35" s="202"/>
      <c r="F35" s="121"/>
      <c r="G35" s="121"/>
    </row>
    <row r="36" spans="2:7" ht="66.75" customHeight="1">
      <c r="B36" s="121"/>
      <c r="C36" s="202"/>
      <c r="D36" s="121"/>
      <c r="E36" s="202"/>
      <c r="F36" s="121"/>
      <c r="G36" s="121"/>
    </row>
    <row r="37" spans="2:7" ht="66.75" customHeight="1">
      <c r="B37" s="121"/>
      <c r="C37" s="202"/>
      <c r="D37" s="121"/>
      <c r="E37" s="202"/>
      <c r="F37" s="121"/>
      <c r="G37" s="121"/>
    </row>
    <row r="38" spans="2:7" ht="66.75" customHeight="1">
      <c r="B38" s="121"/>
      <c r="C38" s="202"/>
      <c r="D38" s="121"/>
      <c r="E38" s="202"/>
      <c r="F38" s="121"/>
      <c r="G38" s="121"/>
    </row>
    <row r="39" spans="2:7" ht="66.75" customHeight="1">
      <c r="B39" s="121"/>
      <c r="C39" s="202"/>
      <c r="D39" s="121"/>
      <c r="E39" s="202"/>
      <c r="F39" s="121"/>
      <c r="G39" s="121"/>
    </row>
    <row r="40" spans="2:7" ht="66.75" customHeight="1">
      <c r="B40" s="121"/>
      <c r="C40" s="202"/>
      <c r="D40" s="121"/>
      <c r="E40" s="202"/>
      <c r="F40" s="121"/>
      <c r="G40" s="121"/>
    </row>
    <row r="41" spans="2:7" ht="66.75" customHeight="1">
      <c r="B41" s="121"/>
      <c r="C41" s="202"/>
      <c r="D41" s="121"/>
      <c r="E41" s="202"/>
      <c r="F41" s="121"/>
      <c r="G41" s="121"/>
    </row>
    <row r="42" spans="2:7" ht="66.75" customHeight="1">
      <c r="B42" s="121"/>
      <c r="C42" s="216"/>
      <c r="D42" s="121"/>
      <c r="E42" s="202"/>
      <c r="F42" s="121"/>
      <c r="G42" s="121"/>
    </row>
  </sheetData>
  <sheetProtection password="E72B" sheet="1" objects="1" scenarios="1" formatCells="0" formatRows="0" selectLockedCells="1"/>
  <mergeCells count="2">
    <mergeCell ref="F8:G8"/>
    <mergeCell ref="C2:D2"/>
  </mergeCells>
  <conditionalFormatting sqref="C2:D2">
    <cfRule type="cellIs" priority="1" dxfId="31" operator="equal">
      <formula>"Select School From List Below"</formula>
    </cfRule>
  </conditionalFormatting>
  <dataValidations count="1">
    <dataValidation type="list" allowBlank="1" showInputMessage="1" showErrorMessage="1" sqref="E33:E42">
      <formula1>'List Variables'!$Z$2:$Z$4</formula1>
    </dataValidation>
  </dataValidations>
  <hyperlinks>
    <hyperlink ref="E11" r:id="rId1" display="School Accountability Progress Targets"/>
    <hyperlink ref="E12" r:id="rId2" display="School Accountability Progress Targets"/>
    <hyperlink ref="E16" r:id="rId3" display="School Performance Reports"/>
    <hyperlink ref="F1" location="Instructions!A1" tooltip="Return to Instructions" display="Return to Instructions"/>
  </hyperlinks>
  <printOptions/>
  <pageMargins left="0.25" right="0.25" top="0.28" bottom="0.28" header="0.17" footer="0.2"/>
  <pageSetup fitToHeight="0" fitToWidth="1" horizontalDpi="600" verticalDpi="600" orientation="landscape" scale="65" r:id="rId6"/>
  <rowBreaks count="1" manualBreakCount="1">
    <brk id="26" max="255" man="1"/>
  </rowBreaks>
  <colBreaks count="1" manualBreakCount="1">
    <brk id="1" max="65535" man="1"/>
  </colBreaks>
  <drawing r:id="rId5"/>
  <legacyDrawing r:id="rId4"/>
</worksheet>
</file>

<file path=xl/worksheets/sheet9.xml><?xml version="1.0" encoding="utf-8"?>
<worksheet xmlns="http://schemas.openxmlformats.org/spreadsheetml/2006/main" xmlns:r="http://schemas.openxmlformats.org/officeDocument/2006/relationships">
  <sheetPr>
    <tabColor rgb="FF00B050"/>
    <pageSetUpPr fitToPage="1"/>
  </sheetPr>
  <dimension ref="A1:G17"/>
  <sheetViews>
    <sheetView showGridLines="0" showRowColHeaders="0" zoomScale="90" zoomScaleNormal="90" zoomScalePageLayoutView="0" workbookViewId="0" topLeftCell="A1">
      <selection activeCell="B15" sqref="B15:B17"/>
    </sheetView>
  </sheetViews>
  <sheetFormatPr defaultColWidth="9.140625" defaultRowHeight="15"/>
  <cols>
    <col min="1" max="1" width="4.00390625" style="0" customWidth="1"/>
    <col min="2" max="2" width="35.28125" style="0" customWidth="1"/>
    <col min="3" max="3" width="39.8515625" style="0" customWidth="1"/>
    <col min="4" max="4" width="44.28125" style="0" customWidth="1"/>
    <col min="5" max="5" width="5.28125" style="0" customWidth="1"/>
    <col min="6" max="6" width="50.00390625" style="0" customWidth="1"/>
    <col min="7" max="7" width="37.00390625" style="0" customWidth="1"/>
  </cols>
  <sheetData>
    <row r="1" spans="1:7" ht="50.25" customHeight="1">
      <c r="A1" s="134" t="s">
        <v>807</v>
      </c>
      <c r="D1" s="530" t="s">
        <v>1169</v>
      </c>
      <c r="F1" s="621" t="s">
        <v>997</v>
      </c>
      <c r="G1" s="622"/>
    </row>
    <row r="2" spans="1:7" ht="29.25" customHeight="1" thickBot="1">
      <c r="A2" s="623" t="s">
        <v>1096</v>
      </c>
      <c r="B2" s="623"/>
      <c r="C2" s="624" t="str">
        <f>Title!$I$17</f>
        <v>Select School From List Below</v>
      </c>
      <c r="D2" s="624"/>
      <c r="F2" s="360" t="s">
        <v>1041</v>
      </c>
      <c r="G2" s="520"/>
    </row>
    <row r="3" ht="10.5" customHeight="1">
      <c r="A3" s="33"/>
    </row>
    <row r="4" ht="18.75">
      <c r="A4" s="135" t="s">
        <v>786</v>
      </c>
    </row>
    <row r="5" spans="1:7" ht="72" thickBot="1">
      <c r="A5" s="136"/>
      <c r="B5" s="164" t="s">
        <v>806</v>
      </c>
      <c r="C5" s="164" t="s">
        <v>785</v>
      </c>
      <c r="D5" s="165" t="s">
        <v>910</v>
      </c>
      <c r="E5" s="619" t="s">
        <v>860</v>
      </c>
      <c r="F5" s="620"/>
      <c r="G5" s="166" t="s">
        <v>859</v>
      </c>
    </row>
    <row r="6" spans="2:7" ht="62.25" customHeight="1">
      <c r="B6" s="616" t="s">
        <v>858</v>
      </c>
      <c r="C6" s="610"/>
      <c r="D6" s="613"/>
      <c r="E6" s="195" t="s">
        <v>861</v>
      </c>
      <c r="F6" s="172"/>
      <c r="G6" s="206"/>
    </row>
    <row r="7" spans="2:7" ht="62.25" customHeight="1">
      <c r="B7" s="617"/>
      <c r="C7" s="611"/>
      <c r="D7" s="614"/>
      <c r="E7" s="196" t="s">
        <v>862</v>
      </c>
      <c r="F7" s="173"/>
      <c r="G7" s="207"/>
    </row>
    <row r="8" spans="2:7" ht="62.25" customHeight="1" thickBot="1">
      <c r="B8" s="618"/>
      <c r="C8" s="612"/>
      <c r="D8" s="615"/>
      <c r="E8" s="197" t="s">
        <v>863</v>
      </c>
      <c r="F8" s="174"/>
      <c r="G8" s="208"/>
    </row>
    <row r="9" spans="2:7" ht="62.25" customHeight="1">
      <c r="B9" s="616" t="s">
        <v>834</v>
      </c>
      <c r="C9" s="610"/>
      <c r="D9" s="613"/>
      <c r="E9" s="195" t="s">
        <v>861</v>
      </c>
      <c r="F9" s="172"/>
      <c r="G9" s="206"/>
    </row>
    <row r="10" spans="2:7" ht="62.25" customHeight="1">
      <c r="B10" s="617"/>
      <c r="C10" s="611"/>
      <c r="D10" s="614"/>
      <c r="E10" s="196" t="s">
        <v>862</v>
      </c>
      <c r="F10" s="173"/>
      <c r="G10" s="207"/>
    </row>
    <row r="11" spans="2:7" ht="62.25" customHeight="1" thickBot="1">
      <c r="B11" s="618"/>
      <c r="C11" s="612"/>
      <c r="D11" s="615"/>
      <c r="E11" s="197" t="s">
        <v>863</v>
      </c>
      <c r="F11" s="174"/>
      <c r="G11" s="208"/>
    </row>
    <row r="12" spans="2:7" ht="62.25" customHeight="1">
      <c r="B12" s="616" t="s">
        <v>835</v>
      </c>
      <c r="C12" s="610"/>
      <c r="D12" s="613"/>
      <c r="E12" s="195" t="s">
        <v>861</v>
      </c>
      <c r="F12" s="172"/>
      <c r="G12" s="206"/>
    </row>
    <row r="13" spans="2:7" ht="62.25" customHeight="1">
      <c r="B13" s="617"/>
      <c r="C13" s="611"/>
      <c r="D13" s="614"/>
      <c r="E13" s="196" t="s">
        <v>862</v>
      </c>
      <c r="F13" s="173"/>
      <c r="G13" s="207"/>
    </row>
    <row r="14" spans="2:7" ht="62.25" customHeight="1" thickBot="1">
      <c r="B14" s="618"/>
      <c r="C14" s="612"/>
      <c r="D14" s="615"/>
      <c r="E14" s="197" t="s">
        <v>863</v>
      </c>
      <c r="F14" s="174"/>
      <c r="G14" s="208"/>
    </row>
    <row r="15" spans="2:7" ht="62.25" customHeight="1">
      <c r="B15" s="607" t="s">
        <v>799</v>
      </c>
      <c r="C15" s="610"/>
      <c r="D15" s="613"/>
      <c r="E15" s="195" t="s">
        <v>861</v>
      </c>
      <c r="F15" s="172"/>
      <c r="G15" s="206"/>
    </row>
    <row r="16" spans="2:7" ht="62.25" customHeight="1">
      <c r="B16" s="608"/>
      <c r="C16" s="611"/>
      <c r="D16" s="614"/>
      <c r="E16" s="196" t="s">
        <v>862</v>
      </c>
      <c r="F16" s="173"/>
      <c r="G16" s="207"/>
    </row>
    <row r="17" spans="2:7" ht="62.25" customHeight="1" thickBot="1">
      <c r="B17" s="609"/>
      <c r="C17" s="612"/>
      <c r="D17" s="615"/>
      <c r="E17" s="197" t="s">
        <v>863</v>
      </c>
      <c r="F17" s="174"/>
      <c r="G17" s="208"/>
    </row>
  </sheetData>
  <sheetProtection password="E72B" sheet="1" objects="1" scenarios="1" formatCells="0" formatRows="0" selectLockedCells="1"/>
  <mergeCells count="16">
    <mergeCell ref="E5:F5"/>
    <mergeCell ref="B12:B14"/>
    <mergeCell ref="C12:C14"/>
    <mergeCell ref="D12:D14"/>
    <mergeCell ref="F1:G1"/>
    <mergeCell ref="A2:B2"/>
    <mergeCell ref="C2:D2"/>
    <mergeCell ref="B15:B17"/>
    <mergeCell ref="C15:C17"/>
    <mergeCell ref="D15:D17"/>
    <mergeCell ref="B6:B8"/>
    <mergeCell ref="C6:C8"/>
    <mergeCell ref="D6:D8"/>
    <mergeCell ref="D9:D11"/>
    <mergeCell ref="C9:C11"/>
    <mergeCell ref="B9:B11"/>
  </mergeCells>
  <conditionalFormatting sqref="C2:D2">
    <cfRule type="cellIs" priority="1" dxfId="31" operator="equal">
      <formula>"Select School From List Below"</formula>
    </cfRule>
  </conditionalFormatting>
  <dataValidations count="2">
    <dataValidation type="list" allowBlank="1" showInputMessage="1" showErrorMessage="1" sqref="G6:G17">
      <formula1>TP</formula1>
    </dataValidation>
    <dataValidation type="list" allowBlank="1" showInputMessage="1" showErrorMessage="1" sqref="B15:B17">
      <formula1>'List Variables'!$T$2:$T$10</formula1>
    </dataValidation>
  </dataValidations>
  <hyperlinks>
    <hyperlink ref="D1" location="Instructions!A1" tooltip="Return to Instructions" display="Return to Instructions"/>
  </hyperlinks>
  <printOptions horizontalCentered="1"/>
  <pageMargins left="0.45" right="0.45" top="0.3" bottom="0.3" header="0.16" footer="0.16"/>
  <pageSetup fitToHeight="0" fitToWidth="1" horizontalDpi="600" verticalDpi="600" orientation="landscape"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afisfis</dc:creator>
  <cp:keywords/>
  <dc:description/>
  <cp:lastModifiedBy>mangeluc</cp:lastModifiedBy>
  <cp:lastPrinted>2015-04-17T13:49:43Z</cp:lastPrinted>
  <dcterms:created xsi:type="dcterms:W3CDTF">2012-08-07T20:45:26Z</dcterms:created>
  <dcterms:modified xsi:type="dcterms:W3CDTF">2015-04-30T16:36:21Z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