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eburch\Desktop\NGO 5\"/>
    </mc:Choice>
  </mc:AlternateContent>
  <xr:revisionPtr revIDLastSave="0" documentId="13_ncr:1_{6CB44B4D-2CA1-436B-99F2-5C342D851500}" xr6:coauthVersionLast="40" xr6:coauthVersionMax="40" xr10:uidLastSave="{00000000-0000-0000-0000-000000000000}"/>
  <bookViews>
    <workbookView xWindow="0" yWindow="0" windowWidth="28800" windowHeight="10725" tabRatio="805" firstSheet="11" activeTab="11" xr2:uid="{00000000-000D-0000-FFFF-FFFF00000000}"/>
  </bookViews>
  <sheets>
    <sheet name="P&amp;F School List" sheetId="24" state="hidden" r:id="rId1"/>
    <sheet name="P&amp;F School List (2)" sheetId="85" state="hidden" r:id="rId2"/>
    <sheet name="List Variables" sheetId="23" state="hidden" r:id="rId3"/>
    <sheet name="Goal Summary Pages" sheetId="68" state="hidden" r:id="rId4"/>
    <sheet name="Budget Summary (2)" sheetId="82" state="hidden" r:id="rId5"/>
    <sheet name="S-1 School Title Page" sheetId="103" r:id="rId6"/>
    <sheet name="S-2 Stakeholder Participation" sheetId="104" r:id="rId7"/>
    <sheet name="S-3 Summary of Strategies" sheetId="109" r:id="rId8"/>
    <sheet name="S-4 Field Trip Request Form" sheetId="105" r:id="rId9"/>
    <sheet name="Budget Title Page" sheetId="26" r:id="rId10"/>
    <sheet name="Budget Narrative" sheetId="97" r:id="rId11"/>
    <sheet name="Budget Detail Form A" sheetId="75" r:id="rId12"/>
    <sheet name="Budget Detail Form B" sheetId="76" r:id="rId13"/>
    <sheet name="Budget Detail Form C" sheetId="77" r:id="rId14"/>
    <sheet name="Budget Detail Form D" sheetId="78" r:id="rId15"/>
    <sheet name="Budget Detail Form E" sheetId="79" r:id="rId16"/>
    <sheet name="Budget Detail Form F" sheetId="80" r:id="rId17"/>
    <sheet name="Budget Detail Form G" sheetId="81" r:id="rId18"/>
    <sheet name="Budget Detail Form H" sheetId="100" r:id="rId19"/>
    <sheet name="FY-21 Budget Summary" sheetId="22" r:id="rId20"/>
    <sheet name="Pre-Award Budget Summary" sheetId="101" r:id="rId21"/>
    <sheet name="Sheet3" sheetId="102" state="hidden" r:id="rId22"/>
    <sheet name="List Variable 1" sheetId="84" state="hidden" r:id="rId23"/>
    <sheet name="Prog" sheetId="83" state="hidden" r:id="rId24"/>
  </sheets>
  <externalReferences>
    <externalReference r:id="rId25"/>
    <externalReference r:id="rId26"/>
    <externalReference r:id="rId27"/>
  </externalReferences>
  <definedNames>
    <definedName name="_xlnm._FilterDatabase" localSheetId="0" hidden="1">'P&amp;F School List'!$A$1:$K$6</definedName>
    <definedName name="_xlnm._FilterDatabase" localSheetId="1" hidden="1">'P&amp;F School List (2)'!$A$1:$K$250</definedName>
    <definedName name="amount">'Goal Summary Pages'!$AH$3:$AH$82</definedName>
    <definedName name="category">'List Variables'!$B$2:$B$18</definedName>
    <definedName name="Effective">'List Variables'!$Z$2:$Z$4</definedName>
    <definedName name="forma" localSheetId="10">'[1]List Variable 1'!$A$1:$A$2</definedName>
    <definedName name="forma" localSheetId="5">'[2]List Variable 1'!$A$1:$A$2</definedName>
    <definedName name="forma" localSheetId="6">'[2]List Variable 1'!$A$1:$A$2</definedName>
    <definedName name="forma" localSheetId="8">'[2]List Variable 1'!$A$1:$A$2</definedName>
    <definedName name="forma">'List Variable 1'!$A$1:$A$2</definedName>
    <definedName name="formb">'List Variable 1'!$F$1:$F$8</definedName>
    <definedName name="formc" localSheetId="10">'[1]List Variable 1'!$B$1:$B$2</definedName>
    <definedName name="formc" localSheetId="5">'[2]List Variable 1'!$B$1:$B$2</definedName>
    <definedName name="formc" localSheetId="6">'[2]List Variable 1'!$B$1:$B$2</definedName>
    <definedName name="formc" localSheetId="8">'[2]List Variable 1'!$B$1:$B$2</definedName>
    <definedName name="formc">'List Variable 1'!$B$1:$B$2</definedName>
    <definedName name="formd" localSheetId="10">'[1]List Variable 1'!$C$1:$C$2</definedName>
    <definedName name="formd" localSheetId="5">'[2]List Variable 1'!$C$1:$C$2</definedName>
    <definedName name="formd" localSheetId="6">'[2]List Variable 1'!$C$1:$C$2</definedName>
    <definedName name="formd" localSheetId="8">'[2]List Variable 1'!$C$1:$C$2</definedName>
    <definedName name="formd">'List Variable 1'!$C$1:$C$2</definedName>
    <definedName name="forme" localSheetId="10">'[1]List Variable 1'!$D$1:$D$2</definedName>
    <definedName name="forme" localSheetId="5">'[2]List Variable 1'!$D$1:$D$2</definedName>
    <definedName name="forme" localSheetId="6">'[2]List Variable 1'!$D$1:$D$2</definedName>
    <definedName name="forme" localSheetId="8">'[2]List Variable 1'!$D$1:$D$2</definedName>
    <definedName name="forme">'List Variable 1'!$D$1:$D$2</definedName>
    <definedName name="formf" localSheetId="10">'[1]List Variable 1'!$E$1:$E$6</definedName>
    <definedName name="formf" localSheetId="5">'[2]List Variable 1'!$E$1:$E$6</definedName>
    <definedName name="formf" localSheetId="6">'[2]List Variable 1'!$E$1:$E$6</definedName>
    <definedName name="formf" localSheetId="8">'[2]List Variable 1'!$E$1:$E$6</definedName>
    <definedName name="formf">'List Variable 1'!$E$1:$E$6</definedName>
    <definedName name="formg" localSheetId="10">'[1]List Variable 1'!$F$1:$F$9</definedName>
    <definedName name="formg">'List Variable 1'!$F$1:$F$9</definedName>
    <definedName name="FuncObjCode" localSheetId="5">[2]Sheet3!$A$2:$A$10</definedName>
    <definedName name="FuncObjCode" localSheetId="6">[2]Sheet3!$A$2:$A$10</definedName>
    <definedName name="FuncObjCode" localSheetId="8">[2]Sheet3!$A$2:$A$10</definedName>
    <definedName name="FuncObjCode">Sheet3!$A$2:$A$10</definedName>
    <definedName name="fund_category">'Goal Summary Pages'!$AG$3:$AG$82</definedName>
    <definedName name="fund_source">'Goal Summary Pages'!$AI$3:$AI$82</definedName>
    <definedName name="FunObjCodesG" localSheetId="5">[2]Sheet3!$C$2:$C$11</definedName>
    <definedName name="FunObjCodesG" localSheetId="6">[2]Sheet3!$C$2:$C$11</definedName>
    <definedName name="FunObjCodesG" localSheetId="8">[2]Sheet3!$C$2:$C$11</definedName>
    <definedName name="FunObjCodesG">Sheet3!$C$2:$C$11</definedName>
    <definedName name="Met">'List Variables'!$Y$4:$Y$5</definedName>
    <definedName name="_xlnm.Print_Area" localSheetId="16">'Budget Detail Form F'!$A:$D</definedName>
    <definedName name="_xlnm.Print_Area" localSheetId="9">'Budget Title Page'!$A$1:$J$23</definedName>
    <definedName name="_xlnm.Print_Titles" localSheetId="11">'Budget Detail Form A'!$1:$9</definedName>
    <definedName name="_xlnm.Print_Titles" localSheetId="12">'Budget Detail Form B'!$1:$9</definedName>
    <definedName name="_xlnm.Print_Titles" localSheetId="13">'Budget Detail Form C'!$2:$8</definedName>
    <definedName name="_xlnm.Print_Titles" localSheetId="14">'Budget Detail Form D'!$2:$8</definedName>
    <definedName name="_xlnm.Print_Titles" localSheetId="15">'Budget Detail Form E'!$2:$8</definedName>
    <definedName name="_xlnm.Print_Titles" localSheetId="16">'Budget Detail Form F'!$2:$8</definedName>
    <definedName name="_xlnm.Print_Titles" localSheetId="17">'Budget Detail Form G'!$2:$8</definedName>
    <definedName name="_xlnm.Print_Titles" localSheetId="18">'Budget Detail Form H'!$2:$8</definedName>
    <definedName name="qsr_rubric">'List Variables'!$A$2:$A$5</definedName>
    <definedName name="SIG_Budget_Detail_Sheets" localSheetId="10">[1]Instructions!$A$17</definedName>
    <definedName name="source">'List Variables'!$C$2:$C$5</definedName>
    <definedName name="Stakeholder_Groups">'List Variables'!$F$2:$F$5</definedName>
    <definedName name="Stakeholders">'List Variables'!$F$2:$F$6</definedName>
    <definedName name="Strategies">'List Variables'!$O$2:$O$4</definedName>
    <definedName name="Strategy">'List Variables'!$O$2:$O$6</definedName>
    <definedName name="threshold">'[3]INPUT SHEET'!$E$14</definedName>
    <definedName name="Topics">'List Variables'!$K$2:$K$5</definedName>
    <definedName name="TP">'List Variables'!$L$1:$L$9</definedName>
    <definedName name="TPs">'List Variables'!$L$2:$L$9</definedName>
    <definedName name="turnaround">'List Variables'!$O$2:$O$9</definedName>
    <definedName name="yes_no">'List Variables'!$G$2:$G$3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22" l="1"/>
  <c r="C2" i="101"/>
  <c r="E29" i="22"/>
  <c r="G29" i="22" s="1"/>
  <c r="G30" i="22" s="1"/>
  <c r="E30" i="22"/>
  <c r="D29" i="22"/>
  <c r="D28" i="22"/>
  <c r="D30" i="22"/>
  <c r="F28" i="101"/>
  <c r="F29" i="101"/>
  <c r="F25" i="101"/>
  <c r="F24" i="101"/>
  <c r="F23" i="101"/>
  <c r="F22" i="101"/>
  <c r="F21" i="101"/>
  <c r="F20" i="101"/>
  <c r="F19" i="101"/>
  <c r="F26" i="101" s="1"/>
  <c r="F18" i="101"/>
  <c r="F17" i="101"/>
  <c r="F11" i="101"/>
  <c r="F12" i="101"/>
  <c r="F13" i="101"/>
  <c r="F14" i="101"/>
  <c r="F10" i="101"/>
  <c r="B4" i="100"/>
  <c r="C9" i="97"/>
  <c r="B3" i="97"/>
  <c r="C141" i="83"/>
  <c r="C142" i="83"/>
  <c r="C143" i="83"/>
  <c r="C144" i="83"/>
  <c r="C145" i="83"/>
  <c r="C146" i="83"/>
  <c r="C147" i="83"/>
  <c r="C148" i="83"/>
  <c r="C149" i="83"/>
  <c r="C150" i="83"/>
  <c r="C151" i="83"/>
  <c r="C152" i="83"/>
  <c r="C153" i="83"/>
  <c r="C154" i="83"/>
  <c r="C155" i="83"/>
  <c r="C156" i="83"/>
  <c r="C157" i="83"/>
  <c r="C158" i="83"/>
  <c r="C159" i="83"/>
  <c r="C160" i="83"/>
  <c r="C161" i="83"/>
  <c r="C162" i="83"/>
  <c r="C163" i="83"/>
  <c r="B141" i="83"/>
  <c r="B142" i="83"/>
  <c r="B143" i="83"/>
  <c r="B144" i="83"/>
  <c r="B145" i="83"/>
  <c r="B146" i="83"/>
  <c r="B147" i="83"/>
  <c r="B148" i="83"/>
  <c r="B149" i="83"/>
  <c r="B150" i="83"/>
  <c r="B151" i="83"/>
  <c r="B152" i="83"/>
  <c r="B153" i="83"/>
  <c r="B154" i="83"/>
  <c r="B155" i="83"/>
  <c r="B156" i="83"/>
  <c r="B157" i="83"/>
  <c r="B158" i="83"/>
  <c r="B159" i="83"/>
  <c r="B160" i="83"/>
  <c r="B161" i="83"/>
  <c r="B162" i="83"/>
  <c r="B163" i="83"/>
  <c r="C117" i="83"/>
  <c r="C118" i="83"/>
  <c r="C119" i="83"/>
  <c r="C120" i="83"/>
  <c r="C121" i="83"/>
  <c r="C122" i="83"/>
  <c r="C123" i="83"/>
  <c r="C124" i="83"/>
  <c r="C125" i="83"/>
  <c r="C126" i="83"/>
  <c r="C127" i="83"/>
  <c r="C128" i="83"/>
  <c r="C129" i="83"/>
  <c r="C130" i="83"/>
  <c r="C131" i="83"/>
  <c r="C132" i="83"/>
  <c r="C133" i="83"/>
  <c r="C134" i="83"/>
  <c r="C135" i="83"/>
  <c r="C136" i="83"/>
  <c r="C137" i="83"/>
  <c r="C138" i="83"/>
  <c r="C139" i="83"/>
  <c r="B117" i="83"/>
  <c r="B118" i="83"/>
  <c r="B119" i="83"/>
  <c r="B120" i="83"/>
  <c r="B121" i="83"/>
  <c r="B122" i="83"/>
  <c r="B123" i="83"/>
  <c r="B124" i="83"/>
  <c r="B125" i="83"/>
  <c r="B126" i="83"/>
  <c r="B127" i="83"/>
  <c r="B128" i="83"/>
  <c r="B129" i="83"/>
  <c r="B130" i="83"/>
  <c r="B131" i="83"/>
  <c r="B132" i="83"/>
  <c r="B133" i="83"/>
  <c r="B134" i="83"/>
  <c r="B135" i="83"/>
  <c r="B136" i="83"/>
  <c r="B137" i="83"/>
  <c r="B138" i="83"/>
  <c r="B139" i="83"/>
  <c r="C93" i="83"/>
  <c r="C94" i="83"/>
  <c r="C95" i="83"/>
  <c r="C96" i="83"/>
  <c r="C97" i="83"/>
  <c r="C98" i="83"/>
  <c r="C99" i="83"/>
  <c r="C100" i="83"/>
  <c r="C101" i="83"/>
  <c r="C102" i="83"/>
  <c r="C103" i="83"/>
  <c r="C104" i="83"/>
  <c r="C105" i="83"/>
  <c r="C106" i="83"/>
  <c r="C107" i="83"/>
  <c r="C108" i="83"/>
  <c r="C109" i="83"/>
  <c r="C110" i="83"/>
  <c r="C111" i="83"/>
  <c r="C112" i="83"/>
  <c r="C113" i="83"/>
  <c r="C114" i="83"/>
  <c r="C115" i="83"/>
  <c r="B93" i="83"/>
  <c r="B94" i="83"/>
  <c r="B95" i="83"/>
  <c r="B96" i="83"/>
  <c r="B97" i="83"/>
  <c r="B98" i="83"/>
  <c r="B99" i="83"/>
  <c r="B100" i="83"/>
  <c r="B101" i="83"/>
  <c r="B102" i="83"/>
  <c r="B103" i="83"/>
  <c r="B104" i="83"/>
  <c r="B105" i="83"/>
  <c r="B106" i="83"/>
  <c r="B107" i="83"/>
  <c r="B108" i="83"/>
  <c r="B109" i="83"/>
  <c r="B110" i="83"/>
  <c r="B111" i="83"/>
  <c r="B112" i="83"/>
  <c r="B113" i="83"/>
  <c r="B114" i="83"/>
  <c r="B115" i="83"/>
  <c r="C69" i="83"/>
  <c r="C70" i="83"/>
  <c r="C71" i="83"/>
  <c r="C72" i="83"/>
  <c r="C73" i="83"/>
  <c r="C74" i="83"/>
  <c r="C75" i="83"/>
  <c r="C76" i="83"/>
  <c r="C77" i="83"/>
  <c r="C78" i="83"/>
  <c r="C79" i="83"/>
  <c r="C80" i="83"/>
  <c r="C81" i="83"/>
  <c r="C82" i="83"/>
  <c r="C83" i="83"/>
  <c r="C84" i="83"/>
  <c r="C85" i="83"/>
  <c r="C86" i="83"/>
  <c r="C87" i="83"/>
  <c r="C88" i="83"/>
  <c r="C89" i="83"/>
  <c r="C90" i="83"/>
  <c r="C91" i="83"/>
  <c r="B69" i="83"/>
  <c r="B70" i="83"/>
  <c r="B71" i="83"/>
  <c r="B72" i="83"/>
  <c r="B73" i="83"/>
  <c r="B74" i="83"/>
  <c r="B75" i="83"/>
  <c r="B76" i="83"/>
  <c r="B77" i="83"/>
  <c r="B78" i="83"/>
  <c r="B79" i="83"/>
  <c r="B80" i="83"/>
  <c r="B81" i="83"/>
  <c r="B82" i="83"/>
  <c r="B83" i="83"/>
  <c r="B84" i="83"/>
  <c r="B85" i="83"/>
  <c r="B86" i="83"/>
  <c r="B87" i="83"/>
  <c r="B88" i="83"/>
  <c r="B89" i="83"/>
  <c r="B90" i="83"/>
  <c r="B91" i="83"/>
  <c r="C45" i="83"/>
  <c r="C46" i="83"/>
  <c r="C47" i="83"/>
  <c r="C48" i="83"/>
  <c r="C49" i="83"/>
  <c r="C50" i="83"/>
  <c r="C51" i="83"/>
  <c r="C52" i="83"/>
  <c r="C53" i="83"/>
  <c r="C54" i="83"/>
  <c r="C55" i="83"/>
  <c r="C56" i="83"/>
  <c r="C57" i="83"/>
  <c r="C58" i="83"/>
  <c r="C59" i="83"/>
  <c r="C60" i="83"/>
  <c r="C61" i="83"/>
  <c r="C62" i="83"/>
  <c r="C63" i="83"/>
  <c r="C64" i="83"/>
  <c r="C65" i="83"/>
  <c r="C66" i="83"/>
  <c r="C67" i="83"/>
  <c r="B45" i="83"/>
  <c r="H3" i="83" s="1"/>
  <c r="B46" i="83"/>
  <c r="B47" i="83"/>
  <c r="B48" i="83"/>
  <c r="B49" i="83"/>
  <c r="B50" i="83"/>
  <c r="B51" i="83"/>
  <c r="B52" i="83"/>
  <c r="B53" i="83"/>
  <c r="B54" i="83"/>
  <c r="B55" i="83"/>
  <c r="B56" i="83"/>
  <c r="B57" i="83"/>
  <c r="B58" i="83"/>
  <c r="B59" i="83"/>
  <c r="B60" i="83"/>
  <c r="B61" i="83"/>
  <c r="B62" i="83"/>
  <c r="B63" i="83"/>
  <c r="B64" i="83"/>
  <c r="B65" i="83"/>
  <c r="B66" i="83"/>
  <c r="B67" i="83"/>
  <c r="C24" i="83"/>
  <c r="C25" i="83"/>
  <c r="C26" i="83"/>
  <c r="C27" i="83"/>
  <c r="C28" i="83"/>
  <c r="C29" i="83"/>
  <c r="C30" i="83"/>
  <c r="C31" i="83"/>
  <c r="C32" i="83"/>
  <c r="C33" i="83"/>
  <c r="C34" i="83"/>
  <c r="C35" i="83"/>
  <c r="C36" i="83"/>
  <c r="C37" i="83"/>
  <c r="C38" i="83"/>
  <c r="C39" i="83"/>
  <c r="C40" i="83"/>
  <c r="C41" i="83"/>
  <c r="C42" i="83"/>
  <c r="C43" i="83"/>
  <c r="C3" i="83"/>
  <c r="C4" i="83"/>
  <c r="C5" i="83"/>
  <c r="C6" i="83"/>
  <c r="H2" i="83" s="1"/>
  <c r="C7" i="83"/>
  <c r="C8" i="83"/>
  <c r="C9" i="83"/>
  <c r="C10" i="83"/>
  <c r="C11" i="83"/>
  <c r="C12" i="83"/>
  <c r="C13" i="83"/>
  <c r="C14" i="83"/>
  <c r="C15" i="83"/>
  <c r="C16" i="83"/>
  <c r="C17" i="83"/>
  <c r="C18" i="83"/>
  <c r="C19" i="83"/>
  <c r="C20" i="83"/>
  <c r="C21" i="83"/>
  <c r="C22" i="83"/>
  <c r="B3" i="83"/>
  <c r="B4" i="83"/>
  <c r="B5" i="83"/>
  <c r="B6" i="83"/>
  <c r="B7" i="83"/>
  <c r="B8" i="83"/>
  <c r="B9" i="83"/>
  <c r="B10" i="83"/>
  <c r="B11" i="83"/>
  <c r="B12" i="83"/>
  <c r="B13" i="83"/>
  <c r="B14" i="83"/>
  <c r="B15" i="83"/>
  <c r="B16" i="83"/>
  <c r="B17" i="83"/>
  <c r="B18" i="83"/>
  <c r="B19" i="83"/>
  <c r="B20" i="83"/>
  <c r="B21" i="83"/>
  <c r="B22" i="83"/>
  <c r="B4" i="81"/>
  <c r="B4" i="80"/>
  <c r="B4" i="79"/>
  <c r="B4" i="78"/>
  <c r="B4" i="77"/>
  <c r="B5" i="76"/>
  <c r="B5" i="75"/>
  <c r="C140" i="83"/>
  <c r="H32" i="83" s="1"/>
  <c r="B140" i="83"/>
  <c r="C116" i="83"/>
  <c r="B116" i="83"/>
  <c r="D22" i="22" s="1"/>
  <c r="C92" i="83"/>
  <c r="B92" i="83"/>
  <c r="C68" i="83"/>
  <c r="B68" i="83"/>
  <c r="D13" i="22" s="1"/>
  <c r="G13" i="22" s="1"/>
  <c r="C44" i="83"/>
  <c r="B44" i="83"/>
  <c r="E21" i="82" s="1"/>
  <c r="C23" i="83"/>
  <c r="E20" i="82" s="1"/>
  <c r="C2" i="83"/>
  <c r="B2" i="83"/>
  <c r="K248" i="85"/>
  <c r="K247" i="85"/>
  <c r="K245" i="85"/>
  <c r="K241" i="85"/>
  <c r="K239" i="85"/>
  <c r="K238" i="85"/>
  <c r="K237" i="85"/>
  <c r="K236" i="85"/>
  <c r="K233" i="85"/>
  <c r="K229" i="85"/>
  <c r="K228" i="85"/>
  <c r="K227" i="85"/>
  <c r="K225" i="85"/>
  <c r="K222" i="85"/>
  <c r="K221" i="85"/>
  <c r="K219" i="85"/>
  <c r="K218" i="85"/>
  <c r="K217" i="85"/>
  <c r="K216" i="85"/>
  <c r="K215" i="85"/>
  <c r="K214" i="85"/>
  <c r="K213" i="85"/>
  <c r="K212" i="85"/>
  <c r="K211" i="85"/>
  <c r="K209" i="85"/>
  <c r="K208" i="85"/>
  <c r="K207" i="85"/>
  <c r="K206" i="85"/>
  <c r="K205" i="85"/>
  <c r="K203" i="85"/>
  <c r="K202" i="85"/>
  <c r="K197" i="85"/>
  <c r="K194" i="85"/>
  <c r="K193" i="85"/>
  <c r="K186" i="85"/>
  <c r="K184" i="85"/>
  <c r="K182" i="85"/>
  <c r="K181" i="85"/>
  <c r="K180" i="85"/>
  <c r="K179" i="85"/>
  <c r="K178" i="85"/>
  <c r="K177" i="85"/>
  <c r="K176" i="85"/>
  <c r="K175" i="85"/>
  <c r="K173" i="85"/>
  <c r="K172" i="85"/>
  <c r="K171" i="85"/>
  <c r="K170" i="85"/>
  <c r="K169" i="85"/>
  <c r="K168" i="85"/>
  <c r="K167" i="85"/>
  <c r="K166" i="85"/>
  <c r="K165" i="85"/>
  <c r="K164" i="85"/>
  <c r="K162" i="85"/>
  <c r="K161" i="85"/>
  <c r="K160" i="85"/>
  <c r="K159" i="85"/>
  <c r="K157" i="85"/>
  <c r="K156" i="85"/>
  <c r="K155" i="85"/>
  <c r="K154" i="85"/>
  <c r="K153" i="85"/>
  <c r="K146" i="85"/>
  <c r="K145" i="85"/>
  <c r="K142" i="85"/>
  <c r="K141" i="85"/>
  <c r="K138" i="85"/>
  <c r="K137" i="85"/>
  <c r="K135" i="85"/>
  <c r="K134" i="85"/>
  <c r="K133" i="85"/>
  <c r="K132" i="85"/>
  <c r="K127" i="85"/>
  <c r="K126" i="85"/>
  <c r="K125" i="85"/>
  <c r="K122" i="85"/>
  <c r="K121" i="85"/>
  <c r="K120" i="85"/>
  <c r="K119" i="85"/>
  <c r="K117" i="85"/>
  <c r="K116" i="85"/>
  <c r="K115" i="85"/>
  <c r="K113" i="85"/>
  <c r="K112" i="85"/>
  <c r="K111" i="85"/>
  <c r="K110" i="85"/>
  <c r="K108" i="85"/>
  <c r="K107" i="85"/>
  <c r="K105" i="85"/>
  <c r="K104" i="85"/>
  <c r="K103" i="85"/>
  <c r="K102" i="85"/>
  <c r="K100" i="85"/>
  <c r="K99" i="85"/>
  <c r="K97" i="85"/>
  <c r="K96" i="85"/>
  <c r="K94" i="85"/>
  <c r="K87" i="85"/>
  <c r="K85" i="85"/>
  <c r="K84" i="85"/>
  <c r="K80" i="85"/>
  <c r="K79" i="85"/>
  <c r="K78" i="85"/>
  <c r="K76" i="85"/>
  <c r="K74" i="85"/>
  <c r="K73" i="85"/>
  <c r="K72" i="85"/>
  <c r="K70" i="85"/>
  <c r="K68" i="85"/>
  <c r="K66" i="85"/>
  <c r="K65" i="85"/>
  <c r="K63" i="85"/>
  <c r="K62" i="85"/>
  <c r="K61" i="85"/>
  <c r="K60" i="85"/>
  <c r="K59" i="85"/>
  <c r="K58" i="85"/>
  <c r="K54" i="85"/>
  <c r="K53" i="85"/>
  <c r="K51" i="85"/>
  <c r="K50" i="85"/>
  <c r="K49" i="85"/>
  <c r="K48" i="85"/>
  <c r="K44" i="85"/>
  <c r="K43" i="85"/>
  <c r="K42" i="85"/>
  <c r="K39" i="85"/>
  <c r="K37" i="85"/>
  <c r="K36" i="85"/>
  <c r="K34" i="85"/>
  <c r="K33" i="85"/>
  <c r="K32" i="85"/>
  <c r="K31" i="85"/>
  <c r="K29" i="85"/>
  <c r="K28" i="85"/>
  <c r="K22" i="85"/>
  <c r="K21" i="85"/>
  <c r="K17" i="85"/>
  <c r="K15" i="85"/>
  <c r="K13" i="85"/>
  <c r="K8" i="85"/>
  <c r="K7" i="85"/>
  <c r="K3" i="85"/>
  <c r="G28" i="82"/>
  <c r="G22" i="82"/>
  <c r="G27" i="22"/>
  <c r="AI82" i="68"/>
  <c r="AH82" i="68"/>
  <c r="AG82" i="68"/>
  <c r="AF82" i="68"/>
  <c r="AE82" i="68"/>
  <c r="AD82" i="68"/>
  <c r="AC82" i="68"/>
  <c r="AB82" i="68"/>
  <c r="AA82" i="68"/>
  <c r="Z82" i="68"/>
  <c r="Y82" i="68"/>
  <c r="X82" i="68"/>
  <c r="W82" i="68"/>
  <c r="U82" i="68"/>
  <c r="T82" i="68"/>
  <c r="S82" i="68"/>
  <c r="R82" i="68"/>
  <c r="Q82" i="68"/>
  <c r="P82" i="68"/>
  <c r="O82" i="68"/>
  <c r="N82" i="68"/>
  <c r="M82" i="68"/>
  <c r="L82" i="68"/>
  <c r="K82" i="68"/>
  <c r="J82" i="68"/>
  <c r="I82" i="68"/>
  <c r="H82" i="68"/>
  <c r="AI81" i="68"/>
  <c r="AH81" i="68"/>
  <c r="AG81" i="68"/>
  <c r="AF81" i="68"/>
  <c r="AE81" i="68"/>
  <c r="AD81" i="68"/>
  <c r="AC81" i="68"/>
  <c r="AB81" i="68"/>
  <c r="AA81" i="68"/>
  <c r="Z81" i="68"/>
  <c r="Y81" i="68"/>
  <c r="X81" i="68"/>
  <c r="W81" i="68"/>
  <c r="U81" i="68"/>
  <c r="T81" i="68"/>
  <c r="S81" i="68"/>
  <c r="R81" i="68"/>
  <c r="Q81" i="68"/>
  <c r="P81" i="68"/>
  <c r="O81" i="68"/>
  <c r="N81" i="68"/>
  <c r="M81" i="68"/>
  <c r="L81" i="68"/>
  <c r="K81" i="68"/>
  <c r="J81" i="68"/>
  <c r="I81" i="68"/>
  <c r="H81" i="68"/>
  <c r="AI80" i="68"/>
  <c r="AH80" i="68"/>
  <c r="AG80" i="68"/>
  <c r="AF80" i="68"/>
  <c r="AE80" i="68"/>
  <c r="AD80" i="68"/>
  <c r="AC80" i="68"/>
  <c r="AB80" i="68"/>
  <c r="AA80" i="68"/>
  <c r="Z80" i="68"/>
  <c r="Y80" i="68"/>
  <c r="X80" i="68"/>
  <c r="W80" i="68"/>
  <c r="U80" i="68"/>
  <c r="T80" i="68"/>
  <c r="S80" i="68"/>
  <c r="R80" i="68"/>
  <c r="Q80" i="68"/>
  <c r="P80" i="68"/>
  <c r="O80" i="68"/>
  <c r="N80" i="68"/>
  <c r="M80" i="68"/>
  <c r="L80" i="68"/>
  <c r="K80" i="68"/>
  <c r="J80" i="68"/>
  <c r="I80" i="68"/>
  <c r="H80" i="68"/>
  <c r="AI79" i="68"/>
  <c r="AH79" i="68"/>
  <c r="AG79" i="68"/>
  <c r="AF79" i="68"/>
  <c r="AE79" i="68"/>
  <c r="AD79" i="68"/>
  <c r="AC79" i="68"/>
  <c r="AB79" i="68"/>
  <c r="AA79" i="68"/>
  <c r="Z79" i="68"/>
  <c r="Y79" i="68"/>
  <c r="X79" i="68"/>
  <c r="W79" i="68"/>
  <c r="U79" i="68"/>
  <c r="T79" i="68"/>
  <c r="S79" i="68"/>
  <c r="R79" i="68"/>
  <c r="Q79" i="68"/>
  <c r="P79" i="68"/>
  <c r="O79" i="68"/>
  <c r="N79" i="68"/>
  <c r="M79" i="68"/>
  <c r="L79" i="68"/>
  <c r="K79" i="68"/>
  <c r="J79" i="68"/>
  <c r="I79" i="68"/>
  <c r="H79" i="68"/>
  <c r="AI78" i="68"/>
  <c r="AH78" i="68"/>
  <c r="AG78" i="68"/>
  <c r="AF78" i="68"/>
  <c r="AE78" i="68"/>
  <c r="AD78" i="68"/>
  <c r="AC78" i="68"/>
  <c r="AB78" i="68"/>
  <c r="AA78" i="68"/>
  <c r="Z78" i="68"/>
  <c r="Y78" i="68"/>
  <c r="X78" i="68"/>
  <c r="W78" i="68"/>
  <c r="U78" i="68"/>
  <c r="T78" i="68"/>
  <c r="S78" i="68"/>
  <c r="R78" i="68"/>
  <c r="Q78" i="68"/>
  <c r="P78" i="68"/>
  <c r="O78" i="68"/>
  <c r="N78" i="68"/>
  <c r="M78" i="68"/>
  <c r="L78" i="68"/>
  <c r="K78" i="68"/>
  <c r="J78" i="68"/>
  <c r="I78" i="68"/>
  <c r="H78" i="68"/>
  <c r="AI77" i="68"/>
  <c r="AH77" i="68"/>
  <c r="AG77" i="68"/>
  <c r="AF77" i="68"/>
  <c r="AE77" i="68"/>
  <c r="AD77" i="68"/>
  <c r="AC77" i="68"/>
  <c r="AB77" i="68"/>
  <c r="AA77" i="68"/>
  <c r="Z77" i="68"/>
  <c r="Y77" i="68"/>
  <c r="X77" i="68"/>
  <c r="W77" i="68"/>
  <c r="U77" i="68"/>
  <c r="T77" i="68"/>
  <c r="S77" i="68"/>
  <c r="R77" i="68"/>
  <c r="Q77" i="68"/>
  <c r="P77" i="68"/>
  <c r="O77" i="68"/>
  <c r="N77" i="68"/>
  <c r="M77" i="68"/>
  <c r="L77" i="68"/>
  <c r="K77" i="68"/>
  <c r="J77" i="68"/>
  <c r="I77" i="68"/>
  <c r="H77" i="68"/>
  <c r="AI76" i="68"/>
  <c r="AH76" i="68"/>
  <c r="AG76" i="68"/>
  <c r="AF76" i="68"/>
  <c r="AE76" i="68"/>
  <c r="AD76" i="68"/>
  <c r="AC76" i="68"/>
  <c r="AB76" i="68"/>
  <c r="AA76" i="68"/>
  <c r="Z76" i="68"/>
  <c r="Y76" i="68"/>
  <c r="X76" i="68"/>
  <c r="W76" i="68"/>
  <c r="U76" i="68"/>
  <c r="T76" i="68"/>
  <c r="S76" i="68"/>
  <c r="R76" i="68"/>
  <c r="Q76" i="68"/>
  <c r="P76" i="68"/>
  <c r="O76" i="68"/>
  <c r="N76" i="68"/>
  <c r="M76" i="68"/>
  <c r="L76" i="68"/>
  <c r="K76" i="68"/>
  <c r="J76" i="68"/>
  <c r="I76" i="68"/>
  <c r="H76" i="68"/>
  <c r="AI75" i="68"/>
  <c r="AH75" i="68"/>
  <c r="AG75" i="68"/>
  <c r="AF75" i="68"/>
  <c r="AE75" i="68"/>
  <c r="AD75" i="68"/>
  <c r="AC75" i="68"/>
  <c r="AB75" i="68"/>
  <c r="AA75" i="68"/>
  <c r="Z75" i="68"/>
  <c r="Y75" i="68"/>
  <c r="X75" i="68"/>
  <c r="W75" i="68"/>
  <c r="U75" i="68"/>
  <c r="T75" i="68"/>
  <c r="S75" i="68"/>
  <c r="R75" i="68"/>
  <c r="Q75" i="68"/>
  <c r="P75" i="68"/>
  <c r="O75" i="68"/>
  <c r="N75" i="68"/>
  <c r="M75" i="68"/>
  <c r="L75" i="68"/>
  <c r="K75" i="68"/>
  <c r="J75" i="68"/>
  <c r="I75" i="68"/>
  <c r="H75" i="68"/>
  <c r="AI74" i="68"/>
  <c r="AH74" i="68"/>
  <c r="AG74" i="68"/>
  <c r="AF74" i="68"/>
  <c r="AE74" i="68"/>
  <c r="AD74" i="68"/>
  <c r="AC74" i="68"/>
  <c r="AB74" i="68"/>
  <c r="AA74" i="68"/>
  <c r="Z74" i="68"/>
  <c r="Y74" i="68"/>
  <c r="X74" i="68"/>
  <c r="W74" i="68"/>
  <c r="U74" i="68"/>
  <c r="T74" i="68"/>
  <c r="S74" i="68"/>
  <c r="R74" i="68"/>
  <c r="Q74" i="68"/>
  <c r="P74" i="68"/>
  <c r="O74" i="68"/>
  <c r="N74" i="68"/>
  <c r="M74" i="68"/>
  <c r="L74" i="68"/>
  <c r="K74" i="68"/>
  <c r="J74" i="68"/>
  <c r="I74" i="68"/>
  <c r="H74" i="68"/>
  <c r="AI73" i="68"/>
  <c r="AH73" i="68"/>
  <c r="AG73" i="68"/>
  <c r="AF73" i="68"/>
  <c r="AE73" i="68"/>
  <c r="AD73" i="68"/>
  <c r="AC73" i="68"/>
  <c r="AB73" i="68"/>
  <c r="AA73" i="68"/>
  <c r="Z73" i="68"/>
  <c r="Y73" i="68"/>
  <c r="X73" i="68"/>
  <c r="W73" i="68"/>
  <c r="U73" i="68"/>
  <c r="T73" i="68"/>
  <c r="S73" i="68"/>
  <c r="R73" i="68"/>
  <c r="Q73" i="68"/>
  <c r="P73" i="68"/>
  <c r="O73" i="68"/>
  <c r="N73" i="68"/>
  <c r="M73" i="68"/>
  <c r="L73" i="68"/>
  <c r="K73" i="68"/>
  <c r="J73" i="68"/>
  <c r="I73" i="68"/>
  <c r="H73" i="68"/>
  <c r="AI72" i="68"/>
  <c r="AH72" i="68"/>
  <c r="AG72" i="68"/>
  <c r="AF72" i="68"/>
  <c r="AE72" i="68"/>
  <c r="AD72" i="68"/>
  <c r="AC72" i="68"/>
  <c r="AB72" i="68"/>
  <c r="AA72" i="68"/>
  <c r="Z72" i="68"/>
  <c r="Y72" i="68"/>
  <c r="X72" i="68"/>
  <c r="W72" i="68"/>
  <c r="U72" i="68"/>
  <c r="T72" i="68"/>
  <c r="S72" i="68"/>
  <c r="R72" i="68"/>
  <c r="Q72" i="68"/>
  <c r="P72" i="68"/>
  <c r="O72" i="68"/>
  <c r="N72" i="68"/>
  <c r="M72" i="68"/>
  <c r="L72" i="68"/>
  <c r="K72" i="68"/>
  <c r="J72" i="68"/>
  <c r="I72" i="68"/>
  <c r="H72" i="68"/>
  <c r="AI71" i="68"/>
  <c r="AH71" i="68"/>
  <c r="AG71" i="68"/>
  <c r="AF71" i="68"/>
  <c r="AE71" i="68"/>
  <c r="AD71" i="68"/>
  <c r="AC71" i="68"/>
  <c r="AB71" i="68"/>
  <c r="AA71" i="68"/>
  <c r="Z71" i="68"/>
  <c r="Y71" i="68"/>
  <c r="X71" i="68"/>
  <c r="W71" i="68"/>
  <c r="U71" i="68"/>
  <c r="T71" i="68"/>
  <c r="S71" i="68"/>
  <c r="R71" i="68"/>
  <c r="Q71" i="68"/>
  <c r="P71" i="68"/>
  <c r="O71" i="68"/>
  <c r="N71" i="68"/>
  <c r="M71" i="68"/>
  <c r="L71" i="68"/>
  <c r="K71" i="68"/>
  <c r="J71" i="68"/>
  <c r="I71" i="68"/>
  <c r="H71" i="68"/>
  <c r="AI70" i="68"/>
  <c r="AH70" i="68"/>
  <c r="AG70" i="68"/>
  <c r="AF70" i="68"/>
  <c r="AE70" i="68"/>
  <c r="AD70" i="68"/>
  <c r="AC70" i="68"/>
  <c r="AB70" i="68"/>
  <c r="AA70" i="68"/>
  <c r="Z70" i="68"/>
  <c r="Y70" i="68"/>
  <c r="X70" i="68"/>
  <c r="W70" i="68"/>
  <c r="U70" i="68"/>
  <c r="T70" i="68"/>
  <c r="S70" i="68"/>
  <c r="R70" i="68"/>
  <c r="Q70" i="68"/>
  <c r="P70" i="68"/>
  <c r="O70" i="68"/>
  <c r="N70" i="68"/>
  <c r="M70" i="68"/>
  <c r="L70" i="68"/>
  <c r="K70" i="68"/>
  <c r="J70" i="68"/>
  <c r="I70" i="68"/>
  <c r="H70" i="68"/>
  <c r="AI69" i="68"/>
  <c r="AH69" i="68"/>
  <c r="AG69" i="68"/>
  <c r="AF69" i="68"/>
  <c r="AE69" i="68"/>
  <c r="AD69" i="68"/>
  <c r="AC69" i="68"/>
  <c r="AB69" i="68"/>
  <c r="AA69" i="68"/>
  <c r="Z69" i="68"/>
  <c r="Y69" i="68"/>
  <c r="X69" i="68"/>
  <c r="W69" i="68"/>
  <c r="U69" i="68"/>
  <c r="T69" i="68"/>
  <c r="S69" i="68"/>
  <c r="R69" i="68"/>
  <c r="Q69" i="68"/>
  <c r="P69" i="68"/>
  <c r="O69" i="68"/>
  <c r="N69" i="68"/>
  <c r="M69" i="68"/>
  <c r="L69" i="68"/>
  <c r="K69" i="68"/>
  <c r="J69" i="68"/>
  <c r="I69" i="68"/>
  <c r="H69" i="68"/>
  <c r="AI68" i="68"/>
  <c r="AH68" i="68"/>
  <c r="AG68" i="68"/>
  <c r="AF68" i="68"/>
  <c r="AE68" i="68"/>
  <c r="AD68" i="68"/>
  <c r="AC68" i="68"/>
  <c r="AB68" i="68"/>
  <c r="AA68" i="68"/>
  <c r="Z68" i="68"/>
  <c r="Y68" i="68"/>
  <c r="X68" i="68"/>
  <c r="W68" i="68"/>
  <c r="U68" i="68"/>
  <c r="T68" i="68"/>
  <c r="S68" i="68"/>
  <c r="R68" i="68"/>
  <c r="Q68" i="68"/>
  <c r="P68" i="68"/>
  <c r="O68" i="68"/>
  <c r="N68" i="68"/>
  <c r="M68" i="68"/>
  <c r="L68" i="68"/>
  <c r="K68" i="68"/>
  <c r="J68" i="68"/>
  <c r="I68" i="68"/>
  <c r="H68" i="68"/>
  <c r="AI67" i="68"/>
  <c r="AH67" i="68"/>
  <c r="AG67" i="68"/>
  <c r="AF67" i="68"/>
  <c r="AE67" i="68"/>
  <c r="AD67" i="68"/>
  <c r="AC67" i="68"/>
  <c r="AB67" i="68"/>
  <c r="AA67" i="68"/>
  <c r="Z67" i="68"/>
  <c r="Y67" i="68"/>
  <c r="X67" i="68"/>
  <c r="W67" i="68"/>
  <c r="U67" i="68"/>
  <c r="T67" i="68"/>
  <c r="S67" i="68"/>
  <c r="R67" i="68"/>
  <c r="Q67" i="68"/>
  <c r="P67" i="68"/>
  <c r="O67" i="68"/>
  <c r="N67" i="68"/>
  <c r="M67" i="68"/>
  <c r="L67" i="68"/>
  <c r="K67" i="68"/>
  <c r="J67" i="68"/>
  <c r="I67" i="68"/>
  <c r="H67" i="68"/>
  <c r="AI66" i="68"/>
  <c r="AH66" i="68"/>
  <c r="AG66" i="68"/>
  <c r="AF66" i="68"/>
  <c r="AE66" i="68"/>
  <c r="AD66" i="68"/>
  <c r="AC66" i="68"/>
  <c r="AB66" i="68"/>
  <c r="AA66" i="68"/>
  <c r="Z66" i="68"/>
  <c r="Y66" i="68"/>
  <c r="X66" i="68"/>
  <c r="W66" i="68"/>
  <c r="U66" i="68"/>
  <c r="T66" i="68"/>
  <c r="S66" i="68"/>
  <c r="R66" i="68"/>
  <c r="Q66" i="68"/>
  <c r="P66" i="68"/>
  <c r="O66" i="68"/>
  <c r="N66" i="68"/>
  <c r="M66" i="68"/>
  <c r="L66" i="68"/>
  <c r="K66" i="68"/>
  <c r="J66" i="68"/>
  <c r="I66" i="68"/>
  <c r="H66" i="68"/>
  <c r="AI65" i="68"/>
  <c r="AH65" i="68"/>
  <c r="AG65" i="68"/>
  <c r="AF65" i="68"/>
  <c r="AE65" i="68"/>
  <c r="AD65" i="68"/>
  <c r="AC65" i="68"/>
  <c r="AB65" i="68"/>
  <c r="AA65" i="68"/>
  <c r="Z65" i="68"/>
  <c r="Y65" i="68"/>
  <c r="X65" i="68"/>
  <c r="W65" i="68"/>
  <c r="U65" i="68"/>
  <c r="T65" i="68"/>
  <c r="S65" i="68"/>
  <c r="R65" i="68"/>
  <c r="Q65" i="68"/>
  <c r="P65" i="68"/>
  <c r="O65" i="68"/>
  <c r="N65" i="68"/>
  <c r="M65" i="68"/>
  <c r="L65" i="68"/>
  <c r="K65" i="68"/>
  <c r="J65" i="68"/>
  <c r="I65" i="68"/>
  <c r="H65" i="68"/>
  <c r="AI64" i="68"/>
  <c r="AH64" i="68"/>
  <c r="AG64" i="68"/>
  <c r="AF64" i="68"/>
  <c r="AE64" i="68"/>
  <c r="AD64" i="68"/>
  <c r="AC64" i="68"/>
  <c r="AB64" i="68"/>
  <c r="AA64" i="68"/>
  <c r="Z64" i="68"/>
  <c r="Y64" i="68"/>
  <c r="X64" i="68"/>
  <c r="W64" i="68"/>
  <c r="U64" i="68"/>
  <c r="T64" i="68"/>
  <c r="S64" i="68"/>
  <c r="R64" i="68"/>
  <c r="Q64" i="68"/>
  <c r="P64" i="68"/>
  <c r="O64" i="68"/>
  <c r="N64" i="68"/>
  <c r="M64" i="68"/>
  <c r="L64" i="68"/>
  <c r="K64" i="68"/>
  <c r="J64" i="68"/>
  <c r="I64" i="68"/>
  <c r="H64" i="68"/>
  <c r="AI63" i="68"/>
  <c r="AH63" i="68"/>
  <c r="AG63" i="68"/>
  <c r="AF63" i="68"/>
  <c r="AE63" i="68"/>
  <c r="AD63" i="68"/>
  <c r="AC63" i="68"/>
  <c r="AB63" i="68"/>
  <c r="AA63" i="68"/>
  <c r="Z63" i="68"/>
  <c r="Y63" i="68"/>
  <c r="X63" i="68"/>
  <c r="W63" i="68"/>
  <c r="U63" i="68"/>
  <c r="T63" i="68"/>
  <c r="S63" i="68"/>
  <c r="R63" i="68"/>
  <c r="Q63" i="68"/>
  <c r="P63" i="68"/>
  <c r="O63" i="68"/>
  <c r="N63" i="68"/>
  <c r="M63" i="68"/>
  <c r="L63" i="68"/>
  <c r="K63" i="68"/>
  <c r="J63" i="68"/>
  <c r="I63" i="68"/>
  <c r="H63" i="68"/>
  <c r="AI62" i="68"/>
  <c r="AH62" i="68"/>
  <c r="AG62" i="68"/>
  <c r="AF62" i="68"/>
  <c r="AE62" i="68"/>
  <c r="AD62" i="68"/>
  <c r="AC62" i="68"/>
  <c r="AB62" i="68"/>
  <c r="AA62" i="68"/>
  <c r="Z62" i="68"/>
  <c r="Y62" i="68"/>
  <c r="X62" i="68"/>
  <c r="W62" i="68"/>
  <c r="U62" i="68"/>
  <c r="T62" i="68"/>
  <c r="S62" i="68"/>
  <c r="R62" i="68"/>
  <c r="Q62" i="68"/>
  <c r="P62" i="68"/>
  <c r="O62" i="68"/>
  <c r="N62" i="68"/>
  <c r="M62" i="68"/>
  <c r="L62" i="68"/>
  <c r="K62" i="68"/>
  <c r="J62" i="68"/>
  <c r="I62" i="68"/>
  <c r="H62" i="68"/>
  <c r="AI61" i="68"/>
  <c r="AH61" i="68"/>
  <c r="AG61" i="68"/>
  <c r="AF61" i="68"/>
  <c r="AE61" i="68"/>
  <c r="AD61" i="68"/>
  <c r="AC61" i="68"/>
  <c r="AB61" i="68"/>
  <c r="AA61" i="68"/>
  <c r="Z61" i="68"/>
  <c r="Y61" i="68"/>
  <c r="X61" i="68"/>
  <c r="W61" i="68"/>
  <c r="U61" i="68"/>
  <c r="T61" i="68"/>
  <c r="S61" i="68"/>
  <c r="R61" i="68"/>
  <c r="Q61" i="68"/>
  <c r="P61" i="68"/>
  <c r="O61" i="68"/>
  <c r="N61" i="68"/>
  <c r="M61" i="68"/>
  <c r="L61" i="68"/>
  <c r="K61" i="68"/>
  <c r="J61" i="68"/>
  <c r="I61" i="68"/>
  <c r="H61" i="68"/>
  <c r="AI60" i="68"/>
  <c r="AH60" i="68"/>
  <c r="AG60" i="68"/>
  <c r="AF60" i="68"/>
  <c r="AE60" i="68"/>
  <c r="AD60" i="68"/>
  <c r="AC60" i="68"/>
  <c r="AB60" i="68"/>
  <c r="AA60" i="68"/>
  <c r="Z60" i="68"/>
  <c r="Y60" i="68"/>
  <c r="X60" i="68"/>
  <c r="W60" i="68"/>
  <c r="U60" i="68"/>
  <c r="T60" i="68"/>
  <c r="S60" i="68"/>
  <c r="R60" i="68"/>
  <c r="Q60" i="68"/>
  <c r="P60" i="68"/>
  <c r="O60" i="68"/>
  <c r="N60" i="68"/>
  <c r="M60" i="68"/>
  <c r="L60" i="68"/>
  <c r="K60" i="68"/>
  <c r="J60" i="68"/>
  <c r="I60" i="68"/>
  <c r="H60" i="68"/>
  <c r="AI59" i="68"/>
  <c r="AH59" i="68"/>
  <c r="AG59" i="68"/>
  <c r="AF59" i="68"/>
  <c r="AE59" i="68"/>
  <c r="AD59" i="68"/>
  <c r="AC59" i="68"/>
  <c r="AB59" i="68"/>
  <c r="AA59" i="68"/>
  <c r="Z59" i="68"/>
  <c r="Y59" i="68"/>
  <c r="X59" i="68"/>
  <c r="W59" i="68"/>
  <c r="U59" i="68"/>
  <c r="T59" i="68"/>
  <c r="S59" i="68"/>
  <c r="R59" i="68"/>
  <c r="Q59" i="68"/>
  <c r="P59" i="68"/>
  <c r="O59" i="68"/>
  <c r="N59" i="68"/>
  <c r="M59" i="68"/>
  <c r="L59" i="68"/>
  <c r="K59" i="68"/>
  <c r="J59" i="68"/>
  <c r="I59" i="68"/>
  <c r="H59" i="68"/>
  <c r="AI58" i="68"/>
  <c r="AH58" i="68"/>
  <c r="AG58" i="68"/>
  <c r="AF58" i="68"/>
  <c r="AE58" i="68"/>
  <c r="AD58" i="68"/>
  <c r="AC58" i="68"/>
  <c r="AB58" i="68"/>
  <c r="AA58" i="68"/>
  <c r="Z58" i="68"/>
  <c r="Y58" i="68"/>
  <c r="X58" i="68"/>
  <c r="W58" i="68"/>
  <c r="U58" i="68"/>
  <c r="T58" i="68"/>
  <c r="S58" i="68"/>
  <c r="R58" i="68"/>
  <c r="Q58" i="68"/>
  <c r="P58" i="68"/>
  <c r="O58" i="68"/>
  <c r="N58" i="68"/>
  <c r="M58" i="68"/>
  <c r="L58" i="68"/>
  <c r="K58" i="68"/>
  <c r="J58" i="68"/>
  <c r="I58" i="68"/>
  <c r="H58" i="68"/>
  <c r="AI57" i="68"/>
  <c r="AH57" i="68"/>
  <c r="AG57" i="68"/>
  <c r="AF57" i="68"/>
  <c r="AE57" i="68"/>
  <c r="AD57" i="68"/>
  <c r="AC57" i="68"/>
  <c r="AB57" i="68"/>
  <c r="AA57" i="68"/>
  <c r="Z57" i="68"/>
  <c r="Y57" i="68"/>
  <c r="X57" i="68"/>
  <c r="W57" i="68"/>
  <c r="U57" i="68"/>
  <c r="T57" i="68"/>
  <c r="S57" i="68"/>
  <c r="R57" i="68"/>
  <c r="Q57" i="68"/>
  <c r="P57" i="68"/>
  <c r="O57" i="68"/>
  <c r="M57" i="68"/>
  <c r="L57" i="68"/>
  <c r="K57" i="68"/>
  <c r="J57" i="68"/>
  <c r="I57" i="68"/>
  <c r="H57" i="68"/>
  <c r="AI56" i="68"/>
  <c r="AH56" i="68"/>
  <c r="AG56" i="68"/>
  <c r="AF56" i="68"/>
  <c r="AE56" i="68"/>
  <c r="AD56" i="68"/>
  <c r="AC56" i="68"/>
  <c r="AB56" i="68"/>
  <c r="AA56" i="68"/>
  <c r="Z56" i="68"/>
  <c r="Y56" i="68"/>
  <c r="X56" i="68"/>
  <c r="W56" i="68"/>
  <c r="V56" i="68"/>
  <c r="U56" i="68"/>
  <c r="T56" i="68"/>
  <c r="S56" i="68"/>
  <c r="R56" i="68"/>
  <c r="Q56" i="68"/>
  <c r="P56" i="68"/>
  <c r="O56" i="68"/>
  <c r="N56" i="68"/>
  <c r="M56" i="68"/>
  <c r="L56" i="68"/>
  <c r="K56" i="68"/>
  <c r="J56" i="68"/>
  <c r="I56" i="68"/>
  <c r="H56" i="68"/>
  <c r="AI55" i="68"/>
  <c r="AH55" i="68"/>
  <c r="AG55" i="68"/>
  <c r="AF55" i="68"/>
  <c r="AE55" i="68"/>
  <c r="AD55" i="68"/>
  <c r="AC55" i="68"/>
  <c r="AB55" i="68"/>
  <c r="AA55" i="68"/>
  <c r="Z55" i="68"/>
  <c r="Y55" i="68"/>
  <c r="X55" i="68"/>
  <c r="W55" i="68"/>
  <c r="V55" i="68"/>
  <c r="U55" i="68"/>
  <c r="T55" i="68"/>
  <c r="S55" i="68"/>
  <c r="R55" i="68"/>
  <c r="Q55" i="68"/>
  <c r="P55" i="68"/>
  <c r="O55" i="68"/>
  <c r="N55" i="68"/>
  <c r="M55" i="68"/>
  <c r="L55" i="68"/>
  <c r="K55" i="68"/>
  <c r="J55" i="68"/>
  <c r="I55" i="68"/>
  <c r="H55" i="68"/>
  <c r="AI54" i="68"/>
  <c r="AH54" i="68"/>
  <c r="AG54" i="68"/>
  <c r="AF54" i="68"/>
  <c r="AE54" i="68"/>
  <c r="AD54" i="68"/>
  <c r="AC54" i="68"/>
  <c r="AB54" i="68"/>
  <c r="AA54" i="68"/>
  <c r="Z54" i="68"/>
  <c r="Y54" i="68"/>
  <c r="X54" i="68"/>
  <c r="W54" i="68"/>
  <c r="V54" i="68"/>
  <c r="U54" i="68"/>
  <c r="T54" i="68"/>
  <c r="S54" i="68"/>
  <c r="R54" i="68"/>
  <c r="Q54" i="68"/>
  <c r="P54" i="68"/>
  <c r="O54" i="68"/>
  <c r="N54" i="68"/>
  <c r="M54" i="68"/>
  <c r="L54" i="68"/>
  <c r="K54" i="68"/>
  <c r="J54" i="68"/>
  <c r="I54" i="68"/>
  <c r="H54" i="68"/>
  <c r="AI53" i="68"/>
  <c r="AH53" i="68"/>
  <c r="AG53" i="68"/>
  <c r="AF53" i="68"/>
  <c r="AE53" i="68"/>
  <c r="AD53" i="68"/>
  <c r="AC53" i="68"/>
  <c r="AB53" i="68"/>
  <c r="AA53" i="68"/>
  <c r="Z53" i="68"/>
  <c r="Y53" i="68"/>
  <c r="X53" i="68"/>
  <c r="W53" i="68"/>
  <c r="V53" i="68"/>
  <c r="U53" i="68"/>
  <c r="T53" i="68"/>
  <c r="S53" i="68"/>
  <c r="R53" i="68"/>
  <c r="Q53" i="68"/>
  <c r="P53" i="68"/>
  <c r="O53" i="68"/>
  <c r="N53" i="68"/>
  <c r="M53" i="68"/>
  <c r="L53" i="68"/>
  <c r="K53" i="68"/>
  <c r="J53" i="68"/>
  <c r="I53" i="68"/>
  <c r="H53" i="68"/>
  <c r="AI52" i="68"/>
  <c r="AH52" i="68"/>
  <c r="AG52" i="68"/>
  <c r="AF52" i="68"/>
  <c r="AE52" i="68"/>
  <c r="AD52" i="68"/>
  <c r="AC52" i="68"/>
  <c r="AB52" i="68"/>
  <c r="AA52" i="68"/>
  <c r="Z52" i="68"/>
  <c r="Y52" i="68"/>
  <c r="X52" i="68"/>
  <c r="W52" i="68"/>
  <c r="V52" i="68"/>
  <c r="U52" i="68"/>
  <c r="T52" i="68"/>
  <c r="S52" i="68"/>
  <c r="R52" i="68"/>
  <c r="Q52" i="68"/>
  <c r="P52" i="68"/>
  <c r="O52" i="68"/>
  <c r="N52" i="68"/>
  <c r="M52" i="68"/>
  <c r="L52" i="68"/>
  <c r="K52" i="68"/>
  <c r="J52" i="68"/>
  <c r="I52" i="68"/>
  <c r="H52" i="68"/>
  <c r="AI51" i="68"/>
  <c r="AH51" i="68"/>
  <c r="AG51" i="68"/>
  <c r="AF51" i="68"/>
  <c r="AE51" i="68"/>
  <c r="AD51" i="68"/>
  <c r="AC51" i="68"/>
  <c r="AB51" i="68"/>
  <c r="AA51" i="68"/>
  <c r="Z51" i="68"/>
  <c r="Y51" i="68"/>
  <c r="X51" i="68"/>
  <c r="W51" i="68"/>
  <c r="V51" i="68"/>
  <c r="U51" i="68"/>
  <c r="T51" i="68"/>
  <c r="S51" i="68"/>
  <c r="R51" i="68"/>
  <c r="Q51" i="68"/>
  <c r="P51" i="68"/>
  <c r="O51" i="68"/>
  <c r="N51" i="68"/>
  <c r="M51" i="68"/>
  <c r="L51" i="68"/>
  <c r="K51" i="68"/>
  <c r="J51" i="68"/>
  <c r="I51" i="68"/>
  <c r="H51" i="68"/>
  <c r="AI50" i="68"/>
  <c r="AH50" i="68"/>
  <c r="AG50" i="68"/>
  <c r="AF50" i="68"/>
  <c r="AE50" i="68"/>
  <c r="AD50" i="68"/>
  <c r="AC50" i="68"/>
  <c r="AB50" i="68"/>
  <c r="AA50" i="68"/>
  <c r="Z50" i="68"/>
  <c r="Y50" i="68"/>
  <c r="X50" i="68"/>
  <c r="W50" i="68"/>
  <c r="V50" i="68"/>
  <c r="U50" i="68"/>
  <c r="T50" i="68"/>
  <c r="S50" i="68"/>
  <c r="R50" i="68"/>
  <c r="Q50" i="68"/>
  <c r="P50" i="68"/>
  <c r="O50" i="68"/>
  <c r="N50" i="68"/>
  <c r="M50" i="68"/>
  <c r="L50" i="68"/>
  <c r="K50" i="68"/>
  <c r="J50" i="68"/>
  <c r="I50" i="68"/>
  <c r="H50" i="68"/>
  <c r="AI49" i="68"/>
  <c r="AH49" i="68"/>
  <c r="AG49" i="68"/>
  <c r="AF49" i="68"/>
  <c r="AE49" i="68"/>
  <c r="AD49" i="68"/>
  <c r="AC49" i="68"/>
  <c r="AB49" i="68"/>
  <c r="AA49" i="68"/>
  <c r="Z49" i="68"/>
  <c r="Y49" i="68"/>
  <c r="X49" i="68"/>
  <c r="W49" i="68"/>
  <c r="V49" i="68"/>
  <c r="U49" i="68"/>
  <c r="T49" i="68"/>
  <c r="S49" i="68"/>
  <c r="R49" i="68"/>
  <c r="Q49" i="68"/>
  <c r="P49" i="68"/>
  <c r="O49" i="68"/>
  <c r="N49" i="68"/>
  <c r="M49" i="68"/>
  <c r="L49" i="68"/>
  <c r="K49" i="68"/>
  <c r="J49" i="68"/>
  <c r="I49" i="68"/>
  <c r="H49" i="68"/>
  <c r="AI48" i="68"/>
  <c r="AH48" i="68"/>
  <c r="AG48" i="68"/>
  <c r="AF48" i="68"/>
  <c r="AE48" i="68"/>
  <c r="AD48" i="68"/>
  <c r="AC48" i="68"/>
  <c r="AB48" i="68"/>
  <c r="AA48" i="68"/>
  <c r="Z48" i="68"/>
  <c r="Y48" i="68"/>
  <c r="X48" i="68"/>
  <c r="W48" i="68"/>
  <c r="V48" i="68"/>
  <c r="U48" i="68"/>
  <c r="T48" i="68"/>
  <c r="S48" i="68"/>
  <c r="R48" i="68"/>
  <c r="Q48" i="68"/>
  <c r="P48" i="68"/>
  <c r="O48" i="68"/>
  <c r="N48" i="68"/>
  <c r="M48" i="68"/>
  <c r="L48" i="68"/>
  <c r="K48" i="68"/>
  <c r="J48" i="68"/>
  <c r="I48" i="68"/>
  <c r="H48" i="68"/>
  <c r="AI47" i="68"/>
  <c r="AH47" i="68"/>
  <c r="AG47" i="68"/>
  <c r="AF47" i="68"/>
  <c r="AE47" i="68"/>
  <c r="AD47" i="68"/>
  <c r="AC47" i="68"/>
  <c r="AB47" i="68"/>
  <c r="AA47" i="68"/>
  <c r="Z47" i="68"/>
  <c r="Y47" i="68"/>
  <c r="X47" i="68"/>
  <c r="W47" i="68"/>
  <c r="V47" i="68"/>
  <c r="U47" i="68"/>
  <c r="T47" i="68"/>
  <c r="S47" i="68"/>
  <c r="R47" i="68"/>
  <c r="Q47" i="68"/>
  <c r="P47" i="68"/>
  <c r="O47" i="68"/>
  <c r="N47" i="68"/>
  <c r="M47" i="68"/>
  <c r="L47" i="68"/>
  <c r="K47" i="68"/>
  <c r="J47" i="68"/>
  <c r="I47" i="68"/>
  <c r="H47" i="68"/>
  <c r="AI46" i="68"/>
  <c r="AH46" i="68"/>
  <c r="AG46" i="68"/>
  <c r="AF46" i="68"/>
  <c r="AE46" i="68"/>
  <c r="AD46" i="68"/>
  <c r="AC46" i="68"/>
  <c r="AB46" i="68"/>
  <c r="AA46" i="68"/>
  <c r="Z46" i="68"/>
  <c r="Y46" i="68"/>
  <c r="X46" i="68"/>
  <c r="W46" i="68"/>
  <c r="V46" i="68"/>
  <c r="U46" i="68"/>
  <c r="T46" i="68"/>
  <c r="S46" i="68"/>
  <c r="R46" i="68"/>
  <c r="Q46" i="68"/>
  <c r="P46" i="68"/>
  <c r="O46" i="68"/>
  <c r="N46" i="68"/>
  <c r="M46" i="68"/>
  <c r="L46" i="68"/>
  <c r="K46" i="68"/>
  <c r="J46" i="68"/>
  <c r="I46" i="68"/>
  <c r="H46" i="68"/>
  <c r="AI45" i="68"/>
  <c r="AH45" i="68"/>
  <c r="AG45" i="68"/>
  <c r="AF45" i="68"/>
  <c r="AE45" i="68"/>
  <c r="AD45" i="68"/>
  <c r="AC45" i="68"/>
  <c r="AB45" i="68"/>
  <c r="AA45" i="68"/>
  <c r="Z45" i="68"/>
  <c r="Y45" i="68"/>
  <c r="X45" i="68"/>
  <c r="W45" i="68"/>
  <c r="V45" i="68"/>
  <c r="U45" i="68"/>
  <c r="T45" i="68"/>
  <c r="S45" i="68"/>
  <c r="R45" i="68"/>
  <c r="Q45" i="68"/>
  <c r="P45" i="68"/>
  <c r="O45" i="68"/>
  <c r="N45" i="68"/>
  <c r="M45" i="68"/>
  <c r="L45" i="68"/>
  <c r="K45" i="68"/>
  <c r="J45" i="68"/>
  <c r="I45" i="68"/>
  <c r="H45" i="68"/>
  <c r="AI44" i="68"/>
  <c r="AH44" i="68"/>
  <c r="AG44" i="68"/>
  <c r="AF44" i="68"/>
  <c r="AE44" i="68"/>
  <c r="AD44" i="68"/>
  <c r="AC44" i="68"/>
  <c r="AB44" i="68"/>
  <c r="AA44" i="68"/>
  <c r="Z44" i="68"/>
  <c r="Y44" i="68"/>
  <c r="X44" i="68"/>
  <c r="W44" i="68"/>
  <c r="V44" i="68"/>
  <c r="U44" i="68"/>
  <c r="T44" i="68"/>
  <c r="S44" i="68"/>
  <c r="R44" i="68"/>
  <c r="Q44" i="68"/>
  <c r="P44" i="68"/>
  <c r="O44" i="68"/>
  <c r="N44" i="68"/>
  <c r="M44" i="68"/>
  <c r="L44" i="68"/>
  <c r="K44" i="68"/>
  <c r="J44" i="68"/>
  <c r="I44" i="68"/>
  <c r="H44" i="68"/>
  <c r="AI43" i="68"/>
  <c r="AH43" i="68"/>
  <c r="AG43" i="68"/>
  <c r="AF43" i="68"/>
  <c r="AE43" i="68"/>
  <c r="AD43" i="68"/>
  <c r="AC43" i="68"/>
  <c r="AB43" i="68"/>
  <c r="AA43" i="68"/>
  <c r="Z43" i="68"/>
  <c r="Y43" i="68"/>
  <c r="X43" i="68"/>
  <c r="W43" i="68"/>
  <c r="V43" i="68"/>
  <c r="U43" i="68"/>
  <c r="T43" i="68"/>
  <c r="S43" i="68"/>
  <c r="R43" i="68"/>
  <c r="Q43" i="68"/>
  <c r="P43" i="68"/>
  <c r="O43" i="68"/>
  <c r="N43" i="68"/>
  <c r="M43" i="68"/>
  <c r="L43" i="68"/>
  <c r="K43" i="68"/>
  <c r="J43" i="68"/>
  <c r="I43" i="68"/>
  <c r="H43" i="68"/>
  <c r="AI42" i="68"/>
  <c r="AH42" i="68"/>
  <c r="AG42" i="68"/>
  <c r="AF42" i="68"/>
  <c r="AE42" i="68"/>
  <c r="AD42" i="68"/>
  <c r="AC42" i="68"/>
  <c r="AB42" i="68"/>
  <c r="AA42" i="68"/>
  <c r="Z42" i="68"/>
  <c r="Y42" i="68"/>
  <c r="X42" i="68"/>
  <c r="W42" i="68"/>
  <c r="U42" i="68"/>
  <c r="T42" i="68"/>
  <c r="S42" i="68"/>
  <c r="R42" i="68"/>
  <c r="Q42" i="68"/>
  <c r="P42" i="68"/>
  <c r="O42" i="68"/>
  <c r="N42" i="68"/>
  <c r="M42" i="68"/>
  <c r="L42" i="68"/>
  <c r="K42" i="68"/>
  <c r="J42" i="68"/>
  <c r="I42" i="68"/>
  <c r="H42" i="68"/>
  <c r="AI41" i="68"/>
  <c r="AH41" i="68"/>
  <c r="AG41" i="68"/>
  <c r="AF41" i="68"/>
  <c r="AE41" i="68"/>
  <c r="AD41" i="68"/>
  <c r="AC41" i="68"/>
  <c r="AB41" i="68"/>
  <c r="AA41" i="68"/>
  <c r="Z41" i="68"/>
  <c r="Y41" i="68"/>
  <c r="X41" i="68"/>
  <c r="W41" i="68"/>
  <c r="U41" i="68"/>
  <c r="T41" i="68"/>
  <c r="S41" i="68"/>
  <c r="R41" i="68"/>
  <c r="Q41" i="68"/>
  <c r="P41" i="68"/>
  <c r="O41" i="68"/>
  <c r="N41" i="68"/>
  <c r="M41" i="68"/>
  <c r="L41" i="68"/>
  <c r="K41" i="68"/>
  <c r="J41" i="68"/>
  <c r="I41" i="68"/>
  <c r="H41" i="68"/>
  <c r="AI40" i="68"/>
  <c r="AH40" i="68"/>
  <c r="AG40" i="68"/>
  <c r="AF40" i="68"/>
  <c r="AE40" i="68"/>
  <c r="AD40" i="68"/>
  <c r="AC40" i="68"/>
  <c r="AB40" i="68"/>
  <c r="AA40" i="68"/>
  <c r="Z40" i="68"/>
  <c r="Y40" i="68"/>
  <c r="X40" i="68"/>
  <c r="W40" i="68"/>
  <c r="U40" i="68"/>
  <c r="T40" i="68"/>
  <c r="S40" i="68"/>
  <c r="R40" i="68"/>
  <c r="Q40" i="68"/>
  <c r="P40" i="68"/>
  <c r="O40" i="68"/>
  <c r="N40" i="68"/>
  <c r="M40" i="68"/>
  <c r="L40" i="68"/>
  <c r="K40" i="68"/>
  <c r="J40" i="68"/>
  <c r="I40" i="68"/>
  <c r="H40" i="68"/>
  <c r="AI39" i="68"/>
  <c r="AH39" i="68"/>
  <c r="AG39" i="68"/>
  <c r="AF39" i="68"/>
  <c r="AE39" i="68"/>
  <c r="AD39" i="68"/>
  <c r="AC39" i="68"/>
  <c r="AB39" i="68"/>
  <c r="AA39" i="68"/>
  <c r="Z39" i="68"/>
  <c r="Y39" i="68"/>
  <c r="X39" i="68"/>
  <c r="W39" i="68"/>
  <c r="U39" i="68"/>
  <c r="T39" i="68"/>
  <c r="S39" i="68"/>
  <c r="R39" i="68"/>
  <c r="Q39" i="68"/>
  <c r="P39" i="68"/>
  <c r="O39" i="68"/>
  <c r="N39" i="68"/>
  <c r="M39" i="68"/>
  <c r="L39" i="68"/>
  <c r="K39" i="68"/>
  <c r="J39" i="68"/>
  <c r="I39" i="68"/>
  <c r="H39" i="68"/>
  <c r="AI38" i="68"/>
  <c r="AH38" i="68"/>
  <c r="AG38" i="68"/>
  <c r="AF38" i="68"/>
  <c r="AE38" i="68"/>
  <c r="AD38" i="68"/>
  <c r="AC38" i="68"/>
  <c r="AB38" i="68"/>
  <c r="AA38" i="68"/>
  <c r="Z38" i="68"/>
  <c r="Y38" i="68"/>
  <c r="X38" i="68"/>
  <c r="W38" i="68"/>
  <c r="U38" i="68"/>
  <c r="T38" i="68"/>
  <c r="S38" i="68"/>
  <c r="R38" i="68"/>
  <c r="Q38" i="68"/>
  <c r="P38" i="68"/>
  <c r="O38" i="68"/>
  <c r="N38" i="68"/>
  <c r="M38" i="68"/>
  <c r="L38" i="68"/>
  <c r="K38" i="68"/>
  <c r="J38" i="68"/>
  <c r="I38" i="68"/>
  <c r="H38" i="68"/>
  <c r="AI37" i="68"/>
  <c r="AH37" i="68"/>
  <c r="AG37" i="68"/>
  <c r="AF37" i="68"/>
  <c r="AE37" i="68"/>
  <c r="AD37" i="68"/>
  <c r="AC37" i="68"/>
  <c r="AB37" i="68"/>
  <c r="AA37" i="68"/>
  <c r="Z37" i="68"/>
  <c r="Y37" i="68"/>
  <c r="X37" i="68"/>
  <c r="W37" i="68"/>
  <c r="U37" i="68"/>
  <c r="T37" i="68"/>
  <c r="S37" i="68"/>
  <c r="R37" i="68"/>
  <c r="Q37" i="68"/>
  <c r="P37" i="68"/>
  <c r="O37" i="68"/>
  <c r="N37" i="68"/>
  <c r="M37" i="68"/>
  <c r="L37" i="68"/>
  <c r="K37" i="68"/>
  <c r="J37" i="68"/>
  <c r="I37" i="68"/>
  <c r="H37" i="68"/>
  <c r="AI36" i="68"/>
  <c r="AH36" i="68"/>
  <c r="AG36" i="68"/>
  <c r="AF36" i="68"/>
  <c r="AE36" i="68"/>
  <c r="AD36" i="68"/>
  <c r="AC36" i="68"/>
  <c r="AB36" i="68"/>
  <c r="AA36" i="68"/>
  <c r="Z36" i="68"/>
  <c r="Y36" i="68"/>
  <c r="X36" i="68"/>
  <c r="W36" i="68"/>
  <c r="U36" i="68"/>
  <c r="T36" i="68"/>
  <c r="S36" i="68"/>
  <c r="R36" i="68"/>
  <c r="Q36" i="68"/>
  <c r="P36" i="68"/>
  <c r="O36" i="68"/>
  <c r="N36" i="68"/>
  <c r="M36" i="68"/>
  <c r="L36" i="68"/>
  <c r="K36" i="68"/>
  <c r="J36" i="68"/>
  <c r="I36" i="68"/>
  <c r="H36" i="68"/>
  <c r="AI35" i="68"/>
  <c r="AH35" i="68"/>
  <c r="AG35" i="68"/>
  <c r="AF35" i="68"/>
  <c r="AE35" i="68"/>
  <c r="AD35" i="68"/>
  <c r="AC35" i="68"/>
  <c r="AB35" i="68"/>
  <c r="AA35" i="68"/>
  <c r="Z35" i="68"/>
  <c r="Y35" i="68"/>
  <c r="X35" i="68"/>
  <c r="W35" i="68"/>
  <c r="U35" i="68"/>
  <c r="T35" i="68"/>
  <c r="S35" i="68"/>
  <c r="R35" i="68"/>
  <c r="Q35" i="68"/>
  <c r="P35" i="68"/>
  <c r="O35" i="68"/>
  <c r="N35" i="68"/>
  <c r="M35" i="68"/>
  <c r="L35" i="68"/>
  <c r="K35" i="68"/>
  <c r="J35" i="68"/>
  <c r="I35" i="68"/>
  <c r="H35" i="68"/>
  <c r="AI34" i="68"/>
  <c r="AH34" i="68"/>
  <c r="AG34" i="68"/>
  <c r="AF34" i="68"/>
  <c r="AE34" i="68"/>
  <c r="AD34" i="68"/>
  <c r="AC34" i="68"/>
  <c r="AB34" i="68"/>
  <c r="AA34" i="68"/>
  <c r="Z34" i="68"/>
  <c r="Y34" i="68"/>
  <c r="X34" i="68"/>
  <c r="W34" i="68"/>
  <c r="U34" i="68"/>
  <c r="T34" i="68"/>
  <c r="S34" i="68"/>
  <c r="R34" i="68"/>
  <c r="Q34" i="68"/>
  <c r="P34" i="68"/>
  <c r="O34" i="68"/>
  <c r="N34" i="68"/>
  <c r="M34" i="68"/>
  <c r="L34" i="68"/>
  <c r="K34" i="68"/>
  <c r="J34" i="68"/>
  <c r="I34" i="68"/>
  <c r="H34" i="68"/>
  <c r="AI33" i="68"/>
  <c r="AH33" i="68"/>
  <c r="AG33" i="68"/>
  <c r="AF33" i="68"/>
  <c r="AE33" i="68"/>
  <c r="AD33" i="68"/>
  <c r="AC33" i="68"/>
  <c r="AB33" i="68"/>
  <c r="AA33" i="68"/>
  <c r="Z33" i="68"/>
  <c r="Y33" i="68"/>
  <c r="X33" i="68"/>
  <c r="W33" i="68"/>
  <c r="U33" i="68"/>
  <c r="T33" i="68"/>
  <c r="S33" i="68"/>
  <c r="R33" i="68"/>
  <c r="Q33" i="68"/>
  <c r="P33" i="68"/>
  <c r="O33" i="68"/>
  <c r="N33" i="68"/>
  <c r="M33" i="68"/>
  <c r="L33" i="68"/>
  <c r="K33" i="68"/>
  <c r="J33" i="68"/>
  <c r="I33" i="68"/>
  <c r="H33" i="68"/>
  <c r="AI32" i="68"/>
  <c r="AH32" i="68"/>
  <c r="AG32" i="68"/>
  <c r="AF32" i="68"/>
  <c r="AE32" i="68"/>
  <c r="AD32" i="68"/>
  <c r="AC32" i="68"/>
  <c r="AB32" i="68"/>
  <c r="AA32" i="68"/>
  <c r="Z32" i="68"/>
  <c r="Y32" i="68"/>
  <c r="X32" i="68"/>
  <c r="W32" i="68"/>
  <c r="U32" i="68"/>
  <c r="T32" i="68"/>
  <c r="S32" i="68"/>
  <c r="R32" i="68"/>
  <c r="Q32" i="68"/>
  <c r="P32" i="68"/>
  <c r="O32" i="68"/>
  <c r="N32" i="68"/>
  <c r="M32" i="68"/>
  <c r="L32" i="68"/>
  <c r="K32" i="68"/>
  <c r="J32" i="68"/>
  <c r="I32" i="68"/>
  <c r="H32" i="68"/>
  <c r="AI31" i="68"/>
  <c r="AH31" i="68"/>
  <c r="AG31" i="68"/>
  <c r="AF31" i="68"/>
  <c r="AE31" i="68"/>
  <c r="AD31" i="68"/>
  <c r="AC31" i="68"/>
  <c r="AB31" i="68"/>
  <c r="AA31" i="68"/>
  <c r="Z31" i="68"/>
  <c r="Y31" i="68"/>
  <c r="X31" i="68"/>
  <c r="W31" i="68"/>
  <c r="U31" i="68"/>
  <c r="T31" i="68"/>
  <c r="S31" i="68"/>
  <c r="R31" i="68"/>
  <c r="Q31" i="68"/>
  <c r="P31" i="68"/>
  <c r="O31" i="68"/>
  <c r="N31" i="68"/>
  <c r="M31" i="68"/>
  <c r="L31" i="68"/>
  <c r="K31" i="68"/>
  <c r="J31" i="68"/>
  <c r="I31" i="68"/>
  <c r="H31" i="68"/>
  <c r="AI30" i="68"/>
  <c r="AH30" i="68"/>
  <c r="AG30" i="68"/>
  <c r="AF30" i="68"/>
  <c r="AE30" i="68"/>
  <c r="AD30" i="68"/>
  <c r="AC30" i="68"/>
  <c r="AB30" i="68"/>
  <c r="AA30" i="68"/>
  <c r="Z30" i="68"/>
  <c r="Y30" i="68"/>
  <c r="X30" i="68"/>
  <c r="W30" i="68"/>
  <c r="U30" i="68"/>
  <c r="T30" i="68"/>
  <c r="S30" i="68"/>
  <c r="R30" i="68"/>
  <c r="Q30" i="68"/>
  <c r="P30" i="68"/>
  <c r="O30" i="68"/>
  <c r="N30" i="68"/>
  <c r="M30" i="68"/>
  <c r="L30" i="68"/>
  <c r="K30" i="68"/>
  <c r="J30" i="68"/>
  <c r="I30" i="68"/>
  <c r="H30" i="68"/>
  <c r="AI29" i="68"/>
  <c r="AH29" i="68"/>
  <c r="AG29" i="68"/>
  <c r="AF29" i="68"/>
  <c r="AE29" i="68"/>
  <c r="AD29" i="68"/>
  <c r="AC29" i="68"/>
  <c r="AB29" i="68"/>
  <c r="AA29" i="68"/>
  <c r="Z29" i="68"/>
  <c r="Y29" i="68"/>
  <c r="X29" i="68"/>
  <c r="W29" i="68"/>
  <c r="U29" i="68"/>
  <c r="T29" i="68"/>
  <c r="S29" i="68"/>
  <c r="R29" i="68"/>
  <c r="Q29" i="68"/>
  <c r="P29" i="68"/>
  <c r="O29" i="68"/>
  <c r="N29" i="68"/>
  <c r="M29" i="68"/>
  <c r="L29" i="68"/>
  <c r="K29" i="68"/>
  <c r="J29" i="68"/>
  <c r="I29" i="68"/>
  <c r="H29" i="68"/>
  <c r="AI28" i="68"/>
  <c r="AH28" i="68"/>
  <c r="AG28" i="68"/>
  <c r="AF28" i="68"/>
  <c r="AE28" i="68"/>
  <c r="AD28" i="68"/>
  <c r="AC28" i="68"/>
  <c r="AB28" i="68"/>
  <c r="AA28" i="68"/>
  <c r="Z28" i="68"/>
  <c r="Y28" i="68"/>
  <c r="X28" i="68"/>
  <c r="W28" i="68"/>
  <c r="U28" i="68"/>
  <c r="T28" i="68"/>
  <c r="S28" i="68"/>
  <c r="R28" i="68"/>
  <c r="Q28" i="68"/>
  <c r="P28" i="68"/>
  <c r="O28" i="68"/>
  <c r="N28" i="68"/>
  <c r="M28" i="68"/>
  <c r="L28" i="68"/>
  <c r="K28" i="68"/>
  <c r="J28" i="68"/>
  <c r="I28" i="68"/>
  <c r="H28" i="68"/>
  <c r="AI27" i="68"/>
  <c r="AH27" i="68"/>
  <c r="AG27" i="68"/>
  <c r="AF27" i="68"/>
  <c r="AE27" i="68"/>
  <c r="AD27" i="68"/>
  <c r="AC27" i="68"/>
  <c r="AB27" i="68"/>
  <c r="AA27" i="68"/>
  <c r="Z27" i="68"/>
  <c r="Y27" i="68"/>
  <c r="X27" i="68"/>
  <c r="W27" i="68"/>
  <c r="U27" i="68"/>
  <c r="T27" i="68"/>
  <c r="S27" i="68"/>
  <c r="R27" i="68"/>
  <c r="Q27" i="68"/>
  <c r="P27" i="68"/>
  <c r="O27" i="68"/>
  <c r="N27" i="68"/>
  <c r="M27" i="68"/>
  <c r="L27" i="68"/>
  <c r="K27" i="68"/>
  <c r="J27" i="68"/>
  <c r="I27" i="68"/>
  <c r="H27" i="68"/>
  <c r="AI26" i="68"/>
  <c r="AH26" i="68"/>
  <c r="AG26" i="68"/>
  <c r="AF26" i="68"/>
  <c r="AE26" i="68"/>
  <c r="AD26" i="68"/>
  <c r="AC26" i="68"/>
  <c r="AB26" i="68"/>
  <c r="AA26" i="68"/>
  <c r="Z26" i="68"/>
  <c r="Y26" i="68"/>
  <c r="X26" i="68"/>
  <c r="W26" i="68"/>
  <c r="U26" i="68"/>
  <c r="T26" i="68"/>
  <c r="S26" i="68"/>
  <c r="R26" i="68"/>
  <c r="Q26" i="68"/>
  <c r="P26" i="68"/>
  <c r="O26" i="68"/>
  <c r="N26" i="68"/>
  <c r="M26" i="68"/>
  <c r="L26" i="68"/>
  <c r="K26" i="68"/>
  <c r="J26" i="68"/>
  <c r="I26" i="68"/>
  <c r="H26" i="68"/>
  <c r="AI25" i="68"/>
  <c r="AH25" i="68"/>
  <c r="AG25" i="68"/>
  <c r="AF25" i="68"/>
  <c r="AE25" i="68"/>
  <c r="AD25" i="68"/>
  <c r="AC25" i="68"/>
  <c r="AB25" i="68"/>
  <c r="AA25" i="68"/>
  <c r="Z25" i="68"/>
  <c r="Y25" i="68"/>
  <c r="X25" i="68"/>
  <c r="W25" i="68"/>
  <c r="U25" i="68"/>
  <c r="T25" i="68"/>
  <c r="S25" i="68"/>
  <c r="R25" i="68"/>
  <c r="Q25" i="68"/>
  <c r="P25" i="68"/>
  <c r="O25" i="68"/>
  <c r="N25" i="68"/>
  <c r="M25" i="68"/>
  <c r="L25" i="68"/>
  <c r="K25" i="68"/>
  <c r="J25" i="68"/>
  <c r="I25" i="68"/>
  <c r="H25" i="68"/>
  <c r="AI24" i="68"/>
  <c r="AH24" i="68"/>
  <c r="AG24" i="68"/>
  <c r="AF24" i="68"/>
  <c r="AE24" i="68"/>
  <c r="AD24" i="68"/>
  <c r="AC24" i="68"/>
  <c r="AB24" i="68"/>
  <c r="AA24" i="68"/>
  <c r="Z24" i="68"/>
  <c r="Y24" i="68"/>
  <c r="X24" i="68"/>
  <c r="W24" i="68"/>
  <c r="U24" i="68"/>
  <c r="T24" i="68"/>
  <c r="S24" i="68"/>
  <c r="R24" i="68"/>
  <c r="Q24" i="68"/>
  <c r="P24" i="68"/>
  <c r="O24" i="68"/>
  <c r="N24" i="68"/>
  <c r="M24" i="68"/>
  <c r="L24" i="68"/>
  <c r="K24" i="68"/>
  <c r="J24" i="68"/>
  <c r="I24" i="68"/>
  <c r="H24" i="68"/>
  <c r="AI23" i="68"/>
  <c r="AH23" i="68"/>
  <c r="AG23" i="68"/>
  <c r="AF23" i="68"/>
  <c r="AE23" i="68"/>
  <c r="AD23" i="68"/>
  <c r="AC23" i="68"/>
  <c r="AB23" i="68"/>
  <c r="AA23" i="68"/>
  <c r="Z23" i="68"/>
  <c r="Y23" i="68"/>
  <c r="X23" i="68"/>
  <c r="W23" i="68"/>
  <c r="U23" i="68"/>
  <c r="T23" i="68"/>
  <c r="S23" i="68"/>
  <c r="R23" i="68"/>
  <c r="Q23" i="68"/>
  <c r="P23" i="68"/>
  <c r="O23" i="68"/>
  <c r="N23" i="68"/>
  <c r="M23" i="68"/>
  <c r="L23" i="68"/>
  <c r="K23" i="68"/>
  <c r="J23" i="68"/>
  <c r="I23" i="68"/>
  <c r="H23" i="68"/>
  <c r="AI22" i="68"/>
  <c r="AH22" i="68"/>
  <c r="AG22" i="68"/>
  <c r="AF22" i="68"/>
  <c r="AE22" i="68"/>
  <c r="AD22" i="68"/>
  <c r="AC22" i="68"/>
  <c r="AB22" i="68"/>
  <c r="AA22" i="68"/>
  <c r="Z22" i="68"/>
  <c r="Y22" i="68"/>
  <c r="X22" i="68"/>
  <c r="W22" i="68"/>
  <c r="V22" i="68"/>
  <c r="U22" i="68"/>
  <c r="T22" i="68"/>
  <c r="S22" i="68"/>
  <c r="R22" i="68"/>
  <c r="Q22" i="68"/>
  <c r="P22" i="68"/>
  <c r="O22" i="68"/>
  <c r="N22" i="68"/>
  <c r="M22" i="68"/>
  <c r="L22" i="68"/>
  <c r="K22" i="68"/>
  <c r="J22" i="68"/>
  <c r="I22" i="68"/>
  <c r="H22" i="68"/>
  <c r="AI21" i="68"/>
  <c r="AH21" i="68"/>
  <c r="AG21" i="68"/>
  <c r="AF21" i="68"/>
  <c r="AE21" i="68"/>
  <c r="AD21" i="68"/>
  <c r="AC21" i="68"/>
  <c r="AB21" i="68"/>
  <c r="AA21" i="68"/>
  <c r="Z21" i="68"/>
  <c r="Y21" i="68"/>
  <c r="X21" i="68"/>
  <c r="W21" i="68"/>
  <c r="V21" i="68"/>
  <c r="U21" i="68"/>
  <c r="T21" i="68"/>
  <c r="S21" i="68"/>
  <c r="R21" i="68"/>
  <c r="Q21" i="68"/>
  <c r="P21" i="68"/>
  <c r="O21" i="68"/>
  <c r="N21" i="68"/>
  <c r="M21" i="68"/>
  <c r="L21" i="68"/>
  <c r="K21" i="68"/>
  <c r="J21" i="68"/>
  <c r="I21" i="68"/>
  <c r="H21" i="68"/>
  <c r="AI20" i="68"/>
  <c r="AH20" i="68"/>
  <c r="AG20" i="68"/>
  <c r="AF20" i="68"/>
  <c r="AE20" i="68"/>
  <c r="AD20" i="68"/>
  <c r="AC20" i="68"/>
  <c r="AB20" i="68"/>
  <c r="AA20" i="68"/>
  <c r="Z20" i="68"/>
  <c r="Y20" i="68"/>
  <c r="X20" i="68"/>
  <c r="W20" i="68"/>
  <c r="V20" i="68"/>
  <c r="U20" i="68"/>
  <c r="T20" i="68"/>
  <c r="S20" i="68"/>
  <c r="R20" i="68"/>
  <c r="Q20" i="68"/>
  <c r="P20" i="68"/>
  <c r="O20" i="68"/>
  <c r="N20" i="68"/>
  <c r="M20" i="68"/>
  <c r="L20" i="68"/>
  <c r="K20" i="68"/>
  <c r="J20" i="68"/>
  <c r="I20" i="68"/>
  <c r="H20" i="68"/>
  <c r="AI19" i="68"/>
  <c r="AH19" i="68"/>
  <c r="AG19" i="68"/>
  <c r="AF19" i="68"/>
  <c r="AE19" i="68"/>
  <c r="AD19" i="68"/>
  <c r="AC19" i="68"/>
  <c r="AB19" i="68"/>
  <c r="AA19" i="68"/>
  <c r="Z19" i="68"/>
  <c r="Y19" i="68"/>
  <c r="X19" i="68"/>
  <c r="W19" i="68"/>
  <c r="V19" i="68"/>
  <c r="U19" i="68"/>
  <c r="T19" i="68"/>
  <c r="S19" i="68"/>
  <c r="R19" i="68"/>
  <c r="Q19" i="68"/>
  <c r="P19" i="68"/>
  <c r="O19" i="68"/>
  <c r="N19" i="68"/>
  <c r="M19" i="68"/>
  <c r="L19" i="68"/>
  <c r="K19" i="68"/>
  <c r="J19" i="68"/>
  <c r="I19" i="68"/>
  <c r="H19" i="68"/>
  <c r="AI18" i="68"/>
  <c r="AH18" i="68"/>
  <c r="AG18" i="68"/>
  <c r="AF18" i="68"/>
  <c r="AE18" i="68"/>
  <c r="AD18" i="68"/>
  <c r="AC18" i="68"/>
  <c r="AB18" i="68"/>
  <c r="AA18" i="68"/>
  <c r="Z18" i="68"/>
  <c r="Y18" i="68"/>
  <c r="X18" i="68"/>
  <c r="W18" i="68"/>
  <c r="V18" i="68"/>
  <c r="U18" i="68"/>
  <c r="T18" i="68"/>
  <c r="S18" i="68"/>
  <c r="R18" i="68"/>
  <c r="Q18" i="68"/>
  <c r="P18" i="68"/>
  <c r="O18" i="68"/>
  <c r="N18" i="68"/>
  <c r="M18" i="68"/>
  <c r="L18" i="68"/>
  <c r="K18" i="68"/>
  <c r="J18" i="68"/>
  <c r="I18" i="68"/>
  <c r="H18" i="68"/>
  <c r="AI17" i="68"/>
  <c r="AH17" i="68"/>
  <c r="AG17" i="68"/>
  <c r="AF17" i="68"/>
  <c r="AE17" i="68"/>
  <c r="AD17" i="68"/>
  <c r="AC17" i="68"/>
  <c r="AB17" i="68"/>
  <c r="AA17" i="68"/>
  <c r="Z17" i="68"/>
  <c r="Y17" i="68"/>
  <c r="X17" i="68"/>
  <c r="W17" i="68"/>
  <c r="V17" i="68"/>
  <c r="U17" i="68"/>
  <c r="T17" i="68"/>
  <c r="S17" i="68"/>
  <c r="R17" i="68"/>
  <c r="Q17" i="68"/>
  <c r="P17" i="68"/>
  <c r="O17" i="68"/>
  <c r="N17" i="68"/>
  <c r="M17" i="68"/>
  <c r="L17" i="68"/>
  <c r="K17" i="68"/>
  <c r="J17" i="68"/>
  <c r="I17" i="68"/>
  <c r="H17" i="68"/>
  <c r="AI16" i="68"/>
  <c r="AH16" i="68"/>
  <c r="AG16" i="68"/>
  <c r="AF16" i="68"/>
  <c r="AE16" i="68"/>
  <c r="AD16" i="68"/>
  <c r="AC16" i="68"/>
  <c r="AB16" i="68"/>
  <c r="AA16" i="68"/>
  <c r="Z16" i="68"/>
  <c r="Y16" i="68"/>
  <c r="X16" i="68"/>
  <c r="W16" i="68"/>
  <c r="V16" i="68"/>
  <c r="U16" i="68"/>
  <c r="T16" i="68"/>
  <c r="S16" i="68"/>
  <c r="R16" i="68"/>
  <c r="Q16" i="68"/>
  <c r="P16" i="68"/>
  <c r="O16" i="68"/>
  <c r="N16" i="68"/>
  <c r="M16" i="68"/>
  <c r="L16" i="68"/>
  <c r="K16" i="68"/>
  <c r="J16" i="68"/>
  <c r="I16" i="68"/>
  <c r="H16" i="68"/>
  <c r="AI15" i="68"/>
  <c r="AH15" i="68"/>
  <c r="AG15" i="68"/>
  <c r="AF15" i="68"/>
  <c r="AE15" i="68"/>
  <c r="AD15" i="68"/>
  <c r="AC15" i="68"/>
  <c r="AB15" i="68"/>
  <c r="AA15" i="68"/>
  <c r="Z15" i="68"/>
  <c r="Y15" i="68"/>
  <c r="X15" i="68"/>
  <c r="W15" i="68"/>
  <c r="V15" i="68"/>
  <c r="U15" i="68"/>
  <c r="T15" i="68"/>
  <c r="S15" i="68"/>
  <c r="R15" i="68"/>
  <c r="Q15" i="68"/>
  <c r="P15" i="68"/>
  <c r="O15" i="68"/>
  <c r="N15" i="68"/>
  <c r="M15" i="68"/>
  <c r="L15" i="68"/>
  <c r="K15" i="68"/>
  <c r="J15" i="68"/>
  <c r="I15" i="68"/>
  <c r="H15" i="68"/>
  <c r="AI14" i="68"/>
  <c r="AH14" i="68"/>
  <c r="AG14" i="68"/>
  <c r="AF14" i="68"/>
  <c r="AE14" i="68"/>
  <c r="AD14" i="68"/>
  <c r="AC14" i="68"/>
  <c r="AB14" i="68"/>
  <c r="AA14" i="68"/>
  <c r="Z14" i="68"/>
  <c r="Y14" i="68"/>
  <c r="X14" i="68"/>
  <c r="W14" i="68"/>
  <c r="V14" i="68"/>
  <c r="U14" i="68"/>
  <c r="T14" i="68"/>
  <c r="S14" i="68"/>
  <c r="R14" i="68"/>
  <c r="Q14" i="68"/>
  <c r="P14" i="68"/>
  <c r="O14" i="68"/>
  <c r="N14" i="68"/>
  <c r="M14" i="68"/>
  <c r="L14" i="68"/>
  <c r="K14" i="68"/>
  <c r="J14" i="68"/>
  <c r="I14" i="68"/>
  <c r="H14" i="68"/>
  <c r="AI13" i="68"/>
  <c r="AH13" i="68"/>
  <c r="AG13" i="68"/>
  <c r="AF13" i="68"/>
  <c r="AE13" i="68"/>
  <c r="AD13" i="68"/>
  <c r="AC13" i="68"/>
  <c r="AB13" i="68"/>
  <c r="AA13" i="68"/>
  <c r="Z13" i="68"/>
  <c r="Y13" i="68"/>
  <c r="X13" i="68"/>
  <c r="W13" i="68"/>
  <c r="V13" i="68"/>
  <c r="U13" i="68"/>
  <c r="T13" i="68"/>
  <c r="S13" i="68"/>
  <c r="R13" i="68"/>
  <c r="Q13" i="68"/>
  <c r="P13" i="68"/>
  <c r="O13" i="68"/>
  <c r="N13" i="68"/>
  <c r="M13" i="68"/>
  <c r="L13" i="68"/>
  <c r="K13" i="68"/>
  <c r="J13" i="68"/>
  <c r="I13" i="68"/>
  <c r="H13" i="68"/>
  <c r="AI12" i="68"/>
  <c r="AH12" i="68"/>
  <c r="AG12" i="68"/>
  <c r="AF12" i="68"/>
  <c r="AE12" i="68"/>
  <c r="AD12" i="68"/>
  <c r="AC12" i="68"/>
  <c r="AB12" i="68"/>
  <c r="AA12" i="68"/>
  <c r="Z12" i="68"/>
  <c r="Y12" i="68"/>
  <c r="X12" i="68"/>
  <c r="W12" i="68"/>
  <c r="V12" i="68"/>
  <c r="U12" i="68"/>
  <c r="T12" i="68"/>
  <c r="S12" i="68"/>
  <c r="R12" i="68"/>
  <c r="Q12" i="68"/>
  <c r="P12" i="68"/>
  <c r="O12" i="68"/>
  <c r="N12" i="68"/>
  <c r="M12" i="68"/>
  <c r="L12" i="68"/>
  <c r="K12" i="68"/>
  <c r="J12" i="68"/>
  <c r="I12" i="68"/>
  <c r="H12" i="68"/>
  <c r="AI11" i="68"/>
  <c r="AH11" i="68"/>
  <c r="AG11" i="68"/>
  <c r="AF11" i="68"/>
  <c r="AE11" i="68"/>
  <c r="AD11" i="68"/>
  <c r="AC11" i="68"/>
  <c r="AB11" i="68"/>
  <c r="AA11" i="68"/>
  <c r="Z11" i="68"/>
  <c r="Y11" i="68"/>
  <c r="X11" i="68"/>
  <c r="W11" i="68"/>
  <c r="V11" i="68"/>
  <c r="U11" i="68"/>
  <c r="T11" i="68"/>
  <c r="S11" i="68"/>
  <c r="R11" i="68"/>
  <c r="Q11" i="68"/>
  <c r="P11" i="68"/>
  <c r="O11" i="68"/>
  <c r="N11" i="68"/>
  <c r="M11" i="68"/>
  <c r="L11" i="68"/>
  <c r="K11" i="68"/>
  <c r="J11" i="68"/>
  <c r="I11" i="68"/>
  <c r="H11" i="68"/>
  <c r="AI10" i="68"/>
  <c r="AH10" i="68"/>
  <c r="AG10" i="68"/>
  <c r="AF10" i="68"/>
  <c r="AE10" i="68"/>
  <c r="AD10" i="68"/>
  <c r="AC10" i="68"/>
  <c r="AB10" i="68"/>
  <c r="AA10" i="68"/>
  <c r="Z10" i="68"/>
  <c r="Y10" i="68"/>
  <c r="X10" i="68"/>
  <c r="W10" i="68"/>
  <c r="V10" i="68"/>
  <c r="U10" i="68"/>
  <c r="T10" i="68"/>
  <c r="S10" i="68"/>
  <c r="R10" i="68"/>
  <c r="Q10" i="68"/>
  <c r="P10" i="68"/>
  <c r="O10" i="68"/>
  <c r="N10" i="68"/>
  <c r="M10" i="68"/>
  <c r="L10" i="68"/>
  <c r="K10" i="68"/>
  <c r="J10" i="68"/>
  <c r="I10" i="68"/>
  <c r="H10" i="68"/>
  <c r="AI9" i="68"/>
  <c r="AH9" i="68"/>
  <c r="AG9" i="68"/>
  <c r="AF9" i="68"/>
  <c r="AE9" i="68"/>
  <c r="AD9" i="68"/>
  <c r="AC9" i="68"/>
  <c r="AB9" i="68"/>
  <c r="AA9" i="68"/>
  <c r="Z9" i="68"/>
  <c r="Y9" i="68"/>
  <c r="X9" i="68"/>
  <c r="W9" i="68"/>
  <c r="V9" i="68"/>
  <c r="U9" i="68"/>
  <c r="T9" i="68"/>
  <c r="S9" i="68"/>
  <c r="R9" i="68"/>
  <c r="Q9" i="68"/>
  <c r="P9" i="68"/>
  <c r="O9" i="68"/>
  <c r="N9" i="68"/>
  <c r="M9" i="68"/>
  <c r="L9" i="68"/>
  <c r="K9" i="68"/>
  <c r="J9" i="68"/>
  <c r="I9" i="68"/>
  <c r="H9" i="68"/>
  <c r="AI8" i="68"/>
  <c r="AH8" i="68"/>
  <c r="AG8" i="68"/>
  <c r="AF8" i="68"/>
  <c r="AE8" i="68"/>
  <c r="AD8" i="68"/>
  <c r="AC8" i="68"/>
  <c r="AB8" i="68"/>
  <c r="AA8" i="68"/>
  <c r="Z8" i="68"/>
  <c r="Y8" i="68"/>
  <c r="X8" i="68"/>
  <c r="W8" i="68"/>
  <c r="V8" i="68"/>
  <c r="U8" i="68"/>
  <c r="T8" i="68"/>
  <c r="S8" i="68"/>
  <c r="R8" i="68"/>
  <c r="Q8" i="68"/>
  <c r="P8" i="68"/>
  <c r="O8" i="68"/>
  <c r="N8" i="68"/>
  <c r="M8" i="68"/>
  <c r="L8" i="68"/>
  <c r="K8" i="68"/>
  <c r="J8" i="68"/>
  <c r="I8" i="68"/>
  <c r="H8" i="68"/>
  <c r="AI7" i="68"/>
  <c r="AH7" i="68"/>
  <c r="AG7" i="68"/>
  <c r="AF7" i="68"/>
  <c r="AE7" i="68"/>
  <c r="AD7" i="68"/>
  <c r="AC7" i="68"/>
  <c r="AB7" i="68"/>
  <c r="AA7" i="68"/>
  <c r="Z7" i="68"/>
  <c r="Y7" i="68"/>
  <c r="X7" i="68"/>
  <c r="W7" i="68"/>
  <c r="V7" i="68"/>
  <c r="U7" i="68"/>
  <c r="T7" i="68"/>
  <c r="S7" i="68"/>
  <c r="R7" i="68"/>
  <c r="Q7" i="68"/>
  <c r="P7" i="68"/>
  <c r="O7" i="68"/>
  <c r="N7" i="68"/>
  <c r="M7" i="68"/>
  <c r="L7" i="68"/>
  <c r="K7" i="68"/>
  <c r="J7" i="68"/>
  <c r="I7" i="68"/>
  <c r="H7" i="68"/>
  <c r="AI6" i="68"/>
  <c r="AH6" i="68"/>
  <c r="AG6" i="68"/>
  <c r="AF6" i="68"/>
  <c r="AE6" i="68"/>
  <c r="AD6" i="68"/>
  <c r="AC6" i="68"/>
  <c r="AB6" i="68"/>
  <c r="AA6" i="68"/>
  <c r="Z6" i="68"/>
  <c r="Y6" i="68"/>
  <c r="X6" i="68"/>
  <c r="W6" i="68"/>
  <c r="V6" i="68"/>
  <c r="U6" i="68"/>
  <c r="T6" i="68"/>
  <c r="S6" i="68"/>
  <c r="R6" i="68"/>
  <c r="Q6" i="68"/>
  <c r="P6" i="68"/>
  <c r="O6" i="68"/>
  <c r="N6" i="68"/>
  <c r="M6" i="68"/>
  <c r="L6" i="68"/>
  <c r="K6" i="68"/>
  <c r="J6" i="68"/>
  <c r="I6" i="68"/>
  <c r="H6" i="68"/>
  <c r="AI5" i="68"/>
  <c r="AH5" i="68"/>
  <c r="AG5" i="68"/>
  <c r="AF5" i="68"/>
  <c r="AE5" i="68"/>
  <c r="AD5" i="68"/>
  <c r="AC5" i="68"/>
  <c r="AB5" i="68"/>
  <c r="AA5" i="68"/>
  <c r="Z5" i="68"/>
  <c r="Y5" i="68"/>
  <c r="X5" i="68"/>
  <c r="W5" i="68"/>
  <c r="V5" i="68"/>
  <c r="U5" i="68"/>
  <c r="T5" i="68"/>
  <c r="S5" i="68"/>
  <c r="R5" i="68"/>
  <c r="Q5" i="68"/>
  <c r="P5" i="68"/>
  <c r="O5" i="68"/>
  <c r="N5" i="68"/>
  <c r="M5" i="68"/>
  <c r="L5" i="68"/>
  <c r="K5" i="68"/>
  <c r="J5" i="68"/>
  <c r="I5" i="68"/>
  <c r="H5" i="68"/>
  <c r="AI4" i="68"/>
  <c r="AH4" i="68"/>
  <c r="AG4" i="68"/>
  <c r="AF4" i="68"/>
  <c r="AE4" i="68"/>
  <c r="AD4" i="68"/>
  <c r="AC4" i="68"/>
  <c r="AB4" i="68"/>
  <c r="AA4" i="68"/>
  <c r="Z4" i="68"/>
  <c r="F94" i="68" s="1"/>
  <c r="Y4" i="68"/>
  <c r="X4" i="68"/>
  <c r="W4" i="68"/>
  <c r="V4" i="68"/>
  <c r="U4" i="68"/>
  <c r="T4" i="68"/>
  <c r="S4" i="68"/>
  <c r="R4" i="68"/>
  <c r="Q4" i="68"/>
  <c r="P4" i="68"/>
  <c r="O4" i="68"/>
  <c r="N4" i="68"/>
  <c r="M4" i="68"/>
  <c r="L4" i="68"/>
  <c r="K4" i="68"/>
  <c r="J4" i="68"/>
  <c r="I4" i="68"/>
  <c r="H4" i="68"/>
  <c r="AI3" i="68"/>
  <c r="AT16" i="68" s="1"/>
  <c r="AH3" i="68"/>
  <c r="AG3" i="68"/>
  <c r="AF3" i="68"/>
  <c r="AE3" i="68"/>
  <c r="AD3" i="68"/>
  <c r="AC3" i="68"/>
  <c r="AB3" i="68"/>
  <c r="AA3" i="68"/>
  <c r="Z3" i="68"/>
  <c r="Y3" i="68"/>
  <c r="X3" i="68"/>
  <c r="W3" i="68"/>
  <c r="V3" i="68"/>
  <c r="U3" i="68"/>
  <c r="T3" i="68"/>
  <c r="S3" i="68"/>
  <c r="R3" i="68"/>
  <c r="Q3" i="68"/>
  <c r="P3" i="68"/>
  <c r="O3" i="68"/>
  <c r="N3" i="68"/>
  <c r="M3" i="68"/>
  <c r="L3" i="68"/>
  <c r="K3" i="68"/>
  <c r="J3" i="68"/>
  <c r="I3" i="68"/>
  <c r="H3" i="68"/>
  <c r="V82" i="68"/>
  <c r="G63" i="68"/>
  <c r="B97" i="68"/>
  <c r="F75" i="68"/>
  <c r="E63" i="68"/>
  <c r="B96" i="68"/>
  <c r="D82" i="68"/>
  <c r="C63" i="68"/>
  <c r="B95" i="68" s="1"/>
  <c r="B63" i="68"/>
  <c r="A63" i="68"/>
  <c r="V62" i="68"/>
  <c r="G43" i="68"/>
  <c r="B94" i="68"/>
  <c r="F62" i="68"/>
  <c r="E43" i="68"/>
  <c r="B93" i="68" s="1"/>
  <c r="D57" i="68"/>
  <c r="C43" i="68"/>
  <c r="B92" i="68" s="1"/>
  <c r="B52" i="68"/>
  <c r="A45" i="68"/>
  <c r="V42" i="68"/>
  <c r="G23" i="68"/>
  <c r="B91" i="68" s="1"/>
  <c r="F24" i="68"/>
  <c r="E23" i="68"/>
  <c r="B90" i="68" s="1"/>
  <c r="E87" i="68" s="1"/>
  <c r="D26" i="68"/>
  <c r="C23" i="68"/>
  <c r="B89" i="68"/>
  <c r="B42" i="68"/>
  <c r="A42" i="68"/>
  <c r="G3" i="68"/>
  <c r="B88" i="68"/>
  <c r="F22" i="68"/>
  <c r="E3" i="68"/>
  <c r="B87" i="68"/>
  <c r="D22" i="68"/>
  <c r="C3" i="68"/>
  <c r="B86" i="68" s="1"/>
  <c r="E93" i="68" s="1"/>
  <c r="B3" i="68"/>
  <c r="A3" i="68"/>
  <c r="I3" i="23"/>
  <c r="I4" i="23" s="1"/>
  <c r="I5" i="23" s="1"/>
  <c r="I6" i="23" s="1"/>
  <c r="I7" i="23" s="1"/>
  <c r="V57" i="68"/>
  <c r="V58" i="68"/>
  <c r="V59" i="68"/>
  <c r="V60" i="68"/>
  <c r="V61" i="68"/>
  <c r="V63" i="68"/>
  <c r="V64" i="68"/>
  <c r="V65" i="68"/>
  <c r="V66" i="68"/>
  <c r="V67" i="68"/>
  <c r="V68" i="68"/>
  <c r="V69" i="68"/>
  <c r="V70" i="68"/>
  <c r="V71" i="68"/>
  <c r="V72" i="68"/>
  <c r="V73" i="68"/>
  <c r="V74" i="68"/>
  <c r="V75" i="68"/>
  <c r="V76" i="68"/>
  <c r="V77" i="68"/>
  <c r="V78" i="68"/>
  <c r="V79" i="68"/>
  <c r="V80" i="68"/>
  <c r="V81" i="68"/>
  <c r="V23" i="68"/>
  <c r="V24" i="68"/>
  <c r="V25" i="68"/>
  <c r="V26" i="68"/>
  <c r="V27" i="68"/>
  <c r="V28" i="68"/>
  <c r="V29" i="68"/>
  <c r="V30" i="68"/>
  <c r="V31" i="68"/>
  <c r="V32" i="68"/>
  <c r="V33" i="68"/>
  <c r="V34" i="68"/>
  <c r="V35" i="68"/>
  <c r="V36" i="68"/>
  <c r="V37" i="68"/>
  <c r="V38" i="68"/>
  <c r="V39" i="68"/>
  <c r="V40" i="68"/>
  <c r="V41" i="68"/>
  <c r="A12" i="68"/>
  <c r="A4" i="68"/>
  <c r="A14" i="68"/>
  <c r="A5" i="68"/>
  <c r="B78" i="68"/>
  <c r="A7" i="68"/>
  <c r="A11" i="68"/>
  <c r="A19" i="68"/>
  <c r="B77" i="68"/>
  <c r="B72" i="68"/>
  <c r="A13" i="68"/>
  <c r="A17" i="68"/>
  <c r="B79" i="68"/>
  <c r="D37" i="68"/>
  <c r="B4" i="68"/>
  <c r="B8" i="68"/>
  <c r="B12" i="68"/>
  <c r="B16" i="68"/>
  <c r="B20" i="68"/>
  <c r="B24" i="68"/>
  <c r="B25" i="68"/>
  <c r="B26" i="68"/>
  <c r="B28" i="68"/>
  <c r="B29" i="68"/>
  <c r="B30" i="68"/>
  <c r="B32" i="68"/>
  <c r="B33" i="68"/>
  <c r="B34" i="68"/>
  <c r="B36" i="68"/>
  <c r="B37" i="68"/>
  <c r="B38" i="68"/>
  <c r="B40" i="68"/>
  <c r="B41" i="68"/>
  <c r="A53" i="68"/>
  <c r="A57" i="68"/>
  <c r="A66" i="68"/>
  <c r="A67" i="68"/>
  <c r="A71" i="68"/>
  <c r="A72" i="68"/>
  <c r="A76" i="68"/>
  <c r="A78" i="68"/>
  <c r="A82" i="68"/>
  <c r="D5" i="68"/>
  <c r="D11" i="68"/>
  <c r="D19" i="68"/>
  <c r="D28" i="68"/>
  <c r="A20" i="68"/>
  <c r="A21" i="68"/>
  <c r="A22" i="68"/>
  <c r="A29" i="68"/>
  <c r="F44" i="68"/>
  <c r="F45" i="68"/>
  <c r="F47" i="68"/>
  <c r="F48" i="68"/>
  <c r="F49" i="68"/>
  <c r="F51" i="68"/>
  <c r="F52" i="68"/>
  <c r="F53" i="68"/>
  <c r="F55" i="68"/>
  <c r="F56" i="68"/>
  <c r="F57" i="68"/>
  <c r="F63" i="68"/>
  <c r="D4" i="68"/>
  <c r="D8" i="68"/>
  <c r="D10" i="68"/>
  <c r="D14" i="68"/>
  <c r="D16" i="68"/>
  <c r="D18" i="68"/>
  <c r="D21" i="68"/>
  <c r="D25" i="68"/>
  <c r="D43" i="68"/>
  <c r="D59" i="68"/>
  <c r="D61" i="68"/>
  <c r="D62" i="68"/>
  <c r="F6" i="68"/>
  <c r="F14" i="68"/>
  <c r="F18" i="68"/>
  <c r="F27" i="68"/>
  <c r="F28" i="68"/>
  <c r="F35" i="68"/>
  <c r="F36" i="68"/>
  <c r="D44" i="68"/>
  <c r="D45" i="68"/>
  <c r="D46" i="68"/>
  <c r="D48" i="68"/>
  <c r="D49" i="68"/>
  <c r="D50" i="68"/>
  <c r="D52" i="68"/>
  <c r="D53" i="68"/>
  <c r="D54" i="68"/>
  <c r="D56" i="68"/>
  <c r="F58" i="68"/>
  <c r="F59" i="68"/>
  <c r="F61" i="68"/>
  <c r="D65" i="68"/>
  <c r="F60" i="68"/>
  <c r="F43" i="68"/>
  <c r="D17" i="68"/>
  <c r="D12" i="68"/>
  <c r="D6" i="68"/>
  <c r="F54" i="68"/>
  <c r="F50" i="68"/>
  <c r="F46" i="68"/>
  <c r="D13" i="68"/>
  <c r="D3" i="68"/>
  <c r="D20" i="68"/>
  <c r="D15" i="68"/>
  <c r="D9" i="68"/>
  <c r="D7" i="68"/>
  <c r="F41" i="68"/>
  <c r="F29" i="68"/>
  <c r="F25" i="68"/>
  <c r="F20" i="68"/>
  <c r="F12" i="68"/>
  <c r="F8" i="68"/>
  <c r="F4" i="68"/>
  <c r="F73" i="68"/>
  <c r="A39" i="68"/>
  <c r="A23" i="68"/>
  <c r="F19" i="68"/>
  <c r="F15" i="68"/>
  <c r="F7" i="68"/>
  <c r="F3" i="68"/>
  <c r="F68" i="68"/>
  <c r="A34" i="68"/>
  <c r="B58" i="68"/>
  <c r="F30" i="68"/>
  <c r="F26" i="68"/>
  <c r="F21" i="68"/>
  <c r="F13" i="68"/>
  <c r="F9" i="68"/>
  <c r="F5" i="68"/>
  <c r="A36" i="68"/>
  <c r="B49" i="68"/>
  <c r="F64" i="68"/>
  <c r="F67" i="68"/>
  <c r="B67" i="68"/>
  <c r="B76" i="68"/>
  <c r="B81" i="68"/>
  <c r="B65" i="68"/>
  <c r="B82" i="68"/>
  <c r="B66" i="68"/>
  <c r="F66" i="68"/>
  <c r="F80" i="68"/>
  <c r="A80" i="68"/>
  <c r="A75" i="68"/>
  <c r="A70" i="68"/>
  <c r="A64" i="68"/>
  <c r="B75" i="68"/>
  <c r="B68" i="68"/>
  <c r="B73" i="68"/>
  <c r="B74" i="68"/>
  <c r="F69" i="68"/>
  <c r="F70" i="68"/>
  <c r="F79" i="68"/>
  <c r="A79" i="68"/>
  <c r="A74" i="68"/>
  <c r="A68" i="68"/>
  <c r="B71" i="68"/>
  <c r="B80" i="68"/>
  <c r="B64" i="68"/>
  <c r="B69" i="68"/>
  <c r="B70" i="68"/>
  <c r="D79" i="68"/>
  <c r="B62" i="68"/>
  <c r="D81" i="68"/>
  <c r="D78" i="68"/>
  <c r="A46" i="68"/>
  <c r="D63" i="68"/>
  <c r="A48" i="68"/>
  <c r="D70" i="68"/>
  <c r="B43" i="68"/>
  <c r="B50" i="68"/>
  <c r="B46" i="68"/>
  <c r="B44" i="68"/>
  <c r="B55" i="68"/>
  <c r="B45" i="68"/>
  <c r="D75" i="68"/>
  <c r="D77" i="68"/>
  <c r="F78" i="68"/>
  <c r="F38" i="68"/>
  <c r="F76" i="68"/>
  <c r="F65" i="68"/>
  <c r="F81" i="68"/>
  <c r="F37" i="68"/>
  <c r="B53" i="68"/>
  <c r="B54" i="68"/>
  <c r="D71" i="68"/>
  <c r="B47" i="68"/>
  <c r="A44" i="68"/>
  <c r="D73" i="68"/>
  <c r="D74" i="68"/>
  <c r="D66" i="68"/>
  <c r="F39" i="68"/>
  <c r="F31" i="68"/>
  <c r="F23" i="68"/>
  <c r="D38" i="68"/>
  <c r="F71" i="68"/>
  <c r="A59" i="68"/>
  <c r="A43" i="68"/>
  <c r="B61" i="68"/>
  <c r="A47" i="68"/>
  <c r="B57" i="68"/>
  <c r="F42" i="68"/>
  <c r="F82" i="68"/>
  <c r="B48" i="68"/>
  <c r="D80" i="68"/>
  <c r="D72" i="68"/>
  <c r="D64" i="68"/>
  <c r="D27" i="68"/>
  <c r="D30" i="68"/>
  <c r="B51" i="68"/>
  <c r="B60" i="68"/>
  <c r="B59" i="68"/>
  <c r="F74" i="68"/>
  <c r="F34" i="68"/>
  <c r="B56" i="68"/>
  <c r="F72" i="68"/>
  <c r="F77" i="68"/>
  <c r="F33" i="68"/>
  <c r="D67" i="68"/>
  <c r="D33" i="68"/>
  <c r="A58" i="68"/>
  <c r="D23" i="68"/>
  <c r="D69" i="68"/>
  <c r="D76" i="68"/>
  <c r="D68" i="68"/>
  <c r="F40" i="68"/>
  <c r="F32" i="68"/>
  <c r="A60" i="68"/>
  <c r="A51" i="68"/>
  <c r="D31" i="68"/>
  <c r="A28" i="68"/>
  <c r="A26" i="68"/>
  <c r="A31" i="68"/>
  <c r="A56" i="68"/>
  <c r="D39" i="68"/>
  <c r="D32" i="68"/>
  <c r="D34" i="68"/>
  <c r="A54" i="68"/>
  <c r="B22" i="68"/>
  <c r="B18" i="68"/>
  <c r="B14" i="68"/>
  <c r="B10" i="68"/>
  <c r="D41" i="68"/>
  <c r="A10" i="68"/>
  <c r="A9" i="68"/>
  <c r="A8" i="68"/>
  <c r="A61" i="68"/>
  <c r="A37" i="68"/>
  <c r="A49" i="68"/>
  <c r="B6" i="68"/>
  <c r="D42" i="68"/>
  <c r="A62" i="68"/>
  <c r="A24" i="68"/>
  <c r="A40" i="68"/>
  <c r="F17" i="68"/>
  <c r="A38" i="68"/>
  <c r="F11" i="68"/>
  <c r="A27" i="68"/>
  <c r="F16" i="68"/>
  <c r="D36" i="68"/>
  <c r="A52" i="68"/>
  <c r="D29" i="68"/>
  <c r="D55" i="68"/>
  <c r="D51" i="68"/>
  <c r="D47" i="68"/>
  <c r="F10" i="68"/>
  <c r="D60" i="68"/>
  <c r="D35" i="68"/>
  <c r="D24" i="68"/>
  <c r="A41" i="68"/>
  <c r="A25" i="68"/>
  <c r="D40" i="68"/>
  <c r="A81" i="68"/>
  <c r="A77" i="68"/>
  <c r="A73" i="68"/>
  <c r="A69" i="68"/>
  <c r="A65" i="68"/>
  <c r="A55" i="68"/>
  <c r="A50" i="68"/>
  <c r="B39" i="68"/>
  <c r="B35" i="68"/>
  <c r="B31" i="68"/>
  <c r="B27" i="68"/>
  <c r="B23" i="68"/>
  <c r="B19" i="68"/>
  <c r="B15" i="68"/>
  <c r="B11" i="68"/>
  <c r="B7" i="68"/>
  <c r="D58" i="68"/>
  <c r="A15" i="68"/>
  <c r="A18" i="68"/>
  <c r="A16" i="68"/>
  <c r="A6" i="68"/>
  <c r="A32" i="68"/>
  <c r="A30" i="68"/>
  <c r="A35" i="68"/>
  <c r="A33" i="68"/>
  <c r="B21" i="68"/>
  <c r="B17" i="68"/>
  <c r="B13" i="68"/>
  <c r="B9" i="68"/>
  <c r="B5" i="68"/>
  <c r="E32" i="82"/>
  <c r="G32" i="82" s="1"/>
  <c r="D11" i="22"/>
  <c r="G11" i="22"/>
  <c r="F30" i="101"/>
  <c r="H43" i="83"/>
  <c r="AU4" i="68"/>
  <c r="AS10" i="68"/>
  <c r="AU16" i="68"/>
  <c r="AS9" i="68"/>
  <c r="AV9" i="68"/>
  <c r="AV15" i="68"/>
  <c r="F24" i="82"/>
  <c r="H42" i="83"/>
  <c r="D19" i="22"/>
  <c r="D23" i="22"/>
  <c r="G28" i="22"/>
  <c r="AT10" i="68"/>
  <c r="AT7" i="68"/>
  <c r="AU18" i="68"/>
  <c r="H34" i="83"/>
  <c r="E12" i="82"/>
  <c r="G12" i="82" s="1"/>
  <c r="H12" i="83"/>
  <c r="D21" i="22"/>
  <c r="D12" i="22"/>
  <c r="G12" i="22" s="1"/>
  <c r="E89" i="68" l="1"/>
  <c r="G21" i="22"/>
  <c r="H4" i="83"/>
  <c r="AT3" i="68"/>
  <c r="AV5" i="68"/>
  <c r="E22" i="22"/>
  <c r="G22" i="22" s="1"/>
  <c r="F27" i="82"/>
  <c r="E15" i="82"/>
  <c r="G15" i="82" s="1"/>
  <c r="H22" i="83"/>
  <c r="AT12" i="68"/>
  <c r="AS19" i="68"/>
  <c r="AS7" i="68"/>
  <c r="AV17" i="68"/>
  <c r="AS18" i="68"/>
  <c r="AT17" i="68"/>
  <c r="AS15" i="68"/>
  <c r="AV12" i="68"/>
  <c r="AS5" i="68"/>
  <c r="AV18" i="68"/>
  <c r="AV4" i="68"/>
  <c r="AT18" i="68"/>
  <c r="AV6" i="68"/>
  <c r="AS14" i="68"/>
  <c r="AV13" i="68"/>
  <c r="AU3" i="68"/>
  <c r="AU6" i="68"/>
  <c r="AU14" i="68"/>
  <c r="AV16" i="68"/>
  <c r="AU12" i="68"/>
  <c r="AS12" i="68"/>
  <c r="AU8" i="68"/>
  <c r="AT19" i="68"/>
  <c r="AS17" i="68"/>
  <c r="AU19" i="68"/>
  <c r="AT8" i="68"/>
  <c r="AT4" i="68"/>
  <c r="AU7" i="68"/>
  <c r="AT14" i="68"/>
  <c r="AT5" i="68"/>
  <c r="AV8" i="68"/>
  <c r="AT9" i="68"/>
  <c r="AT13" i="68"/>
  <c r="AU17" i="68"/>
  <c r="AT6" i="68"/>
  <c r="G20" i="82"/>
  <c r="E14" i="82"/>
  <c r="G14" i="82" s="1"/>
  <c r="H7" i="83"/>
  <c r="AV14" i="68"/>
  <c r="F25" i="82"/>
  <c r="AS4" i="68"/>
  <c r="AU5" i="68"/>
  <c r="F93" i="68"/>
  <c r="E91" i="68"/>
  <c r="AS11" i="68"/>
  <c r="H11" i="83"/>
  <c r="E19" i="82"/>
  <c r="F26" i="82"/>
  <c r="AV7" i="68"/>
  <c r="AV3" i="68"/>
  <c r="F90" i="68"/>
  <c r="G19" i="22"/>
  <c r="F20" i="82"/>
  <c r="AS16" i="68"/>
  <c r="AU11" i="68"/>
  <c r="F92" i="68"/>
  <c r="AU15" i="68"/>
  <c r="F91" i="68"/>
  <c r="AV10" i="68"/>
  <c r="AS13" i="68"/>
  <c r="D18" i="22"/>
  <c r="H5" i="83"/>
  <c r="E19" i="22"/>
  <c r="E13" i="82"/>
  <c r="G13" i="82" s="1"/>
  <c r="H9" i="83"/>
  <c r="F15" i="101"/>
  <c r="F31" i="101" s="1"/>
  <c r="E16" i="82"/>
  <c r="G16" i="82" s="1"/>
  <c r="H10" i="83"/>
  <c r="H14" i="83"/>
  <c r="E24" i="82"/>
  <c r="G24" i="82" s="1"/>
  <c r="D24" i="22"/>
  <c r="G24" i="22" s="1"/>
  <c r="H23" i="83"/>
  <c r="E27" i="82"/>
  <c r="G27" i="82" s="1"/>
  <c r="D14" i="22"/>
  <c r="G14" i="22" s="1"/>
  <c r="D20" i="22"/>
  <c r="E23" i="82"/>
  <c r="G23" i="82" s="1"/>
  <c r="H31" i="83"/>
  <c r="H28" i="83"/>
  <c r="E17" i="22"/>
  <c r="H30" i="83"/>
  <c r="H29" i="83"/>
  <c r="E25" i="22"/>
  <c r="G25" i="22" s="1"/>
  <c r="F21" i="82"/>
  <c r="G21" i="82" s="1"/>
  <c r="E20" i="22"/>
  <c r="E23" i="22"/>
  <c r="G23" i="22" s="1"/>
  <c r="E24" i="22"/>
  <c r="F23" i="82"/>
  <c r="H33" i="83"/>
  <c r="E21" i="22"/>
  <c r="E25" i="82"/>
  <c r="H6" i="83"/>
  <c r="AU13" i="68"/>
  <c r="AS6" i="68"/>
  <c r="AS3" i="68"/>
  <c r="F87" i="68"/>
  <c r="AU9" i="68"/>
  <c r="AT15" i="68"/>
  <c r="AV11" i="68"/>
  <c r="AS8" i="68"/>
  <c r="F89" i="68"/>
  <c r="AT11" i="68"/>
  <c r="AU10" i="68"/>
  <c r="F19" i="82"/>
  <c r="H8" i="83"/>
  <c r="E26" i="82"/>
  <c r="E92" i="68"/>
  <c r="E94" i="68"/>
  <c r="E90" i="68"/>
  <c r="E88" i="68"/>
  <c r="AV19" i="68"/>
  <c r="F88" i="68"/>
  <c r="D10" i="22"/>
  <c r="D17" i="22"/>
  <c r="H13" i="83"/>
  <c r="E33" i="82"/>
  <c r="H24" i="83"/>
  <c r="E18" i="22"/>
  <c r="H25" i="83"/>
  <c r="G20" i="22" l="1"/>
  <c r="D15" i="22"/>
  <c r="G10" i="22"/>
  <c r="G25" i="82"/>
  <c r="G33" i="82"/>
  <c r="E34" i="82"/>
  <c r="G34" i="82" s="1"/>
  <c r="F29" i="82"/>
  <c r="E26" i="22"/>
  <c r="E31" i="22" s="1"/>
  <c r="G19" i="82"/>
  <c r="E29" i="82"/>
  <c r="G17" i="22"/>
  <c r="D26" i="22"/>
  <c r="G26" i="22" s="1"/>
  <c r="G26" i="82"/>
  <c r="G18" i="22"/>
  <c r="E17" i="82"/>
  <c r="G17" i="82" l="1"/>
  <c r="E35" i="82"/>
  <c r="D31" i="22"/>
  <c r="G15" i="22"/>
  <c r="G31" i="22" s="1"/>
  <c r="G29" i="82"/>
  <c r="G35" i="82" l="1"/>
</calcChain>
</file>

<file path=xl/sharedStrings.xml><?xml version="1.0" encoding="utf-8"?>
<sst xmlns="http://schemas.openxmlformats.org/spreadsheetml/2006/main" count="2892" uniqueCount="980">
  <si>
    <t>Funding source</t>
  </si>
  <si>
    <t>Deadline</t>
  </si>
  <si>
    <t>Turnaround Principles #</t>
  </si>
  <si>
    <t>BUDGET CATEGORY</t>
  </si>
  <si>
    <t>FUNCTION &amp;</t>
  </si>
  <si>
    <t>State/Local</t>
  </si>
  <si>
    <t>Federal Title I</t>
  </si>
  <si>
    <t>Other Federal</t>
  </si>
  <si>
    <t>OBJECT CODE</t>
  </si>
  <si>
    <t>TOTAL</t>
  </si>
  <si>
    <t>INSTRUCTION</t>
  </si>
  <si>
    <t>100-100</t>
  </si>
  <si>
    <t>Purchased  Professional &amp; Technical Services</t>
  </si>
  <si>
    <t>100-300</t>
  </si>
  <si>
    <t>Other Purchased Services</t>
  </si>
  <si>
    <t>100-500</t>
  </si>
  <si>
    <t>Supplies &amp; Materials</t>
  </si>
  <si>
    <t>100-600</t>
  </si>
  <si>
    <t>Other Objects</t>
  </si>
  <si>
    <t>100-800</t>
  </si>
  <si>
    <t>SUBTOTAL - INSTRUCTION</t>
  </si>
  <si>
    <t>SUPPORT SERVICES</t>
  </si>
  <si>
    <t>200-100</t>
  </si>
  <si>
    <t>200-200</t>
  </si>
  <si>
    <t>200-300</t>
  </si>
  <si>
    <t>Purchased Property Services</t>
  </si>
  <si>
    <t>200-400</t>
  </si>
  <si>
    <t>200-500</t>
  </si>
  <si>
    <t>Travel</t>
  </si>
  <si>
    <t>200-580</t>
  </si>
  <si>
    <t>200-600</t>
  </si>
  <si>
    <t>200-800</t>
  </si>
  <si>
    <t>Indirect Costs</t>
  </si>
  <si>
    <t>200-860</t>
  </si>
  <si>
    <t>SUBTOTAL - SUPPORT SERVICES</t>
  </si>
  <si>
    <t>Buildings</t>
  </si>
  <si>
    <t>400-720</t>
  </si>
  <si>
    <t>Instructional Equipment</t>
  </si>
  <si>
    <t>400-731</t>
  </si>
  <si>
    <t>400-732</t>
  </si>
  <si>
    <t>SUBTOTAL -</t>
  </si>
  <si>
    <t>FACILITIES</t>
  </si>
  <si>
    <t>TOTAL COST</t>
  </si>
  <si>
    <t>Rubric Range</t>
  </si>
  <si>
    <t>Title I?</t>
  </si>
  <si>
    <t>Yes</t>
  </si>
  <si>
    <t>No</t>
  </si>
  <si>
    <t>County Name</t>
  </si>
  <si>
    <t>District Name</t>
  </si>
  <si>
    <t>School Name</t>
  </si>
  <si>
    <t>DFG</t>
  </si>
  <si>
    <t>School Classification</t>
  </si>
  <si>
    <t>Reason for Classification</t>
  </si>
  <si>
    <t>Middlesex</t>
  </si>
  <si>
    <t>New Brunswick City</t>
  </si>
  <si>
    <t>A Chester Redshaw</t>
  </si>
  <si>
    <t>233530060</t>
  </si>
  <si>
    <t>A</t>
  </si>
  <si>
    <t>Focus</t>
  </si>
  <si>
    <t>Union</t>
  </si>
  <si>
    <t>Roselle Boro</t>
  </si>
  <si>
    <t>Abraham Clark High</t>
  </si>
  <si>
    <t>394540010</t>
  </si>
  <si>
    <t>B</t>
  </si>
  <si>
    <t>Priority</t>
  </si>
  <si>
    <t>SIG School</t>
  </si>
  <si>
    <t>Passaic</t>
  </si>
  <si>
    <t>Paterson City</t>
  </si>
  <si>
    <t>Academy High Sch</t>
  </si>
  <si>
    <t>314010025</t>
  </si>
  <si>
    <t>Lowest Grad Rate</t>
  </si>
  <si>
    <t>Elizabeth City</t>
  </si>
  <si>
    <t>Adm. W. F. Halsey Ldrshp</t>
  </si>
  <si>
    <t>391320402</t>
  </si>
  <si>
    <t>Hudson</t>
  </si>
  <si>
    <t>Jersey City</t>
  </si>
  <si>
    <t>Alexander D Sullivan 30</t>
  </si>
  <si>
    <t>172390320</t>
  </si>
  <si>
    <t>Guttenberg Town</t>
  </si>
  <si>
    <t>Anna L Klein</t>
  </si>
  <si>
    <t>171850050</t>
  </si>
  <si>
    <t>Monmouth</t>
  </si>
  <si>
    <t>Asbury Park City</t>
  </si>
  <si>
    <t>Asbury Park High</t>
  </si>
  <si>
    <t>250100010</t>
  </si>
  <si>
    <t>Asbury Park Middle</t>
  </si>
  <si>
    <t>250100070</t>
  </si>
  <si>
    <t>Lowest-Performing</t>
  </si>
  <si>
    <t>Atlantic</t>
  </si>
  <si>
    <t>Atlantic City</t>
  </si>
  <si>
    <t>Atlantic City High</t>
  </si>
  <si>
    <t>010110010</t>
  </si>
  <si>
    <t>Essex</t>
  </si>
  <si>
    <t>Newark City</t>
  </si>
  <si>
    <t>Avon Ave</t>
  </si>
  <si>
    <t>133570220</t>
  </si>
  <si>
    <t>Cumberland</t>
  </si>
  <si>
    <t>Millville City</t>
  </si>
  <si>
    <t>Bacon Elem</t>
  </si>
  <si>
    <t>113230065</t>
  </si>
  <si>
    <t>Barringer</t>
  </si>
  <si>
    <t>133570020</t>
  </si>
  <si>
    <t>Belleville Town</t>
  </si>
  <si>
    <t>Belleville Middle</t>
  </si>
  <si>
    <t>130250025</t>
  </si>
  <si>
    <t>CD</t>
  </si>
  <si>
    <t>Belmont Runyon</t>
  </si>
  <si>
    <t>133570225</t>
  </si>
  <si>
    <t>Burlington</t>
  </si>
  <si>
    <t>Beverly City</t>
  </si>
  <si>
    <t>Beverly School</t>
  </si>
  <si>
    <t>050380025</t>
  </si>
  <si>
    <t>Plainfield City</t>
  </si>
  <si>
    <t>Boaacd</t>
  </si>
  <si>
    <t>394160051</t>
  </si>
  <si>
    <t>Camden</t>
  </si>
  <si>
    <t>Camden City</t>
  </si>
  <si>
    <t>Bonsall</t>
  </si>
  <si>
    <t>070680100</t>
  </si>
  <si>
    <t>Bridgeton City</t>
  </si>
  <si>
    <t>Bridgeton High</t>
  </si>
  <si>
    <t>110540020</t>
  </si>
  <si>
    <t>Broad Street Elem Sch</t>
  </si>
  <si>
    <t>110540030</t>
  </si>
  <si>
    <t>Gloucester</t>
  </si>
  <si>
    <t>Washington Twp</t>
  </si>
  <si>
    <t>Bunker Hill Middle Sch</t>
  </si>
  <si>
    <t>155500020</t>
  </si>
  <si>
    <t>FG</t>
  </si>
  <si>
    <t>Mercer</t>
  </si>
  <si>
    <t>Trenton City</t>
  </si>
  <si>
    <t>Camden High</t>
  </si>
  <si>
    <t>070680030</t>
  </si>
  <si>
    <t>Camden St</t>
  </si>
  <si>
    <t>133570310</t>
  </si>
  <si>
    <t>Catto Community School</t>
  </si>
  <si>
    <t>070680145</t>
  </si>
  <si>
    <t>Center For The Arts</t>
  </si>
  <si>
    <t>172390347</t>
  </si>
  <si>
    <t>Central</t>
  </si>
  <si>
    <t>133570030</t>
  </si>
  <si>
    <t>Chancellor Ave</t>
  </si>
  <si>
    <t>133570330</t>
  </si>
  <si>
    <t>Montclair Town</t>
  </si>
  <si>
    <t>Charles H Bullock Sch</t>
  </si>
  <si>
    <t>133310060</t>
  </si>
  <si>
    <t>I</t>
  </si>
  <si>
    <t>Charles H. Stillman</t>
  </si>
  <si>
    <t>394160170</t>
  </si>
  <si>
    <t>Cherry Street</t>
  </si>
  <si>
    <t>110540055</t>
  </si>
  <si>
    <t>Chestnut Ridge Middle</t>
  </si>
  <si>
    <t>155500026</t>
  </si>
  <si>
    <t>Clifton City</t>
  </si>
  <si>
    <t>Christopher Columbus Mid</t>
  </si>
  <si>
    <t>310900035</t>
  </si>
  <si>
    <t>East Brunswick Twp</t>
  </si>
  <si>
    <t>Churchill Jr</t>
  </si>
  <si>
    <t>231170055</t>
  </si>
  <si>
    <t>East Orange</t>
  </si>
  <si>
    <t>Cicely Tyson Com Ms/Hs</t>
  </si>
  <si>
    <t>131210150</t>
  </si>
  <si>
    <t>Ocean</t>
  </si>
  <si>
    <t>Lakewood Twp</t>
  </si>
  <si>
    <t>Clifton Ave Grade Sch</t>
  </si>
  <si>
    <t>292520070</t>
  </si>
  <si>
    <t>N</t>
  </si>
  <si>
    <t>South Orange-Maplewood</t>
  </si>
  <si>
    <t>Clinton</t>
  </si>
  <si>
    <t>134900060</t>
  </si>
  <si>
    <t>Columbus</t>
  </si>
  <si>
    <t>215210170</t>
  </si>
  <si>
    <t>South Brunswick Twp</t>
  </si>
  <si>
    <t>Constable</t>
  </si>
  <si>
    <t>234860070</t>
  </si>
  <si>
    <t>Coopers Poynt</t>
  </si>
  <si>
    <t>070680165</t>
  </si>
  <si>
    <t>Cramer</t>
  </si>
  <si>
    <t>070680170</t>
  </si>
  <si>
    <t>Crossroads North</t>
  </si>
  <si>
    <t>234860150</t>
  </si>
  <si>
    <t>Crossroads South</t>
  </si>
  <si>
    <t>234860075</t>
  </si>
  <si>
    <t>Vineland City</t>
  </si>
  <si>
    <t>Bergen</t>
  </si>
  <si>
    <t>New Milford Boro</t>
  </si>
  <si>
    <t>David E. Owens M.S.</t>
  </si>
  <si>
    <t>033550085</t>
  </si>
  <si>
    <t>Davis Elem</t>
  </si>
  <si>
    <t>070680180</t>
  </si>
  <si>
    <t>Daylight/Twilight H S</t>
  </si>
  <si>
    <t>215210030</t>
  </si>
  <si>
    <t>133570370</t>
  </si>
  <si>
    <t>Deerfield Twp</t>
  </si>
  <si>
    <t>Deerfield</t>
  </si>
  <si>
    <t>111020040</t>
  </si>
  <si>
    <t>Dr E Alma Flagg</t>
  </si>
  <si>
    <t>133570415</t>
  </si>
  <si>
    <t>Dr M L King Jr Sch Comp</t>
  </si>
  <si>
    <t>010110140</t>
  </si>
  <si>
    <t>Dr William H Horton</t>
  </si>
  <si>
    <t>133570440</t>
  </si>
  <si>
    <t>Dudley Elem School</t>
  </si>
  <si>
    <t>070680190</t>
  </si>
  <si>
    <t>Englewood City</t>
  </si>
  <si>
    <t>Dwight Morrow High</t>
  </si>
  <si>
    <t>031370040</t>
  </si>
  <si>
    <t>DE</t>
  </si>
  <si>
    <t>Paramus Boro</t>
  </si>
  <si>
    <t>East Brook Middle</t>
  </si>
  <si>
    <t>033930065</t>
  </si>
  <si>
    <t>GH</t>
  </si>
  <si>
    <t>East Camden Middle</t>
  </si>
  <si>
    <t>070680045</t>
  </si>
  <si>
    <t>East Orange Campus Hs</t>
  </si>
  <si>
    <t>131210035</t>
  </si>
  <si>
    <t>East Side</t>
  </si>
  <si>
    <t>133570040</t>
  </si>
  <si>
    <t>Metuchen Boro</t>
  </si>
  <si>
    <t>Edgar</t>
  </si>
  <si>
    <t>233120070</t>
  </si>
  <si>
    <t>West Orange Town</t>
  </si>
  <si>
    <t>Edison Middle</t>
  </si>
  <si>
    <t>135680070</t>
  </si>
  <si>
    <t>Egg Harbor Twp</t>
  </si>
  <si>
    <t>Egg Harbor Twp H S</t>
  </si>
  <si>
    <t>011310005</t>
  </si>
  <si>
    <t>Ella G Clarke Elem School</t>
  </si>
  <si>
    <t>292520080</t>
  </si>
  <si>
    <t>Elliott St</t>
  </si>
  <si>
    <t>133570390</t>
  </si>
  <si>
    <t>Elmwood Park</t>
  </si>
  <si>
    <t>Elmwood Park Middle Sch</t>
  </si>
  <si>
    <t>031345060</t>
  </si>
  <si>
    <t>Charter</t>
  </si>
  <si>
    <t>R</t>
  </si>
  <si>
    <t>Essex Co Voc-Tech</t>
  </si>
  <si>
    <t>Essex Cty Voc-West Caldw</t>
  </si>
  <si>
    <t>131390080</t>
  </si>
  <si>
    <t>V</t>
  </si>
  <si>
    <t>East Windsor Regional</t>
  </si>
  <si>
    <t>Ethel Mcknight</t>
  </si>
  <si>
    <t>211245055</t>
  </si>
  <si>
    <t>Passaic City</t>
  </si>
  <si>
    <t>Etta Gero No 9</t>
  </si>
  <si>
    <t>313970125</t>
  </si>
  <si>
    <t>Ezra L Nolan 40</t>
  </si>
  <si>
    <t>172390345</t>
  </si>
  <si>
    <t>Fairfield Twp</t>
  </si>
  <si>
    <t>Fairfield Township School</t>
  </si>
  <si>
    <t>111460070</t>
  </si>
  <si>
    <t>Fast Track Success Academy</t>
  </si>
  <si>
    <t>133570002</t>
  </si>
  <si>
    <t>Fernwood Middle Sch</t>
  </si>
  <si>
    <t>011310039</t>
  </si>
  <si>
    <t>Forest Hill</t>
  </si>
  <si>
    <t>070680205</t>
  </si>
  <si>
    <t>Frankin L Williams Ms#7</t>
  </si>
  <si>
    <t>172390155</t>
  </si>
  <si>
    <t>215210190</t>
  </si>
  <si>
    <t>Somerset</t>
  </si>
  <si>
    <t>Franklin Twp</t>
  </si>
  <si>
    <t>351610160</t>
  </si>
  <si>
    <t>Freedom Academy Cs</t>
  </si>
  <si>
    <t>806240900</t>
  </si>
  <si>
    <t>Hillsdale Boro</t>
  </si>
  <si>
    <t>032180020</t>
  </si>
  <si>
    <t>133570435</t>
  </si>
  <si>
    <t>Glassboro</t>
  </si>
  <si>
    <t>Glassboro Intermediate</t>
  </si>
  <si>
    <t>151730078</t>
  </si>
  <si>
    <t>Glenfield Middle</t>
  </si>
  <si>
    <t>133310116</t>
  </si>
  <si>
    <t>Cape May</t>
  </si>
  <si>
    <t>Wildwood City</t>
  </si>
  <si>
    <t>Glenwood Ave Elementary</t>
  </si>
  <si>
    <t>095790060</t>
  </si>
  <si>
    <t>Grace A Dunn Middle Sch</t>
  </si>
  <si>
    <t>215210100</t>
  </si>
  <si>
    <t>Grant</t>
  </si>
  <si>
    <t>215210200</t>
  </si>
  <si>
    <t>Gregory</t>
  </si>
  <si>
    <t>215210210</t>
  </si>
  <si>
    <t>Hackensack City</t>
  </si>
  <si>
    <t>Hackensack High</t>
  </si>
  <si>
    <t>031860050</t>
  </si>
  <si>
    <t>Hammarskjold Middle</t>
  </si>
  <si>
    <t>231170056</t>
  </si>
  <si>
    <t>Hatch Middle</t>
  </si>
  <si>
    <t>070680210</t>
  </si>
  <si>
    <t>Hawkins St</t>
  </si>
  <si>
    <t>133570460</t>
  </si>
  <si>
    <t>Hawthorne Ave</t>
  </si>
  <si>
    <t>133570470</t>
  </si>
  <si>
    <t>Hedgepeth-Williams Sch</t>
  </si>
  <si>
    <t>215210080</t>
  </si>
  <si>
    <t>Henry Snyder</t>
  </si>
  <si>
    <t>172390050</t>
  </si>
  <si>
    <t>High School Of Government And Public Administration</t>
  </si>
  <si>
    <t>314010003</t>
  </si>
  <si>
    <t>High School Of Hospitality Tourism And Culinary Arts</t>
  </si>
  <si>
    <t>314010002</t>
  </si>
  <si>
    <t>High School Of Information Technology</t>
  </si>
  <si>
    <t>314010001</t>
  </si>
  <si>
    <t>Highland Park Boro</t>
  </si>
  <si>
    <t>Highland Park Middle Sch</t>
  </si>
  <si>
    <t>232150060</t>
  </si>
  <si>
    <t>Hillside Twp</t>
  </si>
  <si>
    <t>Hillside High</t>
  </si>
  <si>
    <t>392190050</t>
  </si>
  <si>
    <t>Holly Heights</t>
  </si>
  <si>
    <t>113230075</t>
  </si>
  <si>
    <t>Howell Twp</t>
  </si>
  <si>
    <t>Howell Twp Memorial Ms</t>
  </si>
  <si>
    <t>252290045</t>
  </si>
  <si>
    <t>Hubbard</t>
  </si>
  <si>
    <t>394160060</t>
  </si>
  <si>
    <t>Indian Ave</t>
  </si>
  <si>
    <t>110540060</t>
  </si>
  <si>
    <t>Freehold Boro</t>
  </si>
  <si>
    <t>Intermediate</t>
  </si>
  <si>
    <t>251640060</t>
  </si>
  <si>
    <t>Irvington Township</t>
  </si>
  <si>
    <t>Irvington High School</t>
  </si>
  <si>
    <t>132330050</t>
  </si>
  <si>
    <t>Ivy Hill</t>
  </si>
  <si>
    <t>133570565</t>
  </si>
  <si>
    <t>James F Murray 38</t>
  </si>
  <si>
    <t>172390350</t>
  </si>
  <si>
    <t>James J Ferris</t>
  </si>
  <si>
    <t>172390060</t>
  </si>
  <si>
    <t>394160150</t>
  </si>
  <si>
    <t>North Brunswick Twp</t>
  </si>
  <si>
    <t>233620060</t>
  </si>
  <si>
    <t>Edison Twp</t>
  </si>
  <si>
    <t>231290055</t>
  </si>
  <si>
    <t>John E. Dwyer Tech Acad</t>
  </si>
  <si>
    <t>391320401</t>
  </si>
  <si>
    <t>John L. Costley Middle</t>
  </si>
  <si>
    <t>131210070</t>
  </si>
  <si>
    <t>Old Bridge Twp</t>
  </si>
  <si>
    <t>Jonas Salk Middle</t>
  </si>
  <si>
    <t>233845110</t>
  </si>
  <si>
    <t>Keansburg Boro</t>
  </si>
  <si>
    <t>Joseph R. Bolger Mid Sch</t>
  </si>
  <si>
    <t>252400030</t>
  </si>
  <si>
    <t>Jotham W Wakeman 6</t>
  </si>
  <si>
    <t>172390370</t>
  </si>
  <si>
    <t>Joyce Kilmer</t>
  </si>
  <si>
    <t>215210235</t>
  </si>
  <si>
    <t>Julia A. Barnes #12</t>
  </si>
  <si>
    <t>172390150</t>
  </si>
  <si>
    <t>Kingsway Regional</t>
  </si>
  <si>
    <t>Kingsway Reg Middle</t>
  </si>
  <si>
    <t>152440060</t>
  </si>
  <si>
    <t>Lakeside Middle School</t>
  </si>
  <si>
    <t>113230077</t>
  </si>
  <si>
    <t>Lakewood High</t>
  </si>
  <si>
    <t>292520050</t>
  </si>
  <si>
    <t>Lakewood Middle</t>
  </si>
  <si>
    <t>292520083</t>
  </si>
  <si>
    <t>Landis Middle School</t>
  </si>
  <si>
    <t>115390055</t>
  </si>
  <si>
    <t>Leonard V. Moore</t>
  </si>
  <si>
    <t>394540040</t>
  </si>
  <si>
    <t>Leonia Boro</t>
  </si>
  <si>
    <t>Leonia Middle</t>
  </si>
  <si>
    <t>032620055</t>
  </si>
  <si>
    <t>Liberty High School</t>
  </si>
  <si>
    <t>172390082</t>
  </si>
  <si>
    <t>Lincoln</t>
  </si>
  <si>
    <t>172390070</t>
  </si>
  <si>
    <t>Linwood Middle</t>
  </si>
  <si>
    <t>233620065</t>
  </si>
  <si>
    <t>Livingston</t>
  </si>
  <si>
    <t>233530090</t>
  </si>
  <si>
    <t>Lord Stirling</t>
  </si>
  <si>
    <t>233530100</t>
  </si>
  <si>
    <t>Louise A. Spencer</t>
  </si>
  <si>
    <t>133570495</t>
  </si>
  <si>
    <t>Malcolm X Shabazz High</t>
  </si>
  <si>
    <t>133570050</t>
  </si>
  <si>
    <t>Passaic Co Manchester Reg</t>
  </si>
  <si>
    <t>Manchester Reg H</t>
  </si>
  <si>
    <t>313980010</t>
  </si>
  <si>
    <t>Maplewood Middle</t>
  </si>
  <si>
    <t>134900040</t>
  </si>
  <si>
    <t>Martin Luther King</t>
  </si>
  <si>
    <t>314010312</t>
  </si>
  <si>
    <t>Maxson</t>
  </si>
  <si>
    <t>394160070</t>
  </si>
  <si>
    <t>Perth Amboy City</t>
  </si>
  <si>
    <t>Mc Ginnis Middle School</t>
  </si>
  <si>
    <t>234090140</t>
  </si>
  <si>
    <t>Mcgraw</t>
  </si>
  <si>
    <t>070680230</t>
  </si>
  <si>
    <t>133570520</t>
  </si>
  <si>
    <t>233530110</t>
  </si>
  <si>
    <t>Middlesex Co Vocational</t>
  </si>
  <si>
    <t>Mdsx Co Voc Piscataway</t>
  </si>
  <si>
    <t>233150065</t>
  </si>
  <si>
    <t>West New York Town</t>
  </si>
  <si>
    <t>Memorial High</t>
  </si>
  <si>
    <t>175670050</t>
  </si>
  <si>
    <t>Rochelle Park Twp</t>
  </si>
  <si>
    <t>Midland No 1</t>
  </si>
  <si>
    <t>034470050</t>
  </si>
  <si>
    <t>Miller St</t>
  </si>
  <si>
    <t>133570530</t>
  </si>
  <si>
    <t>Monument</t>
  </si>
  <si>
    <t>215210250</t>
  </si>
  <si>
    <t>Morgan Village Middle</t>
  </si>
  <si>
    <t>070680245</t>
  </si>
  <si>
    <t>Mott</t>
  </si>
  <si>
    <t>215210260</t>
  </si>
  <si>
    <t>Mt Vernon</t>
  </si>
  <si>
    <t>133570570</t>
  </si>
  <si>
    <t>Napier School Of Tech</t>
  </si>
  <si>
    <t>314010080</t>
  </si>
  <si>
    <t>New Brunswick High</t>
  </si>
  <si>
    <t>233530050</t>
  </si>
  <si>
    <t>New Brunswick Middle</t>
  </si>
  <si>
    <t>233530055</t>
  </si>
  <si>
    <t>New Roberto Clemente</t>
  </si>
  <si>
    <t>314010316</t>
  </si>
  <si>
    <t>Newark Innovation Academy</t>
  </si>
  <si>
    <t>133570003</t>
  </si>
  <si>
    <t>Newark Vocational H S</t>
  </si>
  <si>
    <t>133570045</t>
  </si>
  <si>
    <t>No 1 G Washington</t>
  </si>
  <si>
    <t>391320090</t>
  </si>
  <si>
    <t>No 14 A Lincoln</t>
  </si>
  <si>
    <t>391320170</t>
  </si>
  <si>
    <t>No 28 Duarte-Marti</t>
  </si>
  <si>
    <t>391320315</t>
  </si>
  <si>
    <t>Morris</t>
  </si>
  <si>
    <t>Morris School District</t>
  </si>
  <si>
    <t>Normandy Park School</t>
  </si>
  <si>
    <t>273385100</t>
  </si>
  <si>
    <t>Number 1 Thomas Jefferson</t>
  </si>
  <si>
    <t>313970080</t>
  </si>
  <si>
    <t>Number 10</t>
  </si>
  <si>
    <t>314010140</t>
  </si>
  <si>
    <t>314010150</t>
  </si>
  <si>
    <t>313970140</t>
  </si>
  <si>
    <t>310900170</t>
  </si>
  <si>
    <t>Number 13</t>
  </si>
  <si>
    <t>314010170</t>
  </si>
  <si>
    <t>Number 15</t>
  </si>
  <si>
    <t>314010190</t>
  </si>
  <si>
    <t>Number 18</t>
  </si>
  <si>
    <t>314010220</t>
  </si>
  <si>
    <t>Number 2</t>
  </si>
  <si>
    <t>314010060</t>
  </si>
  <si>
    <t>Number 20</t>
  </si>
  <si>
    <t>314010240</t>
  </si>
  <si>
    <t>Number 21</t>
  </si>
  <si>
    <t>314010250</t>
  </si>
  <si>
    <t>Number 23</t>
  </si>
  <si>
    <t>172390210</t>
  </si>
  <si>
    <t>172390220</t>
  </si>
  <si>
    <t>Number 25</t>
  </si>
  <si>
    <t>314010280</t>
  </si>
  <si>
    <t>Number 26</t>
  </si>
  <si>
    <t>314010290</t>
  </si>
  <si>
    <t>Number 28</t>
  </si>
  <si>
    <t>314010310</t>
  </si>
  <si>
    <t>314010070</t>
  </si>
  <si>
    <t>313970090</t>
  </si>
  <si>
    <t>313970095</t>
  </si>
  <si>
    <t>172390105</t>
  </si>
  <si>
    <t>313970097</t>
  </si>
  <si>
    <t>Cliffside Park Boro</t>
  </si>
  <si>
    <t>030890080</t>
  </si>
  <si>
    <t>313970100</t>
  </si>
  <si>
    <t>314010100</t>
  </si>
  <si>
    <t>Number 8</t>
  </si>
  <si>
    <t>314010120</t>
  </si>
  <si>
    <t>City Of Orange Twp</t>
  </si>
  <si>
    <t>Orange High</t>
  </si>
  <si>
    <t>133880050</t>
  </si>
  <si>
    <t>Orange Prep Academy</t>
  </si>
  <si>
    <t>133880115</t>
  </si>
  <si>
    <t>P.J. Hill</t>
  </si>
  <si>
    <t>215210265</t>
  </si>
  <si>
    <t>Passaic High</t>
  </si>
  <si>
    <t>313970050</t>
  </si>
  <si>
    <t>Patrick F. Healy Middle</t>
  </si>
  <si>
    <t>131210095</t>
  </si>
  <si>
    <t>Paul Robeson Humanities</t>
  </si>
  <si>
    <t>806025907</t>
  </si>
  <si>
    <t>Paulsboro Boro</t>
  </si>
  <si>
    <t>Paulsboro High</t>
  </si>
  <si>
    <t>154020050</t>
  </si>
  <si>
    <t>Salem</t>
  </si>
  <si>
    <t>Penns Grv-Carney's Pt Reg</t>
  </si>
  <si>
    <t>Penns Grove High</t>
  </si>
  <si>
    <t>334070050</t>
  </si>
  <si>
    <t>Warren</t>
  </si>
  <si>
    <t>Phillipsburg Town</t>
  </si>
  <si>
    <t>Phillipsburg Middle</t>
  </si>
  <si>
    <t>414100110</t>
  </si>
  <si>
    <t>Manalapan-Englishtown Reg</t>
  </si>
  <si>
    <t>Pine Brook</t>
  </si>
  <si>
    <t>252920075</t>
  </si>
  <si>
    <t>Plainfield High</t>
  </si>
  <si>
    <t>394160050</t>
  </si>
  <si>
    <t>Pleasantville City</t>
  </si>
  <si>
    <t>Pleasantville H S</t>
  </si>
  <si>
    <t>014180050</t>
  </si>
  <si>
    <t>Pleasantville Middle Sch</t>
  </si>
  <si>
    <t>014180055</t>
  </si>
  <si>
    <t>Pyne Poynt Family School</t>
  </si>
  <si>
    <t>070680070</t>
  </si>
  <si>
    <t>Quitman Community School</t>
  </si>
  <si>
    <t>133570605</t>
  </si>
  <si>
    <t>R C Molina Elem School</t>
  </si>
  <si>
    <t>070680250</t>
  </si>
  <si>
    <t>R D Wood</t>
  </si>
  <si>
    <t>113230090</t>
  </si>
  <si>
    <t>Rafael Hernandez School</t>
  </si>
  <si>
    <t>133570575</t>
  </si>
  <si>
    <t>Red Bank Boro</t>
  </si>
  <si>
    <t>Red Bank Middle</t>
  </si>
  <si>
    <t>254360060</t>
  </si>
  <si>
    <t>Riletta Cream Elem School</t>
  </si>
  <si>
    <t>070680175</t>
  </si>
  <si>
    <t>Robbins</t>
  </si>
  <si>
    <t>215210280</t>
  </si>
  <si>
    <t>Roosevelt Elem</t>
  </si>
  <si>
    <t>233530125</t>
  </si>
  <si>
    <t>Rosa Parks Elem School</t>
  </si>
  <si>
    <t>133880105</t>
  </si>
  <si>
    <t>Saddle Brook Twp</t>
  </si>
  <si>
    <t>Saddle Brook Mid/High Sch</t>
  </si>
  <si>
    <t>034610050</t>
  </si>
  <si>
    <t>Salem City</t>
  </si>
  <si>
    <t>Salem High</t>
  </si>
  <si>
    <t>334630050</t>
  </si>
  <si>
    <t>Salem Middle</t>
  </si>
  <si>
    <t>334630090</t>
  </si>
  <si>
    <t>Sampson G. Smith School</t>
  </si>
  <si>
    <t>351610150</t>
  </si>
  <si>
    <t>Samuel E Shull Middle</t>
  </si>
  <si>
    <t>234090150</t>
  </si>
  <si>
    <t>Silver Run School</t>
  </si>
  <si>
    <t>113230100</t>
  </si>
  <si>
    <t>Galloway Twp</t>
  </si>
  <si>
    <t>Smithville Elem School</t>
  </si>
  <si>
    <t>011690048</t>
  </si>
  <si>
    <t>South Orange Middle</t>
  </si>
  <si>
    <t>134900050</t>
  </si>
  <si>
    <t>South River Boro</t>
  </si>
  <si>
    <t>South River Elem Sch</t>
  </si>
  <si>
    <t>234920065</t>
  </si>
  <si>
    <t>South Seventeenth St</t>
  </si>
  <si>
    <t>133570670</t>
  </si>
  <si>
    <t>Sovereign Ave School</t>
  </si>
  <si>
    <t>010110030</t>
  </si>
  <si>
    <t>Sumner</t>
  </si>
  <si>
    <t>070680310</t>
  </si>
  <si>
    <t>133570710</t>
  </si>
  <si>
    <t>273385105</t>
  </si>
  <si>
    <t>T. Jefferson Arts Acad</t>
  </si>
  <si>
    <t>391320403</t>
  </si>
  <si>
    <t>T.A. Edison Career/Tech</t>
  </si>
  <si>
    <t>391320404</t>
  </si>
  <si>
    <t>Texas Avenue</t>
  </si>
  <si>
    <t>010110060</t>
  </si>
  <si>
    <t>Thirteenth Ave</t>
  </si>
  <si>
    <t>133570715</t>
  </si>
  <si>
    <t>Westfield Town</t>
  </si>
  <si>
    <t>Thomas Edison Inter.</t>
  </si>
  <si>
    <t>395730070</t>
  </si>
  <si>
    <t>Hoboken City</t>
  </si>
  <si>
    <t>Thomas G Connors</t>
  </si>
  <si>
    <t>172210065</t>
  </si>
  <si>
    <t>Rockaway Boro</t>
  </si>
  <si>
    <t>Thomas Jefferson Middle</t>
  </si>
  <si>
    <t>274480050</t>
  </si>
  <si>
    <t>Trenton Central High</t>
  </si>
  <si>
    <t>215210050</t>
  </si>
  <si>
    <t>Trenton Central High West</t>
  </si>
  <si>
    <t>215210051</t>
  </si>
  <si>
    <t>U S Wiggins</t>
  </si>
  <si>
    <t>070680320</t>
  </si>
  <si>
    <t>Union Ave</t>
  </si>
  <si>
    <t>132330140</t>
  </si>
  <si>
    <t>University Middle School</t>
  </si>
  <si>
    <t>132330135</t>
  </si>
  <si>
    <t>Veterans Memorial Middle</t>
  </si>
  <si>
    <t>070680080</t>
  </si>
  <si>
    <t>Walter C Black</t>
  </si>
  <si>
    <t>211245080</t>
  </si>
  <si>
    <t>Washington</t>
  </si>
  <si>
    <t>215210300</t>
  </si>
  <si>
    <t>West New York Ms</t>
  </si>
  <si>
    <t>175670110</t>
  </si>
  <si>
    <t>Whitney M Young</t>
  </si>
  <si>
    <t>172390170</t>
  </si>
  <si>
    <t>Whittier</t>
  </si>
  <si>
    <t>070680340</t>
  </si>
  <si>
    <t>Wildwood Middle School</t>
  </si>
  <si>
    <t>095790070</t>
  </si>
  <si>
    <t>William L Dickinson</t>
  </si>
  <si>
    <t>172390080</t>
  </si>
  <si>
    <t>Willingboro Twp</t>
  </si>
  <si>
    <t>Willingboro High</t>
  </si>
  <si>
    <t>055805053</t>
  </si>
  <si>
    <t>Wilson</t>
  </si>
  <si>
    <t>070680350</t>
  </si>
  <si>
    <t>Winslow Twp</t>
  </si>
  <si>
    <t>Winslow Twp Middle School</t>
  </si>
  <si>
    <t>075820020</t>
  </si>
  <si>
    <t>Woodrow Wilson High</t>
  </si>
  <si>
    <t>070680040</t>
  </si>
  <si>
    <t>Upper Deerfield Twp</t>
  </si>
  <si>
    <t>Woodruff School</t>
  </si>
  <si>
    <t>115300070</t>
  </si>
  <si>
    <t>Woodstown-Pilesgrove Reg</t>
  </si>
  <si>
    <t>Woodstown Middle School</t>
  </si>
  <si>
    <t>335910070</t>
  </si>
  <si>
    <t>Yorkship</t>
  </si>
  <si>
    <t>070680360</t>
  </si>
  <si>
    <t>QSR</t>
  </si>
  <si>
    <t>Plan Development</t>
  </si>
  <si>
    <t>1 - School Leadership</t>
  </si>
  <si>
    <t>2 - School Climate &amp; Culture</t>
  </si>
  <si>
    <t>3 - Effective Instruction</t>
  </si>
  <si>
    <t xml:space="preserve"> </t>
  </si>
  <si>
    <t>INSTRUCTION - Personal Services - Salaries</t>
  </si>
  <si>
    <t>INSTRUCTION - Purchased  Professional &amp; Technical Services</t>
  </si>
  <si>
    <t>INSTRUCTION - Other Purchased Services</t>
  </si>
  <si>
    <t>INSTRUCTION - Supplies &amp; Materials</t>
  </si>
  <si>
    <t>INSTRUCTION - Other Objects</t>
  </si>
  <si>
    <t>SUPPORT SERVICES - Purchased  Professional &amp; Technical Services</t>
  </si>
  <si>
    <t>SUPPORT SERVICES - Purchased Property Services</t>
  </si>
  <si>
    <t>SUPPORT SERVICES - Other Purchased Services</t>
  </si>
  <si>
    <t>SUPPORT SERVICES - Travel</t>
  </si>
  <si>
    <t>SUPPORT SERVICES - Supplies &amp; Materials</t>
  </si>
  <si>
    <t>SUPPORT SERVICES - Other Objects</t>
  </si>
  <si>
    <t>SUPPORT SERVICES - Indirect Costs</t>
  </si>
  <si>
    <t>FACILITIES - Buildings</t>
  </si>
  <si>
    <t>FACILITIES - Instructional Equipment</t>
  </si>
  <si>
    <t>FACILITIES - Noninstructional Equipment</t>
  </si>
  <si>
    <t>School:</t>
  </si>
  <si>
    <t>District:</t>
  </si>
  <si>
    <t>High</t>
  </si>
  <si>
    <t>Medium</t>
  </si>
  <si>
    <t>Low</t>
  </si>
  <si>
    <t>Funding amount</t>
  </si>
  <si>
    <t>Funding Categories</t>
  </si>
  <si>
    <t>Funding Sources</t>
  </si>
  <si>
    <t xml:space="preserve">Funding  </t>
  </si>
  <si>
    <t>Funding category</t>
  </si>
  <si>
    <t>Stakeholder Groups</t>
  </si>
  <si>
    <t>School Leadership</t>
  </si>
  <si>
    <t>District Leadership</t>
  </si>
  <si>
    <t>RAC Team</t>
  </si>
  <si>
    <t>Other</t>
  </si>
  <si>
    <t>Yes or no</t>
  </si>
  <si>
    <t>Y</t>
  </si>
  <si>
    <t>Grade levels</t>
  </si>
  <si>
    <t>Full Grade Levels</t>
  </si>
  <si>
    <t>SMART Goal</t>
  </si>
  <si>
    <t>Non-instructional Equipment</t>
  </si>
  <si>
    <t>Personnel Services - Salaries</t>
  </si>
  <si>
    <t>Personnel Services - Employee Benefits</t>
  </si>
  <si>
    <t>314010160</t>
  </si>
  <si>
    <t>314010270</t>
  </si>
  <si>
    <t>314010090</t>
  </si>
  <si>
    <t>Planning Meeting Topics</t>
  </si>
  <si>
    <t>County:</t>
  </si>
  <si>
    <t>Region</t>
  </si>
  <si>
    <t>YES Academy</t>
  </si>
  <si>
    <t>Turnaround Principles</t>
  </si>
  <si>
    <t>5 - Effective Staffing</t>
  </si>
  <si>
    <t>6 - Enabling the Effective Use of Data</t>
  </si>
  <si>
    <t>8 - Family Engagement</t>
  </si>
  <si>
    <t>Underdeveloped</t>
  </si>
  <si>
    <t>Developing</t>
  </si>
  <si>
    <t>Proficient</t>
  </si>
  <si>
    <t>Well Developed</t>
  </si>
  <si>
    <t>Ratings</t>
  </si>
  <si>
    <t>Parent/Guardian</t>
  </si>
  <si>
    <t>Action Step</t>
  </si>
  <si>
    <t>Start Date</t>
  </si>
  <si>
    <t>4 - Curriculum, Assessment &amp; Intervention System</t>
  </si>
  <si>
    <t>7 - Effective Use of Time</t>
  </si>
  <si>
    <t>SIA</t>
  </si>
  <si>
    <t>CDS Code</t>
  </si>
  <si>
    <t>314010006</t>
  </si>
  <si>
    <t>Dayton Elementary at Peshine Avenue</t>
  </si>
  <si>
    <t>215210230</t>
  </si>
  <si>
    <t>Luis Munoz-Rivera MS</t>
  </si>
  <si>
    <t>215210240</t>
  </si>
  <si>
    <t>Robeson</t>
  </si>
  <si>
    <t>215210303</t>
  </si>
  <si>
    <t>1 - Underdeveloped</t>
  </si>
  <si>
    <t>2 - Developing</t>
  </si>
  <si>
    <t>3 - Proficient</t>
  </si>
  <si>
    <t>4 - Well Developed</t>
  </si>
  <si>
    <t>Graduation Rate</t>
  </si>
  <si>
    <t>Highest Priority Issues</t>
  </si>
  <si>
    <t>Select School From List Below</t>
  </si>
  <si>
    <t>Select Yes or No</t>
  </si>
  <si>
    <t>Data Review and Analysis</t>
  </si>
  <si>
    <t>Select From List</t>
  </si>
  <si>
    <t>Performance Challenge Being Addressed</t>
  </si>
  <si>
    <t>Corresponding Action Step No.</t>
  </si>
  <si>
    <t>Resource</t>
  </si>
  <si>
    <t>Primary Turnaround Principle Addressed</t>
  </si>
  <si>
    <t>Owner</t>
  </si>
  <si>
    <t>Family &amp; Community Engagement (TP8)</t>
  </si>
  <si>
    <t>Effective Instruction (TP3)</t>
  </si>
  <si>
    <t>Common Core Implementation (TP4)</t>
  </si>
  <si>
    <t>Effective Staffing (TP5)</t>
  </si>
  <si>
    <t>Enabling the Effective Use of Data (TP6)</t>
  </si>
  <si>
    <t>Effective Use of Time (TP7)</t>
  </si>
  <si>
    <t>College &amp; Career Readiness</t>
  </si>
  <si>
    <t>Strategies to Address Challenge</t>
  </si>
  <si>
    <t>Target Population</t>
  </si>
  <si>
    <t>Interim Goal</t>
  </si>
  <si>
    <t>#1</t>
  </si>
  <si>
    <t>#2</t>
  </si>
  <si>
    <t>#3</t>
  </si>
  <si>
    <t>#4</t>
  </si>
  <si>
    <t>#5</t>
  </si>
  <si>
    <t>Corresponding Strategy</t>
  </si>
  <si>
    <t>Strategy 1</t>
  </si>
  <si>
    <t>Strategy 2</t>
  </si>
  <si>
    <t>Strategy 3</t>
  </si>
  <si>
    <t>Status</t>
  </si>
  <si>
    <t>Source of Evidence</t>
  </si>
  <si>
    <t>SUPPORT SERVICES - Personnel Services - Salaries</t>
  </si>
  <si>
    <t>SUPPORT SERVICES - Personnel Services - Employee Benefits</t>
  </si>
  <si>
    <t>Jefferson - Plainfield City</t>
  </si>
  <si>
    <t>Jefferson - Trenton City</t>
  </si>
  <si>
    <t>Met</t>
  </si>
  <si>
    <t>No Met</t>
  </si>
  <si>
    <t>Lowest Subgroup</t>
  </si>
  <si>
    <t>Second Lowest Subgroup</t>
  </si>
  <si>
    <t>LEP</t>
  </si>
  <si>
    <t>Black</t>
  </si>
  <si>
    <t>Special Ed</t>
  </si>
  <si>
    <t>Econ. Disadv.</t>
  </si>
  <si>
    <t>Hispanic</t>
  </si>
  <si>
    <t>Lowest Subgroup Performance:</t>
  </si>
  <si>
    <t>Highest Within-School Gaps:</t>
  </si>
  <si>
    <t>Franklin - Trenton</t>
  </si>
  <si>
    <t xml:space="preserve">Franklin Middle School - Franklin </t>
  </si>
  <si>
    <t>George G White - Hillsdale</t>
  </si>
  <si>
    <t>George Washington Carver - Newark</t>
  </si>
  <si>
    <t>John Adams - North Brunswick</t>
  </si>
  <si>
    <t>John Adams Middle - Edison</t>
  </si>
  <si>
    <t xml:space="preserve">Mckinley - Newark </t>
  </si>
  <si>
    <t>Mckinley Comm - New Brunswick</t>
  </si>
  <si>
    <t>Number 11 - Paterson</t>
  </si>
  <si>
    <t>Number 11 Cruise Memorial - Passaic</t>
  </si>
  <si>
    <t>Number 12 - Clifton</t>
  </si>
  <si>
    <t>Number 12 - Paterson</t>
  </si>
  <si>
    <t>Number 24 - Paterson</t>
  </si>
  <si>
    <t>Number 24 - Jersey City</t>
  </si>
  <si>
    <t xml:space="preserve">Number 3 - Paterson </t>
  </si>
  <si>
    <t>Number 3 Mario J Drago - Passaic</t>
  </si>
  <si>
    <t>Number 4 Lincoln - Passaic</t>
  </si>
  <si>
    <t>Number 4 Middle Sch - Jersey City</t>
  </si>
  <si>
    <t>Number 5 - Passaic City</t>
  </si>
  <si>
    <t xml:space="preserve">Number 5 - Paterson </t>
  </si>
  <si>
    <t>Number 6 - Cliffside Park</t>
  </si>
  <si>
    <t>Number 6 Martin L King - Passaic</t>
  </si>
  <si>
    <t>Number 6, Acad Perf Arts - Paterson</t>
  </si>
  <si>
    <t>Sussex Ave - Newark</t>
  </si>
  <si>
    <t>Sussex Avenue - Morris</t>
  </si>
  <si>
    <t xml:space="preserve"> Associated Turnaround Principle 1</t>
  </si>
  <si>
    <t xml:space="preserve"> Associated Turnaround Principle 2</t>
  </si>
  <si>
    <t xml:space="preserve"> Associated Turnaround Principle 3</t>
  </si>
  <si>
    <t>Number of TPs Addressed in the Strategies</t>
  </si>
  <si>
    <t>Number of TPs Addressed in the Action Steps</t>
  </si>
  <si>
    <t>Effective</t>
  </si>
  <si>
    <t>Not Effective</t>
  </si>
  <si>
    <t>Effective with additional focus needed</t>
  </si>
  <si>
    <t>SIG</t>
  </si>
  <si>
    <t>FUNDS</t>
  </si>
  <si>
    <t>SCHOOL NAME:</t>
  </si>
  <si>
    <t>Date:</t>
  </si>
  <si>
    <r>
      <rPr>
        <b/>
        <u/>
        <sz val="12"/>
        <color indexed="8"/>
        <rFont val="Calibri"/>
        <family val="2"/>
      </rPr>
      <t>BUDGET DETAIL FORM A</t>
    </r>
    <r>
      <rPr>
        <sz val="12"/>
        <color indexed="8"/>
        <rFont val="Calibri"/>
        <family val="2"/>
      </rPr>
      <t xml:space="preserve">
</t>
    </r>
    <r>
      <rPr>
        <i/>
        <sz val="12"/>
        <color indexed="8"/>
        <rFont val="Calibri"/>
        <family val="2"/>
      </rPr>
      <t>Personal Services - Salaries
Function &amp; Object Codes 100-100 and 200-100</t>
    </r>
  </si>
  <si>
    <t>FUNCTION &amp; OBJECT CODE</t>
  </si>
  <si>
    <t>POSITION/NAME</t>
  </si>
  <si>
    <t>GRANT REQUEST AMOUNT</t>
  </si>
  <si>
    <t>200 - 100: Full Time and Part Time Salaries Support Services</t>
  </si>
  <si>
    <t>100 - 100: Full-Time &amp; Part Time Salaries - Instruction</t>
  </si>
  <si>
    <r>
      <rPr>
        <b/>
        <u/>
        <sz val="12"/>
        <color indexed="8"/>
        <rFont val="Calibri"/>
        <family val="2"/>
      </rPr>
      <t>BUDGET DETAIL FORM B</t>
    </r>
    <r>
      <rPr>
        <sz val="12"/>
        <color indexed="8"/>
        <rFont val="Calibri"/>
        <family val="2"/>
      </rPr>
      <t xml:space="preserve">
</t>
    </r>
    <r>
      <rPr>
        <i/>
        <sz val="12"/>
        <color indexed="8"/>
        <rFont val="Calibri"/>
        <family val="2"/>
      </rPr>
      <t>Personal Services - Employee Benefits
Function &amp; Object Codes 200 - 200</t>
    </r>
  </si>
  <si>
    <t>GRANT 
REQUESTED 
SALARY 
AMOUNT</t>
  </si>
  <si>
    <r>
      <t xml:space="preserve">FICA 
</t>
    </r>
    <r>
      <rPr>
        <b/>
        <u/>
        <sz val="11"/>
        <color indexed="8"/>
        <rFont val="Calibri"/>
        <family val="2"/>
      </rPr>
      <t>7.65%</t>
    </r>
  </si>
  <si>
    <t>TPAF
----------%</t>
  </si>
  <si>
    <t>PERS
----------%</t>
  </si>
  <si>
    <t>WRKR'S COMP
----------%</t>
  </si>
  <si>
    <t>UNEMPLY.
----------%</t>
  </si>
  <si>
    <t>DISABIL.
----------%</t>
  </si>
  <si>
    <t>HEALTH
----------%</t>
  </si>
  <si>
    <t>OTHER SPECIFY:
_______
----------%</t>
  </si>
  <si>
    <t>TOTAL % 
OF 
BENEFITS</t>
  </si>
  <si>
    <t>GRANT REQUEST AMOUNT (BENEFITS ONLY)</t>
  </si>
  <si>
    <r>
      <rPr>
        <b/>
        <u/>
        <sz val="12"/>
        <color indexed="8"/>
        <rFont val="Calibri"/>
        <family val="2"/>
      </rPr>
      <t>BUDGET DETAIL FORM C</t>
    </r>
    <r>
      <rPr>
        <sz val="12"/>
        <color indexed="8"/>
        <rFont val="Calibri"/>
        <family val="2"/>
      </rPr>
      <t xml:space="preserve">
</t>
    </r>
    <r>
      <rPr>
        <i/>
        <sz val="12"/>
        <color indexed="8"/>
        <rFont val="Calibri"/>
        <family val="2"/>
      </rPr>
      <t>Purchased Professional and Technical Services
Function &amp; Object Codes 100 - 300 and 200 - 300</t>
    </r>
  </si>
  <si>
    <t>DESCRIPTION / PURPOSE</t>
  </si>
  <si>
    <t>RATE:
HOURLY,
DAILY,
FLAT FEE</t>
  </si>
  <si>
    <t>TIME
REQUIRED</t>
  </si>
  <si>
    <t>GRANT
REQUEST 
AMOUNT</t>
  </si>
  <si>
    <t>200 - 300:  Purchased Professional and Technical Services (noninstructional/support)</t>
  </si>
  <si>
    <t>100 - 300: Purchased Professional and Technical Services (instructional)</t>
  </si>
  <si>
    <r>
      <rPr>
        <b/>
        <u/>
        <sz val="12"/>
        <color indexed="8"/>
        <rFont val="Calibri"/>
        <family val="2"/>
      </rPr>
      <t>BUDGET DETAIL FORM D</t>
    </r>
    <r>
      <rPr>
        <sz val="12"/>
        <color indexed="8"/>
        <rFont val="Calibri"/>
        <family val="2"/>
      </rPr>
      <t xml:space="preserve">
</t>
    </r>
    <r>
      <rPr>
        <i/>
        <sz val="12"/>
        <color indexed="8"/>
        <rFont val="Calibri"/>
        <family val="2"/>
      </rPr>
      <t>Supplies and Materials
Function &amp; Object Codes 100 - 600 and 200 - 600</t>
    </r>
  </si>
  <si>
    <t xml:space="preserve">ITEM DESCRIPTION </t>
  </si>
  <si>
    <t>UNIT COST
(UC)</t>
  </si>
  <si>
    <t>QUANTITY
 (Q)</t>
  </si>
  <si>
    <t>GRANT
REQUEST 
AMOUNT
(GR)</t>
  </si>
  <si>
    <t>100 - 600: Instructional Supplies and Textbooks</t>
  </si>
  <si>
    <t>200 - 600: Noninstructional Supplies and Materials</t>
  </si>
  <si>
    <r>
      <rPr>
        <b/>
        <u/>
        <sz val="12"/>
        <color indexed="8"/>
        <rFont val="Calibri"/>
        <family val="2"/>
      </rPr>
      <t>BUDGET DETAIL FORM E</t>
    </r>
    <r>
      <rPr>
        <sz val="12"/>
        <color indexed="8"/>
        <rFont val="Calibri"/>
        <family val="2"/>
      </rPr>
      <t xml:space="preserve">
</t>
    </r>
    <r>
      <rPr>
        <i/>
        <sz val="12"/>
        <color indexed="8"/>
        <rFont val="Calibri"/>
        <family val="2"/>
      </rPr>
      <t>Equipment
Function &amp; Object Codes 400 - 731 and 400 - 732</t>
    </r>
  </si>
  <si>
    <t>400 - 732: Noninstructional Equipment</t>
  </si>
  <si>
    <r>
      <rPr>
        <b/>
        <u/>
        <sz val="12"/>
        <color indexed="8"/>
        <rFont val="Calibri"/>
        <family val="2"/>
      </rPr>
      <t>BUDGET DETAIL FORM F</t>
    </r>
    <r>
      <rPr>
        <sz val="12"/>
        <color indexed="8"/>
        <rFont val="Calibri"/>
        <family val="2"/>
      </rPr>
      <t xml:space="preserve">
</t>
    </r>
    <r>
      <rPr>
        <i/>
        <sz val="12"/>
        <color indexed="8"/>
        <rFont val="Calibri"/>
        <family val="2"/>
      </rPr>
      <t>Other Purchased Services, Other Objects, Purchased Property Sevices, Travel, Indirect Costs, Buildings
Function &amp; Object Codes 100 - 500, 100 - 800, 200 - 400, 200 - 500, 200 - 580, 200 - 800, 200 - 860, 400 - 720</t>
    </r>
  </si>
  <si>
    <t>100 - 500: Other Purchased Services</t>
  </si>
  <si>
    <t>100 - 800: Other Objects</t>
  </si>
  <si>
    <t>200 - 400: Purchased Property Services</t>
  </si>
  <si>
    <t>200 - 500: Other Purchased Services</t>
  </si>
  <si>
    <t>200 - 580: Travel</t>
  </si>
  <si>
    <t>200 - 800: Other Objects</t>
  </si>
  <si>
    <t>DESCRIPTION / COST CALCULATION</t>
  </si>
  <si>
    <t>200 - 200: Personal Services - Employee Benefits</t>
  </si>
  <si>
    <r>
      <t xml:space="preserve">NJ DEPARTMENT OF EDUCATION
</t>
    </r>
    <r>
      <rPr>
        <b/>
        <sz val="14"/>
        <color indexed="8"/>
        <rFont val="Calibri"/>
        <family val="2"/>
      </rPr>
      <t>APPLICATION FOR FUNDS - BUDGET SUMMARY</t>
    </r>
  </si>
  <si>
    <t>Lea Name:</t>
  </si>
  <si>
    <t>School Name:</t>
  </si>
  <si>
    <r>
      <t xml:space="preserve">NGO Title: </t>
    </r>
    <r>
      <rPr>
        <u/>
        <sz val="11"/>
        <color indexed="8"/>
        <rFont val="Calibri"/>
        <family val="2"/>
      </rPr>
      <t>School Improvement  Grant (Cohort 3 - Year 2)</t>
    </r>
  </si>
  <si>
    <t>NGO #:</t>
  </si>
  <si>
    <t>_________________________________________</t>
  </si>
  <si>
    <t>GRANT FUNDS REQUESTED</t>
  </si>
  <si>
    <t>SIG ADMIN COST SUMMARY
(Column4)</t>
  </si>
  <si>
    <t>SIG TOTAL
Sum of columns 3 &amp; 4
(Column 5)</t>
  </si>
  <si>
    <t>STATE FUNDS
(Column 1)</t>
  </si>
  <si>
    <t>FEDERAL FUNDS
(Column2)</t>
  </si>
  <si>
    <t>SIG FUNDS
(Column 3)</t>
  </si>
  <si>
    <t>Personal Services - Salaries</t>
  </si>
  <si>
    <t>100 -100</t>
  </si>
  <si>
    <t>Purchased Professional &amp; Technical Services</t>
  </si>
  <si>
    <t>100 - 300</t>
  </si>
  <si>
    <t>100 - 500</t>
  </si>
  <si>
    <t>Supplies and Materials</t>
  </si>
  <si>
    <t>100 - 600</t>
  </si>
  <si>
    <t>100 - 800</t>
  </si>
  <si>
    <t>200 - 100</t>
  </si>
  <si>
    <t>Personal Services - Employee Benefits</t>
  </si>
  <si>
    <t>200 - 200</t>
  </si>
  <si>
    <t>200 - 300</t>
  </si>
  <si>
    <t>Subgrant Cost Summary</t>
  </si>
  <si>
    <t>200 - 320</t>
  </si>
  <si>
    <t>200 - 400</t>
  </si>
  <si>
    <t>200 - 500</t>
  </si>
  <si>
    <t>200 - 580</t>
  </si>
  <si>
    <t>200 - 600</t>
  </si>
  <si>
    <t>200 - 800</t>
  </si>
  <si>
    <t>200 - 860</t>
  </si>
  <si>
    <t>FACILITIES ACQUISITION &amp; CONSTR. SVCS</t>
  </si>
  <si>
    <t>400 -720</t>
  </si>
  <si>
    <t>400 - 731</t>
  </si>
  <si>
    <t>Noninstructional Equipment</t>
  </si>
  <si>
    <t>400 -732</t>
  </si>
  <si>
    <t>SUBTOTAL - FACILITIES</t>
  </si>
  <si>
    <t>Tab</t>
  </si>
  <si>
    <t xml:space="preserve">Function </t>
  </si>
  <si>
    <t>amounts</t>
  </si>
  <si>
    <t>Budget Detail Form A</t>
  </si>
  <si>
    <t>Budget Detail Form C</t>
  </si>
  <si>
    <t>Budget Detail Form F</t>
  </si>
  <si>
    <t>Budget Detail Form D</t>
  </si>
  <si>
    <t>Budget Detail Form B</t>
  </si>
  <si>
    <t>200 - 860: Indirect Costs</t>
  </si>
  <si>
    <t>(do not use - blacked out)</t>
  </si>
  <si>
    <t>400 - 720: Buildings</t>
  </si>
  <si>
    <t>Budget Detail Form E</t>
  </si>
  <si>
    <t>400 - 731: Instructional Equipment</t>
  </si>
  <si>
    <t>Budget Detail Form G</t>
  </si>
  <si>
    <t xml:space="preserve">200 - 100: Full-Time &amp; Part-Time Salaries - Support Services </t>
  </si>
  <si>
    <t>raccentral</t>
  </si>
  <si>
    <r>
      <rPr>
        <b/>
        <u/>
        <sz val="11"/>
        <color indexed="8"/>
        <rFont val="Calibri"/>
        <family val="2"/>
      </rPr>
      <t>NOTES:</t>
    </r>
    <r>
      <rPr>
        <sz val="11"/>
        <color theme="1"/>
        <rFont val="Calibri"/>
        <family val="2"/>
        <scheme val="minor"/>
      </rPr>
      <t xml:space="preserve"> Refer to Part III, Constructing a Grant Application Budget, of the </t>
    </r>
    <r>
      <rPr>
        <i/>
        <sz val="11"/>
        <color indexed="8"/>
        <rFont val="Calibri"/>
        <family val="2"/>
      </rPr>
      <t>Discretionary Grant Application</t>
    </r>
    <r>
      <rPr>
        <sz val="11"/>
        <color theme="1"/>
        <rFont val="Calibri"/>
        <family val="2"/>
        <scheme val="minor"/>
      </rPr>
      <t xml:space="preserve"> for instructions.  Complete all columns.  Use multiple lines for a single entry if necessary.</t>
    </r>
  </si>
  <si>
    <r>
      <rPr>
        <b/>
        <u/>
        <sz val="12"/>
        <color indexed="8"/>
        <rFont val="Calibri"/>
        <family val="2"/>
      </rPr>
      <t>NOTES:</t>
    </r>
    <r>
      <rPr>
        <sz val="12"/>
        <color indexed="8"/>
        <rFont val="Calibri"/>
        <family val="2"/>
      </rPr>
      <t xml:space="preserve"> Refer to Part III, Constructing a Grant Application Budget, of the </t>
    </r>
    <r>
      <rPr>
        <i/>
        <sz val="12"/>
        <color indexed="8"/>
        <rFont val="Calibri"/>
        <family val="2"/>
      </rPr>
      <t>Discretionary Grant Application</t>
    </r>
    <r>
      <rPr>
        <sz val="12"/>
        <color indexed="8"/>
        <rFont val="Calibri"/>
        <family val="2"/>
      </rPr>
      <t xml:space="preserve"> for instructions.  Complete all columns.  Use multiple lines for a single entry if necessary.</t>
    </r>
  </si>
  <si>
    <r>
      <rPr>
        <b/>
        <u/>
        <sz val="12"/>
        <color indexed="8"/>
        <rFont val="Calibri"/>
        <family val="2"/>
      </rPr>
      <t>NOTES:</t>
    </r>
    <r>
      <rPr>
        <sz val="12"/>
        <color indexed="8"/>
        <rFont val="Calibri"/>
        <family val="2"/>
      </rPr>
      <t xml:space="preserve">Refer to Part III, Constructing a Grant Application Budget, of the </t>
    </r>
    <r>
      <rPr>
        <i/>
        <sz val="12"/>
        <color indexed="8"/>
        <rFont val="Calibri"/>
        <family val="2"/>
      </rPr>
      <t>Discretionary Grant Application</t>
    </r>
    <r>
      <rPr>
        <sz val="12"/>
        <color indexed="8"/>
        <rFont val="Calibri"/>
        <family val="2"/>
      </rPr>
      <t xml:space="preserve"> for instructions.  Complete all columns.  Use multiple lines for a single entry if necessary.</t>
    </r>
  </si>
  <si>
    <t>rows in tab</t>
  </si>
  <si>
    <t>10 - 30</t>
  </si>
  <si>
    <t>rows in formula</t>
  </si>
  <si>
    <t>2 - 22</t>
  </si>
  <si>
    <t>23-43</t>
  </si>
  <si>
    <t>9 - 32</t>
  </si>
  <si>
    <t>44 - 67</t>
  </si>
  <si>
    <t>68 - 91</t>
  </si>
  <si>
    <t>92- 115</t>
  </si>
  <si>
    <t>9 -32</t>
  </si>
  <si>
    <t>116 - 139</t>
  </si>
  <si>
    <t>140 - 163</t>
  </si>
  <si>
    <t>COST CALCULATION
For full-time positions: total annual salary  x  percent of time to the
 grant project = total
For part-time positions: rate (4) per hour x number of hours per week x number of weeks per year = total</t>
  </si>
  <si>
    <t>CDS Code:</t>
  </si>
  <si>
    <t>Date: __________</t>
  </si>
  <si>
    <t>Date:__________</t>
  </si>
  <si>
    <t xml:space="preserve">NGO TITLE: NJ School Improvement Grant (SIG) </t>
  </si>
  <si>
    <t>NGO TITLE: NJ School Improvement Grant (SIG)</t>
  </si>
  <si>
    <t>NGO Title: New Jersey School Improvement  Grant (SIG)</t>
  </si>
  <si>
    <t>NJ School Improvement Grant (SIG)</t>
  </si>
  <si>
    <t>School</t>
  </si>
  <si>
    <t>Total</t>
  </si>
  <si>
    <t>BUDGET NARRATIVE</t>
  </si>
  <si>
    <t>NGO TITLE: School Improvement Grant</t>
  </si>
  <si>
    <r>
      <rPr>
        <b/>
        <sz val="11"/>
        <color indexed="8"/>
        <rFont val="Calibri"/>
        <family val="2"/>
      </rPr>
      <t>LEA</t>
    </r>
    <r>
      <rPr>
        <sz val="11"/>
        <color theme="1"/>
        <rFont val="Calibri"/>
        <family val="2"/>
        <scheme val="minor"/>
      </rPr>
      <t xml:space="preserve"> (maximum 5% administrative)</t>
    </r>
  </si>
  <si>
    <t>Budget Title Page</t>
  </si>
  <si>
    <r>
      <t xml:space="preserve">Caution: To avoid errors with built-in formulas and self-populating cells, </t>
    </r>
    <r>
      <rPr>
        <b/>
        <u/>
        <sz val="14"/>
        <color indexed="8"/>
        <rFont val="Calibri"/>
        <family val="2"/>
      </rPr>
      <t>PLEASE DO NOT</t>
    </r>
    <r>
      <rPr>
        <sz val="14"/>
        <color indexed="8"/>
        <rFont val="Calibri"/>
        <family val="2"/>
      </rPr>
      <t xml:space="preserve"> delete or rename tabs or cut and paste.</t>
    </r>
  </si>
  <si>
    <t>SMART GOAL &amp; Step Number(s)</t>
  </si>
  <si>
    <t>FUNCTION -OBJECT CODE</t>
  </si>
  <si>
    <t>FUNCTION - 
OBJECT CODE</t>
  </si>
  <si>
    <t>FUNCTION -  
OBJECT CODE</t>
  </si>
  <si>
    <t>SIG ADMIN</t>
  </si>
  <si>
    <t>Form H</t>
  </si>
  <si>
    <t>funobjcodesg</t>
  </si>
  <si>
    <r>
      <rPr>
        <b/>
        <u/>
        <sz val="12"/>
        <color indexed="8"/>
        <rFont val="Calibri"/>
        <family val="2"/>
      </rPr>
      <t>BUDGET DETAIL FORM G</t>
    </r>
    <r>
      <rPr>
        <sz val="12"/>
        <color indexed="8"/>
        <rFont val="Calibri"/>
        <family val="2"/>
      </rPr>
      <t xml:space="preserve">
LEA Administrative Costs - </t>
    </r>
    <r>
      <rPr>
        <i/>
        <sz val="12"/>
        <color indexed="8"/>
        <rFont val="Calibri"/>
        <family val="2"/>
      </rPr>
      <t>Other Purchased Services, NonInstructional Salaries and Benefits, Other Objects, Purchased Property Sevices, Travel, Supplies, Other Objects, Indirect Costs, Equipment
Function &amp; Object Codes 200 - 100, 200 - 200, 200 - 300, 200 - 400, 200 - 500, 200 - 580, 200 - 600, 200 - 800, 200-860, 400 - 732</t>
    </r>
  </si>
  <si>
    <r>
      <rPr>
        <b/>
        <u/>
        <sz val="12"/>
        <color indexed="8"/>
        <rFont val="Calibri"/>
        <family val="2"/>
      </rPr>
      <t>BUDGET DETAIL FORM H</t>
    </r>
    <r>
      <rPr>
        <sz val="12"/>
        <color indexed="8"/>
        <rFont val="Calibri"/>
        <family val="2"/>
      </rPr>
      <t xml:space="preserve">
</t>
    </r>
    <r>
      <rPr>
        <b/>
        <sz val="12"/>
        <color indexed="8"/>
        <rFont val="Calibri"/>
        <family val="2"/>
      </rPr>
      <t>Pre-Award Costs</t>
    </r>
    <r>
      <rPr>
        <sz val="12"/>
        <color indexed="8"/>
        <rFont val="Calibri"/>
        <family val="2"/>
      </rPr>
      <t xml:space="preserve"> - </t>
    </r>
    <r>
      <rPr>
        <i/>
        <sz val="12"/>
        <color indexed="8"/>
        <rFont val="Calibri"/>
        <family val="2"/>
      </rPr>
      <t>Instructional Materials &amp; Supplies, Other Purchased Services, Other Objects, Purchased Property Sevices, Travel, Supplies, Other Objects, Equipment
Function &amp; Object Codes 100 - 600, 200 - 300, 200 - 500, 200 - 580, 200 - 600, 200 - 800, 200-860, 400-731, 400 - 732</t>
    </r>
  </si>
  <si>
    <t>S-1: COVER PAGE</t>
  </si>
  <si>
    <r>
      <t xml:space="preserve">Section I: </t>
    </r>
    <r>
      <rPr>
        <sz val="12"/>
        <color indexed="8"/>
        <rFont val="Calibri"/>
        <family val="2"/>
      </rPr>
      <t>NGO#:</t>
    </r>
  </si>
  <si>
    <t>Title: School Improvement Grant</t>
  </si>
  <si>
    <t>Internal Use Only</t>
  </si>
  <si>
    <t>Section II, Part A:</t>
  </si>
  <si>
    <t>School Code</t>
  </si>
  <si>
    <t>Type</t>
  </si>
  <si>
    <t>Sequence</t>
  </si>
  <si>
    <t>LEA Name</t>
  </si>
  <si>
    <t>School Address</t>
  </si>
  <si>
    <t>SIG Program Director Name</t>
  </si>
  <si>
    <t>City, State, Zip Code</t>
  </si>
  <si>
    <t>SIG Program Director Telphone Number</t>
  </si>
  <si>
    <t>Grade Span of School</t>
  </si>
  <si>
    <t>SIG Program Director Fax Number</t>
  </si>
  <si>
    <t xml:space="preserve">School Principal Name                                  </t>
  </si>
  <si>
    <t>SIG Program Director E-Mail</t>
  </si>
  <si>
    <t>School Principal Phone Number</t>
  </si>
  <si>
    <t>SIG Model</t>
  </si>
  <si>
    <t>To the best of my knowledge and belief, the information contained in the application is true and correct.  I further certify the school application information is complete.</t>
  </si>
  <si>
    <t>Signature - Chief School Administrator</t>
  </si>
  <si>
    <t>Date</t>
  </si>
  <si>
    <t>Section II, Part B:</t>
  </si>
  <si>
    <t>The school application has been duly authorized by the governing body of the</t>
  </si>
  <si>
    <t>school district, (county code</t>
  </si>
  <si>
    <t>district code,</t>
  </si>
  <si>
    <t>school code,</t>
  </si>
  <si>
    <t>).</t>
  </si>
  <si>
    <t>Signature - Chief School Admnistrator</t>
  </si>
  <si>
    <t>Title</t>
  </si>
  <si>
    <t>Business Adminstrator's Name</t>
  </si>
  <si>
    <t xml:space="preserve">Phone </t>
  </si>
  <si>
    <t>Fax</t>
  </si>
  <si>
    <t>Quantity</t>
  </si>
  <si>
    <t>Unit Cost</t>
  </si>
  <si>
    <t>Item Description (admission fees, transportation, etc.)</t>
  </si>
  <si>
    <t>Field Trip Budget</t>
  </si>
  <si>
    <t>Describe how this experience will extend classroom instruction and addresses  content challenges identified in the needs assessment.</t>
  </si>
  <si>
    <t>Describe the student learning objectives for this field trip.</t>
  </si>
  <si>
    <t>Estimated Number of Student and Staff Participants</t>
  </si>
  <si>
    <t>Description of Field Trip (including Grade Levels)</t>
  </si>
  <si>
    <t>Proposed Date</t>
  </si>
  <si>
    <t>Proposed Location (City, State)</t>
  </si>
  <si>
    <t xml:space="preserve">Field Trip Plan </t>
  </si>
  <si>
    <t>An educational field trip request form must be completed for each excursion.  Once approved, any request for modification must be submitted, in writing, to your SIG program officer.</t>
  </si>
  <si>
    <t>LEA:</t>
  </si>
  <si>
    <t>Describe how family and community members have been and will continue to be involved in implementation on an on-going basis.  Additionally, indicate the methods used to inform the school community about SIG initiatives (e.g. posting on website, parent meetings, community forums, etc.).</t>
  </si>
  <si>
    <t>Describe how requested funds are aligned to the SMART Goals and the requirements of the selected intervention.</t>
  </si>
  <si>
    <t>Total  amount  of  funds  requested  for 2020-21  (Year 5) school  application</t>
  </si>
  <si>
    <t>Briefly describe the current strategies to address each area described below and any anticipated Year 5 modifications.  Include data to support your findings.</t>
  </si>
  <si>
    <t>Describe student attendance strategies and their impact on maintaining or increasing student attendance to at least 96% and decreasing chronic absenteeism.  Describe any anticipated modifications to these strategies during Year 5.</t>
  </si>
  <si>
    <t>Describe student discipline strategies and their impact on decreasing office conduct referrals (OCRs) and suspensions.  Describe any anticipated modifications to these strategies during Year 5.</t>
  </si>
  <si>
    <t>Describe teacher attendance strategies and their impact on maintaining or increasing teacher attendance to at least 96%.  Describe any anticipated modifications to these strategies during Year 5.</t>
  </si>
  <si>
    <t>Describe the support provided to teachers with corrective action plans (CAPs).  Indicate the extent to which this support has improved instruction.  Describe any anticipated modifications to these strategies during Year 5.</t>
  </si>
  <si>
    <t>Cohort 4/4R - Year 5</t>
  </si>
  <si>
    <r>
      <rPr>
        <b/>
        <sz val="12"/>
        <color indexed="8"/>
        <rFont val="Calibri"/>
        <family val="2"/>
      </rPr>
      <t>Year 5 (2020-21)  Allocation</t>
    </r>
    <r>
      <rPr>
        <sz val="11"/>
        <color theme="1"/>
        <rFont val="Calibri"/>
        <family val="2"/>
        <scheme val="minor"/>
      </rPr>
      <t xml:space="preserve">
(see NGO Section 1.4 for approved amount)</t>
    </r>
  </si>
  <si>
    <t>FY2021 - Project Period: September 1, 2020 to August 31, 2021</t>
  </si>
  <si>
    <t>FY2021 - Pre-Award Period: July 1, 2020 to August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</si>
</sst>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 numFmtId="165" formatCode="&quot;$&quot;#,##0"/>
  </numFmts>
  <fonts count="57" x14ac:knownFonts="1">
    <font>
      <sz val="11"/>
      <color theme="1"/>
      <name val="Calibri"/>
      <family val="2"/>
      <scheme val="minor"/>
    </font>
    <font>
      <b/>
      <sz val="14"/>
      <color indexed="8"/>
      <name val="Calibri"/>
      <family val="2"/>
    </font>
    <font>
      <sz val="10"/>
      <name val="Arial"/>
      <family val="2"/>
    </font>
    <font>
      <sz val="12"/>
      <color indexed="8"/>
      <name val="Calibri"/>
      <family val="2"/>
    </font>
    <font>
      <i/>
      <sz val="11"/>
      <color indexed="8"/>
      <name val="Calibri"/>
      <family val="2"/>
    </font>
    <font>
      <u/>
      <sz val="11"/>
      <color indexed="8"/>
      <name val="Calibri"/>
      <family val="2"/>
    </font>
    <font>
      <b/>
      <u/>
      <sz val="11"/>
      <color indexed="8"/>
      <name val="Calibri"/>
      <family val="2"/>
    </font>
    <font>
      <b/>
      <sz val="12"/>
      <name val="Arial"/>
      <family val="2"/>
    </font>
    <font>
      <b/>
      <sz val="11"/>
      <color indexed="62"/>
      <name val="Calibri"/>
      <family val="2"/>
    </font>
    <font>
      <b/>
      <sz val="11"/>
      <color indexed="8"/>
      <name val="Calibri"/>
      <family val="2"/>
    </font>
    <font>
      <b/>
      <u/>
      <sz val="12"/>
      <color indexed="8"/>
      <name val="Calibri"/>
      <family val="2"/>
    </font>
    <font>
      <i/>
      <sz val="12"/>
      <color indexed="8"/>
      <name val="Calibri"/>
      <family val="2"/>
    </font>
    <font>
      <b/>
      <sz val="12"/>
      <color indexed="8"/>
      <name val="Calibri"/>
      <family val="2"/>
    </font>
    <font>
      <sz val="14"/>
      <color indexed="8"/>
      <name val="Calibri"/>
      <family val="2"/>
    </font>
    <font>
      <b/>
      <u/>
      <sz val="14"/>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0"/>
      <name val="Calibri"/>
      <family val="2"/>
      <scheme val="minor"/>
    </font>
    <font>
      <b/>
      <sz val="10"/>
      <color theme="1"/>
      <name val="Calibri"/>
      <family val="2"/>
      <scheme val="minor"/>
    </font>
    <font>
      <b/>
      <sz val="10"/>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sz val="12"/>
      <color theme="1"/>
      <name val="Calibri"/>
      <family val="2"/>
      <scheme val="minor"/>
    </font>
    <font>
      <b/>
      <sz val="35"/>
      <color theme="4" tint="-0.249977111117893"/>
      <name val="Calibri"/>
      <family val="2"/>
      <scheme val="minor"/>
    </font>
    <font>
      <u/>
      <sz val="11"/>
      <color theme="1"/>
      <name val="Calibri"/>
      <family val="2"/>
      <scheme val="minor"/>
    </font>
    <font>
      <b/>
      <u/>
      <sz val="10"/>
      <name val="Calibri"/>
      <family val="2"/>
      <scheme val="minor"/>
    </font>
    <font>
      <sz val="16"/>
      <name val="Calibri"/>
      <family val="2"/>
      <scheme val="minor"/>
    </font>
    <font>
      <sz val="16"/>
      <color indexed="9"/>
      <name val="Calibri"/>
      <family val="2"/>
      <scheme val="minor"/>
    </font>
    <font>
      <b/>
      <sz val="10"/>
      <color theme="0"/>
      <name val="Calibri"/>
      <family val="2"/>
      <scheme val="minor"/>
    </font>
    <font>
      <sz val="10"/>
      <color theme="1"/>
      <name val="Calibri"/>
      <family val="2"/>
      <scheme val="minor"/>
    </font>
    <font>
      <i/>
      <sz val="12"/>
      <name val="Calibri"/>
      <family val="2"/>
      <scheme val="minor"/>
    </font>
    <font>
      <sz val="9"/>
      <name val="Calibri"/>
      <family val="2"/>
      <scheme val="minor"/>
    </font>
    <font>
      <b/>
      <sz val="28"/>
      <color theme="4" tint="-0.249977111117893"/>
      <name val="Calibri"/>
      <family val="2"/>
      <scheme val="minor"/>
    </font>
    <font>
      <b/>
      <u/>
      <sz val="12"/>
      <name val="Calibri"/>
      <family val="2"/>
      <scheme val="minor"/>
    </font>
    <font>
      <b/>
      <sz val="12"/>
      <color theme="1"/>
      <name val="Calibri"/>
      <family val="2"/>
      <scheme val="minor"/>
    </font>
    <font>
      <sz val="11"/>
      <color theme="3"/>
      <name val="Calibri"/>
      <family val="2"/>
      <scheme val="minor"/>
    </font>
    <font>
      <b/>
      <sz val="12"/>
      <color theme="0"/>
      <name val="Calibri"/>
      <family val="2"/>
      <scheme val="minor"/>
    </font>
    <font>
      <i/>
      <sz val="11"/>
      <color theme="1"/>
      <name val="Calibri"/>
      <family val="2"/>
      <scheme val="minor"/>
    </font>
    <font>
      <b/>
      <i/>
      <sz val="11"/>
      <color theme="1"/>
      <name val="Calibri"/>
      <family val="2"/>
      <scheme val="minor"/>
    </font>
    <font>
      <sz val="14"/>
      <name val="Calibri"/>
      <family val="2"/>
      <scheme val="minor"/>
    </font>
    <font>
      <b/>
      <sz val="14"/>
      <name val="Calibri"/>
      <family val="2"/>
      <scheme val="minor"/>
    </font>
    <font>
      <b/>
      <i/>
      <sz val="16"/>
      <name val="Calibri"/>
      <family val="2"/>
      <scheme val="minor"/>
    </font>
    <font>
      <sz val="12"/>
      <name val="Calibri"/>
      <family val="2"/>
      <scheme val="minor"/>
    </font>
    <font>
      <b/>
      <i/>
      <sz val="14"/>
      <name val="Calibri"/>
      <family val="2"/>
      <scheme val="minor"/>
    </font>
    <font>
      <b/>
      <sz val="16"/>
      <name val="Calibri"/>
      <family val="2"/>
      <scheme val="minor"/>
    </font>
    <font>
      <sz val="12"/>
      <color theme="0"/>
      <name val="Calibri"/>
      <family val="2"/>
      <scheme val="minor"/>
    </font>
    <font>
      <b/>
      <sz val="14"/>
      <color theme="1"/>
      <name val="Times New Roman"/>
      <family val="1"/>
    </font>
    <font>
      <b/>
      <sz val="14"/>
      <color theme="1"/>
      <name val="Calibri"/>
      <family val="2"/>
      <scheme val="minor"/>
    </font>
    <font>
      <b/>
      <u/>
      <sz val="14"/>
      <color theme="1"/>
      <name val="Calibri"/>
      <family val="2"/>
      <scheme val="minor"/>
    </font>
    <font>
      <b/>
      <sz val="12"/>
      <color theme="1"/>
      <name val="Times New Roman"/>
      <family val="1"/>
    </font>
    <font>
      <sz val="11"/>
      <color theme="1"/>
      <name val="Times New Roman"/>
      <family val="1"/>
    </font>
    <font>
      <b/>
      <sz val="28"/>
      <color theme="1"/>
      <name val="Calibri"/>
      <family val="2"/>
      <scheme val="minor"/>
    </font>
    <font>
      <b/>
      <sz val="24"/>
      <color theme="1"/>
      <name val="Calibri"/>
      <family val="2"/>
      <scheme val="minor"/>
    </font>
    <font>
      <b/>
      <sz val="20"/>
      <color theme="1"/>
      <name val="Calibri"/>
      <family val="2"/>
      <scheme val="minor"/>
    </font>
    <font>
      <sz val="10.5"/>
      <color theme="0"/>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55"/>
        <bgColor indexed="64"/>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249977111117893"/>
        <bgColor indexed="64"/>
      </patternFill>
    </fill>
  </fills>
  <borders count="6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ck">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44" fontId="15" fillId="0" borderId="0" applyFont="0" applyFill="0" applyBorder="0" applyAlignment="0" applyProtection="0"/>
    <xf numFmtId="0" fontId="2" fillId="0" borderId="0"/>
  </cellStyleXfs>
  <cellXfs count="456">
    <xf numFmtId="0" fontId="0" fillId="0" borderId="0" xfId="0"/>
    <xf numFmtId="0" fontId="0" fillId="5" borderId="0" xfId="0" applyFill="1"/>
    <xf numFmtId="0" fontId="18" fillId="0" borderId="0" xfId="2" applyFont="1"/>
    <xf numFmtId="0" fontId="19" fillId="0" borderId="1" xfId="0" applyFont="1" applyBorder="1"/>
    <xf numFmtId="0" fontId="20" fillId="0" borderId="1" xfId="2" applyFont="1" applyBorder="1"/>
    <xf numFmtId="0" fontId="21" fillId="0" borderId="0" xfId="0" applyFont="1"/>
    <xf numFmtId="0" fontId="0" fillId="0" borderId="0" xfId="0" applyFont="1"/>
    <xf numFmtId="0" fontId="22" fillId="5" borderId="0" xfId="0" applyFont="1" applyFill="1"/>
    <xf numFmtId="0" fontId="23" fillId="5" borderId="0" xfId="0" applyFont="1" applyFill="1"/>
    <xf numFmtId="0" fontId="22" fillId="5" borderId="0" xfId="0" applyFont="1" applyFill="1" applyProtection="1">
      <protection locked="0"/>
    </xf>
    <xf numFmtId="0" fontId="24" fillId="0" borderId="0" xfId="0" applyFont="1"/>
    <xf numFmtId="0" fontId="20" fillId="0" borderId="1" xfId="2" applyFont="1" applyFill="1" applyBorder="1"/>
    <xf numFmtId="0" fontId="18" fillId="0" borderId="0" xfId="2" applyFont="1" applyFill="1"/>
    <xf numFmtId="0" fontId="25" fillId="5" borderId="0" xfId="0" applyFont="1" applyFill="1" applyBorder="1" applyAlignment="1" applyProtection="1">
      <alignment vertical="top"/>
    </xf>
    <xf numFmtId="0" fontId="18" fillId="0" borderId="0" xfId="2" applyFont="1" applyProtection="1"/>
    <xf numFmtId="0" fontId="0" fillId="0" borderId="0" xfId="0" applyProtection="1"/>
    <xf numFmtId="0" fontId="7" fillId="0" borderId="0" xfId="2" applyFont="1" applyFill="1" applyAlignment="1">
      <alignment horizontal="center"/>
    </xf>
    <xf numFmtId="0" fontId="26" fillId="0" borderId="0" xfId="0" applyFont="1"/>
    <xf numFmtId="0" fontId="27" fillId="0" borderId="0" xfId="2" applyFont="1" applyFill="1" applyBorder="1"/>
    <xf numFmtId="49" fontId="28" fillId="2" borderId="2" xfId="2" applyNumberFormat="1" applyFont="1" applyFill="1" applyBorder="1" applyAlignment="1" applyProtection="1"/>
    <xf numFmtId="49" fontId="28" fillId="2" borderId="3" xfId="2" applyNumberFormat="1" applyFont="1" applyFill="1" applyBorder="1" applyAlignment="1" applyProtection="1"/>
    <xf numFmtId="0" fontId="29" fillId="3" borderId="2" xfId="2" applyFont="1" applyFill="1" applyBorder="1" applyAlignment="1" applyProtection="1"/>
    <xf numFmtId="0" fontId="29" fillId="3" borderId="4" xfId="2" applyFont="1" applyFill="1" applyBorder="1" applyAlignment="1" applyProtection="1"/>
    <xf numFmtId="0" fontId="23" fillId="0" borderId="0" xfId="0" applyFont="1"/>
    <xf numFmtId="0" fontId="30" fillId="6" borderId="4" xfId="0" applyNumberFormat="1" applyFont="1" applyFill="1" applyBorder="1" applyAlignment="1">
      <alignment horizontal="left" wrapText="1"/>
    </xf>
    <xf numFmtId="0" fontId="30" fillId="6" borderId="4" xfId="0" applyNumberFormat="1" applyFont="1" applyFill="1" applyBorder="1" applyAlignment="1">
      <alignment wrapText="1"/>
    </xf>
    <xf numFmtId="0" fontId="30" fillId="6" borderId="4" xfId="0" quotePrefix="1" applyNumberFormat="1" applyFont="1" applyFill="1" applyBorder="1" applyAlignment="1">
      <alignment wrapText="1"/>
    </xf>
    <xf numFmtId="0" fontId="18" fillId="0" borderId="4" xfId="0" quotePrefix="1" applyNumberFormat="1" applyFont="1" applyBorder="1" applyAlignment="1">
      <alignment horizontal="center"/>
    </xf>
    <xf numFmtId="0" fontId="18" fillId="0" borderId="4" xfId="0" quotePrefix="1" applyNumberFormat="1" applyFont="1" applyBorder="1"/>
    <xf numFmtId="0" fontId="18" fillId="0" borderId="4" xfId="0" applyNumberFormat="1" applyFont="1" applyBorder="1"/>
    <xf numFmtId="0" fontId="18" fillId="0" borderId="4" xfId="0" applyFont="1" applyFill="1" applyBorder="1" applyAlignment="1">
      <alignment horizontal="center"/>
    </xf>
    <xf numFmtId="0" fontId="18" fillId="0" borderId="4" xfId="0" applyFont="1" applyFill="1" applyBorder="1"/>
    <xf numFmtId="0" fontId="18" fillId="0" borderId="4" xfId="0" quotePrefix="1" applyFont="1" applyFill="1" applyBorder="1"/>
    <xf numFmtId="0" fontId="31" fillId="0" borderId="4" xfId="0" quotePrefix="1" applyNumberFormat="1" applyFont="1" applyFill="1" applyBorder="1"/>
    <xf numFmtId="0" fontId="18" fillId="0" borderId="4" xfId="0" applyNumberFormat="1" applyFont="1" applyBorder="1" applyAlignment="1">
      <alignment horizontal="center"/>
    </xf>
    <xf numFmtId="0" fontId="18" fillId="0" borderId="4" xfId="0" applyFont="1" applyBorder="1"/>
    <xf numFmtId="0" fontId="18" fillId="0" borderId="4" xfId="0" quotePrefix="1" applyNumberFormat="1" applyFont="1" applyFill="1" applyBorder="1" applyAlignment="1">
      <alignment horizontal="left"/>
    </xf>
    <xf numFmtId="0" fontId="18" fillId="0" borderId="4" xfId="0" applyNumberFormat="1" applyFont="1" applyFill="1" applyBorder="1"/>
    <xf numFmtId="0" fontId="0" fillId="0" borderId="4" xfId="0" applyBorder="1" applyAlignment="1" applyProtection="1">
      <alignment horizontal="left" vertical="top" wrapText="1"/>
      <protection locked="0"/>
    </xf>
    <xf numFmtId="0" fontId="32" fillId="0" borderId="0" xfId="2" applyFont="1" applyAlignment="1" applyProtection="1">
      <alignment horizontal="left"/>
    </xf>
    <xf numFmtId="0" fontId="0" fillId="0" borderId="0" xfId="0" applyBorder="1"/>
    <xf numFmtId="0" fontId="8" fillId="0" borderId="0" xfId="0" applyNumberFormat="1" applyFont="1" applyAlignment="1">
      <alignment horizontal="left" wrapText="1"/>
    </xf>
    <xf numFmtId="0" fontId="8" fillId="0" borderId="0" xfId="0" applyNumberFormat="1" applyFont="1" applyAlignment="1">
      <alignment horizontal="center" wrapText="1"/>
    </xf>
    <xf numFmtId="14" fontId="8" fillId="0" borderId="0" xfId="0" applyNumberFormat="1" applyFont="1" applyAlignment="1">
      <alignment horizontal="center" wrapText="1"/>
    </xf>
    <xf numFmtId="0" fontId="9" fillId="0" borderId="0" xfId="0" applyNumberFormat="1" applyFont="1" applyAlignment="1">
      <alignment horizontal="center" wrapText="1"/>
    </xf>
    <xf numFmtId="0" fontId="0" fillId="0" borderId="5" xfId="0" applyBorder="1"/>
    <xf numFmtId="49" fontId="0" fillId="0" borderId="0" xfId="0" applyNumberFormat="1" applyBorder="1"/>
    <xf numFmtId="14" fontId="0" fillId="0" borderId="0" xfId="0" applyNumberFormat="1" applyBorder="1"/>
    <xf numFmtId="44" fontId="0" fillId="0" borderId="0" xfId="0" applyNumberFormat="1" applyBorder="1"/>
    <xf numFmtId="0" fontId="0" fillId="0" borderId="6" xfId="0" applyBorder="1"/>
    <xf numFmtId="0" fontId="0" fillId="0" borderId="7" xfId="0" applyBorder="1"/>
    <xf numFmtId="0" fontId="0" fillId="0" borderId="8" xfId="0" applyBorder="1"/>
    <xf numFmtId="49" fontId="0" fillId="0" borderId="8" xfId="0" applyNumberFormat="1" applyBorder="1"/>
    <xf numFmtId="14" fontId="0" fillId="0" borderId="8" xfId="0" applyNumberFormat="1" applyBorder="1"/>
    <xf numFmtId="44" fontId="0" fillId="0" borderId="8" xfId="0" applyNumberFormat="1" applyBorder="1"/>
    <xf numFmtId="0" fontId="0" fillId="0" borderId="9" xfId="0" applyBorder="1"/>
    <xf numFmtId="0" fontId="9" fillId="0" borderId="5" xfId="0" applyNumberFormat="1" applyFont="1" applyBorder="1" applyAlignment="1">
      <alignment horizontal="center" wrapText="1"/>
    </xf>
    <xf numFmtId="0" fontId="9" fillId="0" borderId="0" xfId="0" applyNumberFormat="1" applyFont="1" applyBorder="1" applyAlignment="1">
      <alignment horizontal="center" wrapText="1"/>
    </xf>
    <xf numFmtId="0" fontId="9" fillId="0" borderId="6" xfId="0" applyNumberFormat="1" applyFont="1" applyBorder="1" applyAlignment="1">
      <alignment horizontal="center" wrapText="1"/>
    </xf>
    <xf numFmtId="0" fontId="33" fillId="0" borderId="0" xfId="2" applyFont="1" applyProtection="1"/>
    <xf numFmtId="0" fontId="33" fillId="0" borderId="0" xfId="2" applyFont="1" applyBorder="1" applyProtection="1"/>
    <xf numFmtId="0" fontId="0" fillId="0" borderId="10" xfId="0" applyBorder="1"/>
    <xf numFmtId="0" fontId="0" fillId="0" borderId="11" xfId="0" applyFill="1" applyBorder="1"/>
    <xf numFmtId="0" fontId="0" fillId="0" borderId="12" xfId="0" applyFill="1" applyBorder="1"/>
    <xf numFmtId="49" fontId="0" fillId="0" borderId="12" xfId="0" applyNumberFormat="1" applyFill="1" applyBorder="1"/>
    <xf numFmtId="0" fontId="0" fillId="0" borderId="13" xfId="0" applyFill="1" applyBorder="1"/>
    <xf numFmtId="14" fontId="0" fillId="0" borderId="12" xfId="0" applyNumberFormat="1" applyFill="1" applyBorder="1"/>
    <xf numFmtId="44" fontId="0" fillId="0" borderId="12" xfId="0" applyNumberFormat="1" applyFill="1" applyBorder="1"/>
    <xf numFmtId="0" fontId="0" fillId="0" borderId="0" xfId="0" applyFill="1"/>
    <xf numFmtId="0" fontId="0" fillId="0" borderId="0" xfId="0" applyFill="1" applyBorder="1"/>
    <xf numFmtId="0" fontId="8" fillId="0" borderId="0" xfId="0" applyNumberFormat="1" applyFont="1" applyBorder="1" applyAlignment="1">
      <alignment horizontal="center" wrapText="1"/>
    </xf>
    <xf numFmtId="0" fontId="8" fillId="0" borderId="6" xfId="0" applyNumberFormat="1" applyFont="1" applyBorder="1" applyAlignment="1">
      <alignment horizontal="center" wrapText="1"/>
    </xf>
    <xf numFmtId="0" fontId="9" fillId="0" borderId="10" xfId="0" applyNumberFormat="1" applyFont="1" applyBorder="1" applyAlignment="1">
      <alignment horizontal="center" wrapText="1"/>
    </xf>
    <xf numFmtId="0" fontId="0" fillId="0" borderId="14" xfId="0" applyFill="1" applyBorder="1"/>
    <xf numFmtId="0" fontId="0" fillId="0" borderId="15" xfId="0" applyBorder="1"/>
    <xf numFmtId="0" fontId="0" fillId="0" borderId="12" xfId="0" applyBorder="1"/>
    <xf numFmtId="0" fontId="0" fillId="0" borderId="16" xfId="0" applyBorder="1"/>
    <xf numFmtId="0" fontId="0" fillId="0" borderId="14" xfId="0" applyBorder="1"/>
    <xf numFmtId="0" fontId="0" fillId="0" borderId="10" xfId="0" applyFill="1" applyBorder="1"/>
    <xf numFmtId="0" fontId="0" fillId="0" borderId="6" xfId="0" applyFill="1" applyBorder="1"/>
    <xf numFmtId="0" fontId="0" fillId="0" borderId="8" xfId="0" applyFill="1" applyBorder="1"/>
    <xf numFmtId="0" fontId="0" fillId="0" borderId="15" xfId="0" applyFill="1" applyBorder="1"/>
    <xf numFmtId="0" fontId="0" fillId="0" borderId="9" xfId="0" applyFill="1" applyBorder="1"/>
    <xf numFmtId="0" fontId="30" fillId="6" borderId="17" xfId="0" applyNumberFormat="1" applyFont="1" applyFill="1" applyBorder="1" applyAlignment="1">
      <alignment wrapText="1"/>
    </xf>
    <xf numFmtId="0" fontId="0" fillId="0" borderId="0" xfId="0" applyFont="1" applyBorder="1"/>
    <xf numFmtId="0" fontId="26" fillId="0" borderId="18" xfId="0" applyFont="1" applyBorder="1"/>
    <xf numFmtId="0" fontId="0" fillId="0" borderId="19" xfId="0" applyBorder="1"/>
    <xf numFmtId="0" fontId="0" fillId="0" borderId="20" xfId="0" applyBorder="1"/>
    <xf numFmtId="0" fontId="17" fillId="0" borderId="21" xfId="0" applyFont="1" applyBorder="1" applyAlignment="1">
      <alignment horizontal="center" wrapText="1"/>
    </xf>
    <xf numFmtId="0" fontId="17" fillId="0" borderId="22" xfId="0" applyFont="1" applyBorder="1"/>
    <xf numFmtId="0" fontId="17" fillId="0" borderId="23" xfId="0" applyFont="1" applyBorder="1"/>
    <xf numFmtId="0" fontId="17" fillId="0" borderId="24" xfId="0" applyFont="1" applyBorder="1"/>
    <xf numFmtId="0" fontId="17" fillId="0" borderId="25" xfId="0" applyFont="1" applyBorder="1"/>
    <xf numFmtId="0" fontId="17" fillId="0" borderId="26" xfId="0" applyFont="1" applyBorder="1" applyAlignment="1">
      <alignment horizontal="center" wrapText="1"/>
    </xf>
    <xf numFmtId="0" fontId="0" fillId="0" borderId="6" xfId="0" applyNumberFormat="1" applyBorder="1"/>
    <xf numFmtId="0" fontId="0" fillId="0" borderId="0" xfId="0" applyAlignment="1">
      <alignment wrapText="1"/>
    </xf>
    <xf numFmtId="0" fontId="0" fillId="7" borderId="27" xfId="0" applyFill="1" applyBorder="1"/>
    <xf numFmtId="0" fontId="32" fillId="0" borderId="0" xfId="2" applyFont="1" applyAlignment="1" applyProtection="1">
      <alignment horizontal="left"/>
    </xf>
    <xf numFmtId="0" fontId="34" fillId="5" borderId="0" xfId="0" applyFont="1" applyFill="1" applyBorder="1" applyAlignment="1" applyProtection="1">
      <alignment vertical="top" wrapText="1"/>
    </xf>
    <xf numFmtId="0" fontId="32" fillId="0" borderId="0" xfId="2" applyFont="1" applyAlignment="1" applyProtection="1">
      <alignment horizontal="left" wrapText="1"/>
    </xf>
    <xf numFmtId="0" fontId="33" fillId="0" borderId="0" xfId="2" applyFont="1" applyAlignment="1" applyProtection="1">
      <alignment wrapText="1"/>
    </xf>
    <xf numFmtId="0" fontId="35" fillId="0" borderId="0" xfId="2" applyNumberFormat="1" applyFont="1" applyBorder="1" applyAlignment="1" applyProtection="1">
      <alignment wrapText="1"/>
    </xf>
    <xf numFmtId="0" fontId="18" fillId="0" borderId="0" xfId="2" applyFont="1" applyAlignment="1" applyProtection="1">
      <alignment wrapText="1"/>
    </xf>
    <xf numFmtId="42" fontId="0" fillId="0" borderId="0" xfId="0" applyNumberFormat="1" applyFill="1"/>
    <xf numFmtId="0" fontId="24" fillId="0" borderId="0" xfId="0" applyFont="1" applyAlignment="1">
      <alignment horizontal="center" wrapText="1"/>
    </xf>
    <xf numFmtId="0" fontId="24" fillId="0" borderId="0" xfId="0" applyFont="1" applyAlignment="1">
      <alignment horizontal="right"/>
    </xf>
    <xf numFmtId="14" fontId="24" fillId="0" borderId="1" xfId="0" applyNumberFormat="1" applyFont="1" applyBorder="1" applyAlignment="1" applyProtection="1">
      <alignment horizontal="left"/>
      <protection locked="0"/>
    </xf>
    <xf numFmtId="0" fontId="24" fillId="0" borderId="0" xfId="0" applyFont="1" applyAlignment="1">
      <alignment wrapText="1"/>
    </xf>
    <xf numFmtId="0" fontId="36" fillId="0" borderId="0" xfId="0" applyFont="1" applyAlignment="1">
      <alignment horizontal="right"/>
    </xf>
    <xf numFmtId="0" fontId="24" fillId="0" borderId="0" xfId="0" applyFont="1" applyBorder="1"/>
    <xf numFmtId="0" fontId="0" fillId="0" borderId="28" xfId="0" applyBorder="1"/>
    <xf numFmtId="0" fontId="0" fillId="0" borderId="29"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44" fontId="0" fillId="0" borderId="30" xfId="0" applyNumberFormat="1"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44" fontId="0" fillId="0" borderId="22" xfId="0" applyNumberFormat="1"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24" fillId="0" borderId="0" xfId="0" applyFont="1" applyAlignment="1">
      <alignment horizontal="left" wrapText="1"/>
    </xf>
    <xf numFmtId="0" fontId="17" fillId="0" borderId="34" xfId="0" applyFont="1" applyBorder="1" applyAlignment="1">
      <alignment horizontal="center" vertical="top"/>
    </xf>
    <xf numFmtId="0" fontId="17" fillId="0" borderId="34" xfId="0" applyFont="1" applyBorder="1" applyAlignment="1">
      <alignment horizontal="center" vertical="top" wrapText="1"/>
    </xf>
    <xf numFmtId="0" fontId="17" fillId="0" borderId="34" xfId="0" applyFont="1" applyBorder="1" applyAlignment="1" applyProtection="1">
      <alignment horizontal="center" vertical="top" wrapText="1"/>
      <protection locked="0"/>
    </xf>
    <xf numFmtId="0" fontId="37" fillId="0" borderId="27" xfId="0" applyFont="1" applyBorder="1" applyAlignment="1" applyProtection="1">
      <alignment horizontal="left" vertical="top" wrapText="1"/>
      <protection locked="0"/>
    </xf>
    <xf numFmtId="42" fontId="37" fillId="0" borderId="27" xfId="0" applyNumberFormat="1" applyFont="1" applyBorder="1" applyProtection="1">
      <protection locked="0"/>
    </xf>
    <xf numFmtId="0" fontId="37" fillId="0" borderId="27" xfId="0" applyFont="1" applyBorder="1" applyProtection="1">
      <protection locked="0"/>
    </xf>
    <xf numFmtId="164" fontId="37" fillId="0" borderId="27" xfId="1" applyNumberFormat="1" applyFont="1" applyBorder="1" applyProtection="1">
      <protection locked="0"/>
    </xf>
    <xf numFmtId="0" fontId="37" fillId="0" borderId="4" xfId="0" applyFont="1" applyBorder="1" applyAlignment="1" applyProtection="1">
      <alignment horizontal="left" vertical="top" wrapText="1"/>
      <protection locked="0"/>
    </xf>
    <xf numFmtId="42" fontId="37" fillId="0" borderId="4" xfId="0" applyNumberFormat="1" applyFont="1" applyBorder="1" applyProtection="1">
      <protection locked="0"/>
    </xf>
    <xf numFmtId="0" fontId="37" fillId="0" borderId="4" xfId="0" applyFont="1" applyBorder="1" applyProtection="1">
      <protection locked="0"/>
    </xf>
    <xf numFmtId="0" fontId="38" fillId="8" borderId="27" xfId="0" applyFont="1" applyFill="1" applyBorder="1" applyAlignment="1">
      <alignment horizontal="center" vertical="center" wrapText="1"/>
    </xf>
    <xf numFmtId="0" fontId="38" fillId="8" borderId="30" xfId="0" applyFont="1" applyFill="1" applyBorder="1" applyAlignment="1">
      <alignment horizontal="center" vertical="center"/>
    </xf>
    <xf numFmtId="0" fontId="38" fillId="8" borderId="30" xfId="0" applyFont="1" applyFill="1" applyBorder="1" applyAlignment="1">
      <alignment horizontal="center" vertical="center" wrapText="1"/>
    </xf>
    <xf numFmtId="0" fontId="37" fillId="9" borderId="31" xfId="0" applyFont="1" applyFill="1" applyBorder="1" applyAlignment="1" applyProtection="1">
      <alignment horizontal="left" vertical="top" wrapText="1"/>
      <protection locked="0"/>
    </xf>
    <xf numFmtId="0" fontId="37" fillId="9" borderId="4" xfId="0" applyFont="1" applyFill="1" applyBorder="1" applyAlignment="1" applyProtection="1">
      <alignment horizontal="left" vertical="top" wrapText="1"/>
      <protection locked="0"/>
    </xf>
    <xf numFmtId="0" fontId="37" fillId="9" borderId="22" xfId="0" applyFont="1" applyFill="1" applyBorder="1" applyAlignment="1" applyProtection="1">
      <alignment horizontal="left" vertical="top" wrapText="1"/>
      <protection locked="0"/>
    </xf>
    <xf numFmtId="42" fontId="37" fillId="9" borderId="22" xfId="0" applyNumberFormat="1" applyFont="1" applyFill="1" applyBorder="1" applyAlignment="1" applyProtection="1">
      <alignment horizontal="left" vertical="top" wrapText="1"/>
      <protection locked="0"/>
    </xf>
    <xf numFmtId="0" fontId="37" fillId="0" borderId="31" xfId="0" applyFont="1" applyBorder="1" applyAlignment="1" applyProtection="1">
      <alignment horizontal="left" vertical="top" wrapText="1"/>
      <protection locked="0"/>
    </xf>
    <xf numFmtId="0" fontId="37" fillId="5" borderId="4" xfId="0" applyFont="1" applyFill="1" applyBorder="1" applyAlignment="1" applyProtection="1">
      <alignment horizontal="left" vertical="top" wrapText="1"/>
      <protection locked="0"/>
    </xf>
    <xf numFmtId="0" fontId="37" fillId="0" borderId="22" xfId="0" applyFont="1" applyBorder="1" applyAlignment="1" applyProtection="1">
      <alignment horizontal="left" vertical="top" wrapText="1"/>
      <protection locked="0"/>
    </xf>
    <xf numFmtId="42" fontId="37" fillId="0" borderId="22" xfId="0" applyNumberFormat="1" applyFont="1" applyBorder="1" applyAlignment="1" applyProtection="1">
      <alignment horizontal="left" vertical="top" wrapText="1"/>
      <protection locked="0"/>
    </xf>
    <xf numFmtId="0" fontId="37" fillId="0" borderId="32" xfId="0" applyFont="1" applyBorder="1" applyAlignment="1" applyProtection="1">
      <alignment horizontal="left" vertical="top" wrapText="1"/>
      <protection locked="0"/>
    </xf>
    <xf numFmtId="0" fontId="37" fillId="0" borderId="35" xfId="0" applyFont="1" applyBorder="1" applyAlignment="1" applyProtection="1">
      <alignment horizontal="left" vertical="top" wrapText="1"/>
      <protection locked="0"/>
    </xf>
    <xf numFmtId="42" fontId="37" fillId="0" borderId="35" xfId="0" applyNumberFormat="1" applyFont="1" applyBorder="1" applyAlignment="1" applyProtection="1">
      <alignment horizontal="left" vertical="top" wrapText="1"/>
      <protection locked="0"/>
    </xf>
    <xf numFmtId="0" fontId="37" fillId="9" borderId="31" xfId="0" applyFont="1" applyFill="1" applyBorder="1" applyAlignment="1" applyProtection="1">
      <alignment vertical="top" wrapText="1"/>
      <protection locked="0"/>
    </xf>
    <xf numFmtId="0" fontId="37" fillId="9" borderId="4" xfId="0" applyFont="1" applyFill="1" applyBorder="1" applyAlignment="1" applyProtection="1">
      <alignment vertical="top" wrapText="1"/>
      <protection locked="0"/>
    </xf>
    <xf numFmtId="0" fontId="37" fillId="9" borderId="22" xfId="0" applyFont="1" applyFill="1" applyBorder="1" applyAlignment="1" applyProtection="1">
      <alignment horizontal="center" vertical="top" wrapText="1"/>
      <protection locked="0"/>
    </xf>
    <xf numFmtId="41" fontId="37" fillId="9" borderId="22" xfId="0" applyNumberFormat="1" applyFont="1" applyFill="1" applyBorder="1" applyAlignment="1" applyProtection="1">
      <alignment horizontal="center" vertical="top" wrapText="1"/>
      <protection locked="0"/>
    </xf>
    <xf numFmtId="0" fontId="37" fillId="0" borderId="31" xfId="0" applyFont="1" applyBorder="1" applyAlignment="1" applyProtection="1">
      <alignment vertical="top" wrapText="1"/>
      <protection locked="0"/>
    </xf>
    <xf numFmtId="0" fontId="37" fillId="0" borderId="22" xfId="0" applyFont="1" applyBorder="1" applyAlignment="1" applyProtection="1">
      <alignment horizontal="center" vertical="top" wrapText="1"/>
      <protection locked="0"/>
    </xf>
    <xf numFmtId="41" fontId="37" fillId="0" borderId="22" xfId="0" applyNumberFormat="1" applyFont="1" applyBorder="1" applyAlignment="1" applyProtection="1">
      <alignment horizontal="center" vertical="top" wrapText="1"/>
      <protection locked="0"/>
    </xf>
    <xf numFmtId="0" fontId="37" fillId="0" borderId="32" xfId="0" applyFont="1" applyBorder="1" applyAlignment="1" applyProtection="1">
      <alignment vertical="top" wrapText="1"/>
      <protection locked="0"/>
    </xf>
    <xf numFmtId="0" fontId="37" fillId="0" borderId="35" xfId="0" applyFont="1" applyBorder="1" applyAlignment="1" applyProtection="1">
      <alignment horizontal="center" vertical="top" wrapText="1"/>
      <protection locked="0"/>
    </xf>
    <xf numFmtId="41" fontId="37" fillId="0" borderId="35" xfId="0" applyNumberFormat="1" applyFont="1" applyBorder="1" applyAlignment="1" applyProtection="1">
      <alignment horizontal="center" vertical="top" wrapText="1"/>
      <protection locked="0"/>
    </xf>
    <xf numFmtId="0" fontId="24" fillId="0" borderId="0" xfId="0" applyFont="1" applyAlignment="1">
      <alignment horizontal="left"/>
    </xf>
    <xf numFmtId="0" fontId="0" fillId="0" borderId="0" xfId="0" applyBorder="1" applyAlignment="1" applyProtection="1">
      <alignment horizontal="right" vertical="top"/>
    </xf>
    <xf numFmtId="0" fontId="0" fillId="0" borderId="0" xfId="0" applyAlignment="1" applyProtection="1">
      <alignment horizontal="right" vertical="top"/>
    </xf>
    <xf numFmtId="0" fontId="0" fillId="0" borderId="0" xfId="0" applyAlignment="1">
      <alignment horizontal="right"/>
    </xf>
    <xf numFmtId="0" fontId="36" fillId="10" borderId="36" xfId="0" applyFont="1" applyFill="1" applyBorder="1" applyAlignment="1">
      <alignment horizontal="center" vertical="center" wrapText="1"/>
    </xf>
    <xf numFmtId="0" fontId="0" fillId="0" borderId="37" xfId="0" applyBorder="1"/>
    <xf numFmtId="0" fontId="39" fillId="0" borderId="27" xfId="0" applyFont="1" applyBorder="1" applyAlignment="1">
      <alignment horizontal="center"/>
    </xf>
    <xf numFmtId="42" fontId="0" fillId="0" borderId="27" xfId="0" applyNumberFormat="1" applyBorder="1"/>
    <xf numFmtId="0" fontId="0" fillId="11" borderId="27" xfId="0" applyFill="1" applyBorder="1"/>
    <xf numFmtId="42" fontId="0" fillId="0" borderId="38" xfId="0" applyNumberFormat="1" applyBorder="1"/>
    <xf numFmtId="0" fontId="39" fillId="0" borderId="4" xfId="0" applyFont="1" applyBorder="1" applyAlignment="1">
      <alignment horizontal="center"/>
    </xf>
    <xf numFmtId="0" fontId="0" fillId="7" borderId="4" xfId="0" applyFill="1" applyBorder="1"/>
    <xf numFmtId="42" fontId="0" fillId="0" borderId="4" xfId="0" applyNumberFormat="1" applyBorder="1"/>
    <xf numFmtId="0" fontId="0" fillId="11" borderId="4" xfId="0" applyFill="1" applyBorder="1"/>
    <xf numFmtId="0" fontId="0" fillId="7" borderId="33" xfId="0" applyFill="1" applyBorder="1"/>
    <xf numFmtId="42" fontId="39" fillId="0" borderId="33" xfId="0" applyNumberFormat="1" applyFont="1" applyBorder="1"/>
    <xf numFmtId="0" fontId="0" fillId="11" borderId="33" xfId="0" applyFill="1" applyBorder="1"/>
    <xf numFmtId="42" fontId="40" fillId="0" borderId="38" xfId="0" applyNumberFormat="1" applyFont="1" applyBorder="1"/>
    <xf numFmtId="164" fontId="0" fillId="0" borderId="0" xfId="0" applyNumberFormat="1"/>
    <xf numFmtId="164" fontId="0" fillId="0" borderId="4" xfId="0" applyNumberFormat="1" applyBorder="1"/>
    <xf numFmtId="42" fontId="0" fillId="11" borderId="4" xfId="0" applyNumberFormat="1" applyFill="1" applyBorder="1"/>
    <xf numFmtId="42" fontId="0" fillId="0" borderId="33" xfId="0" applyNumberFormat="1" applyBorder="1"/>
    <xf numFmtId="0" fontId="0" fillId="11" borderId="38" xfId="0" applyFill="1" applyBorder="1"/>
    <xf numFmtId="42" fontId="0" fillId="0" borderId="39" xfId="0" applyNumberFormat="1" applyBorder="1"/>
    <xf numFmtId="42" fontId="39" fillId="0" borderId="4" xfId="0" applyNumberFormat="1" applyFont="1" applyBorder="1"/>
    <xf numFmtId="0" fontId="0" fillId="7" borderId="36" xfId="0" applyFill="1" applyBorder="1"/>
    <xf numFmtId="42" fontId="40" fillId="0" borderId="36" xfId="0" applyNumberFormat="1" applyFont="1" applyBorder="1"/>
    <xf numFmtId="0" fontId="0" fillId="11" borderId="36" xfId="0" applyFill="1" applyBorder="1"/>
    <xf numFmtId="42" fontId="40" fillId="0" borderId="40" xfId="0" applyNumberFormat="1" applyFont="1" applyBorder="1"/>
    <xf numFmtId="44" fontId="0" fillId="0" borderId="0" xfId="0" applyNumberFormat="1"/>
    <xf numFmtId="49" fontId="0" fillId="0" borderId="0" xfId="0" applyNumberFormat="1" applyAlignment="1">
      <alignment horizontal="right"/>
    </xf>
    <xf numFmtId="42" fontId="0" fillId="0" borderId="0" xfId="0" applyNumberFormat="1"/>
    <xf numFmtId="42" fontId="0" fillId="0" borderId="8" xfId="0" applyNumberFormat="1" applyBorder="1"/>
    <xf numFmtId="164" fontId="41" fillId="11" borderId="22" xfId="1" applyNumberFormat="1" applyFont="1" applyFill="1" applyBorder="1" applyAlignment="1" applyProtection="1">
      <alignment horizontal="right"/>
    </xf>
    <xf numFmtId="164" fontId="41" fillId="0" borderId="4" xfId="1" applyNumberFormat="1" applyFont="1" applyBorder="1" applyAlignment="1" applyProtection="1"/>
    <xf numFmtId="164" fontId="28" fillId="3" borderId="2" xfId="1" applyNumberFormat="1" applyFont="1" applyFill="1" applyBorder="1" applyAlignment="1" applyProtection="1"/>
    <xf numFmtId="164" fontId="28" fillId="3" borderId="4" xfId="1" applyNumberFormat="1" applyFont="1" applyFill="1" applyBorder="1" applyAlignment="1" applyProtection="1"/>
    <xf numFmtId="164" fontId="41" fillId="12" borderId="22" xfId="1" applyNumberFormat="1" applyFont="1" applyFill="1" applyBorder="1" applyAlignment="1" applyProtection="1"/>
    <xf numFmtId="164" fontId="42" fillId="12" borderId="22" xfId="1" applyNumberFormat="1" applyFont="1" applyFill="1" applyBorder="1" applyAlignment="1" applyProtection="1"/>
    <xf numFmtId="164" fontId="42" fillId="11" borderId="22" xfId="1" applyNumberFormat="1" applyFont="1" applyFill="1" applyBorder="1" applyAlignment="1" applyProtection="1"/>
    <xf numFmtId="164" fontId="42" fillId="0" borderId="4" xfId="1" applyNumberFormat="1" applyFont="1" applyBorder="1" applyAlignment="1" applyProtection="1"/>
    <xf numFmtId="14" fontId="22" fillId="5" borderId="0" xfId="0" applyNumberFormat="1" applyFont="1" applyFill="1" applyBorder="1" applyAlignment="1" applyProtection="1">
      <alignment horizontal="center" vertical="center"/>
      <protection locked="0"/>
    </xf>
    <xf numFmtId="0" fontId="42" fillId="13" borderId="30" xfId="2" applyFont="1" applyFill="1" applyBorder="1" applyAlignment="1" applyProtection="1">
      <alignment horizontal="center"/>
    </xf>
    <xf numFmtId="164" fontId="41" fillId="13" borderId="22" xfId="1" applyNumberFormat="1" applyFont="1" applyFill="1" applyBorder="1" applyAlignment="1" applyProtection="1">
      <alignment horizontal="right"/>
    </xf>
    <xf numFmtId="164" fontId="41" fillId="5" borderId="4" xfId="1" applyNumberFormat="1" applyFont="1" applyFill="1" applyBorder="1" applyAlignment="1" applyProtection="1"/>
    <xf numFmtId="0" fontId="42" fillId="13" borderId="41" xfId="2" applyFont="1" applyFill="1" applyBorder="1" applyAlignment="1" applyProtection="1">
      <alignment horizontal="center"/>
    </xf>
    <xf numFmtId="0" fontId="43" fillId="13" borderId="13" xfId="2" applyFont="1" applyFill="1" applyBorder="1" applyAlignment="1" applyProtection="1">
      <alignment horizontal="center" vertical="center"/>
    </xf>
    <xf numFmtId="0" fontId="43" fillId="13" borderId="42" xfId="2" applyFont="1" applyFill="1" applyBorder="1" applyAlignment="1" applyProtection="1">
      <alignment horizontal="center"/>
    </xf>
    <xf numFmtId="0" fontId="29" fillId="3" borderId="5" xfId="2" applyFont="1" applyFill="1" applyBorder="1" applyAlignment="1" applyProtection="1">
      <alignment wrapText="1"/>
    </xf>
    <xf numFmtId="0" fontId="43" fillId="3" borderId="6" xfId="2" applyFont="1" applyFill="1" applyBorder="1" applyProtection="1"/>
    <xf numFmtId="0" fontId="44" fillId="0" borderId="19" xfId="2" applyFont="1" applyBorder="1" applyAlignment="1" applyProtection="1">
      <alignment wrapText="1"/>
    </xf>
    <xf numFmtId="164" fontId="45" fillId="13" borderId="43" xfId="1" applyNumberFormat="1" applyFont="1" applyFill="1" applyBorder="1" applyAlignment="1" applyProtection="1">
      <alignment horizontal="right"/>
    </xf>
    <xf numFmtId="0" fontId="28" fillId="2" borderId="44" xfId="2" applyFont="1" applyFill="1" applyBorder="1" applyAlignment="1" applyProtection="1">
      <alignment horizontal="right" wrapText="1"/>
    </xf>
    <xf numFmtId="164" fontId="45" fillId="14" borderId="43" xfId="1" applyNumberFormat="1" applyFont="1" applyFill="1" applyBorder="1" applyAlignment="1" applyProtection="1">
      <alignment horizontal="right"/>
    </xf>
    <xf numFmtId="164" fontId="43" fillId="3" borderId="6" xfId="1" applyNumberFormat="1" applyFont="1" applyFill="1" applyBorder="1" applyAlignment="1" applyProtection="1">
      <alignment horizontal="right"/>
    </xf>
    <xf numFmtId="164" fontId="45" fillId="11" borderId="43" xfId="1" applyNumberFormat="1" applyFont="1" applyFill="1" applyBorder="1" applyAlignment="1" applyProtection="1">
      <alignment horizontal="right"/>
    </xf>
    <xf numFmtId="0" fontId="28" fillId="2" borderId="45" xfId="2" applyFont="1" applyFill="1" applyBorder="1" applyAlignment="1" applyProtection="1">
      <alignment horizontal="right" wrapText="1"/>
    </xf>
    <xf numFmtId="0" fontId="46" fillId="4" borderId="46" xfId="2" applyFont="1" applyFill="1" applyBorder="1" applyAlignment="1" applyProtection="1">
      <alignment horizontal="right" wrapText="1"/>
    </xf>
    <xf numFmtId="49" fontId="46" fillId="4" borderId="47" xfId="2" applyNumberFormat="1" applyFont="1" applyFill="1" applyBorder="1" applyAlignment="1" applyProtection="1"/>
    <xf numFmtId="164" fontId="42" fillId="13" borderId="36" xfId="1" applyNumberFormat="1" applyFont="1" applyFill="1" applyBorder="1" applyAlignment="1" applyProtection="1">
      <alignment horizontal="right"/>
    </xf>
    <xf numFmtId="164" fontId="42" fillId="0" borderId="36" xfId="1" applyNumberFormat="1" applyFont="1" applyBorder="1" applyAlignment="1" applyProtection="1"/>
    <xf numFmtId="164" fontId="45" fillId="13" borderId="48" xfId="1" applyNumberFormat="1" applyFont="1" applyFill="1" applyBorder="1" applyAlignment="1" applyProtection="1">
      <alignment horizontal="right"/>
    </xf>
    <xf numFmtId="0" fontId="18" fillId="15" borderId="4" xfId="0" quotePrefix="1" applyNumberFormat="1" applyFont="1" applyFill="1" applyBorder="1" applyAlignment="1">
      <alignment horizontal="center"/>
    </xf>
    <xf numFmtId="0" fontId="18" fillId="15" borderId="4" xfId="0" quotePrefix="1" applyNumberFormat="1" applyFont="1" applyFill="1" applyBorder="1"/>
    <xf numFmtId="0" fontId="18" fillId="15" borderId="4" xfId="0" applyNumberFormat="1" applyFont="1" applyFill="1" applyBorder="1"/>
    <xf numFmtId="0" fontId="18" fillId="5" borderId="4" xfId="0" quotePrefix="1" applyNumberFormat="1" applyFont="1" applyFill="1" applyBorder="1" applyAlignment="1">
      <alignment horizontal="center"/>
    </xf>
    <xf numFmtId="0" fontId="18" fillId="5" borderId="4" xfId="0" quotePrefix="1" applyNumberFormat="1" applyFont="1" applyFill="1" applyBorder="1"/>
    <xf numFmtId="0" fontId="18" fillId="5" borderId="4" xfId="0" applyNumberFormat="1" applyFont="1" applyFill="1" applyBorder="1"/>
    <xf numFmtId="0" fontId="37" fillId="5" borderId="4" xfId="0" applyFont="1" applyFill="1" applyBorder="1" applyAlignment="1" applyProtection="1">
      <alignment vertical="top" wrapText="1"/>
      <protection locked="0"/>
    </xf>
    <xf numFmtId="44" fontId="0" fillId="0" borderId="35" xfId="0" applyNumberFormat="1" applyBorder="1" applyAlignment="1" applyProtection="1">
      <alignment horizontal="left" vertical="top" wrapText="1"/>
      <protection locked="0"/>
    </xf>
    <xf numFmtId="0" fontId="37" fillId="0" borderId="33" xfId="0" applyFont="1" applyBorder="1" applyAlignment="1" applyProtection="1">
      <alignment horizontal="left" vertical="top" wrapText="1"/>
      <protection locked="0"/>
    </xf>
    <xf numFmtId="42" fontId="37" fillId="0" borderId="33" xfId="0" applyNumberFormat="1" applyFont="1" applyBorder="1" applyProtection="1">
      <protection locked="0"/>
    </xf>
    <xf numFmtId="0" fontId="37" fillId="0" borderId="33" xfId="0" applyFont="1" applyBorder="1" applyProtection="1">
      <protection locked="0"/>
    </xf>
    <xf numFmtId="0" fontId="37" fillId="0" borderId="4" xfId="0" applyFont="1" applyBorder="1" applyAlignment="1" applyProtection="1">
      <alignment vertical="top" wrapText="1"/>
      <protection locked="0"/>
    </xf>
    <xf numFmtId="0" fontId="37" fillId="0" borderId="33" xfId="0" applyFont="1" applyBorder="1" applyAlignment="1" applyProtection="1">
      <alignment vertical="top" wrapText="1"/>
      <protection locked="0"/>
    </xf>
    <xf numFmtId="49" fontId="0" fillId="0" borderId="0" xfId="0" applyNumberFormat="1"/>
    <xf numFmtId="0" fontId="24" fillId="0" borderId="0" xfId="0" applyFont="1" applyAlignment="1">
      <alignment horizontal="center" wrapText="1"/>
    </xf>
    <xf numFmtId="0" fontId="24" fillId="0" borderId="0" xfId="0" applyFont="1" applyAlignment="1">
      <alignment horizontal="left"/>
    </xf>
    <xf numFmtId="14" fontId="22" fillId="5" borderId="49" xfId="0" applyNumberFormat="1" applyFont="1" applyFill="1" applyBorder="1" applyAlignment="1" applyProtection="1">
      <alignment horizontal="center" vertical="center"/>
      <protection locked="0"/>
    </xf>
    <xf numFmtId="0" fontId="16" fillId="8" borderId="34" xfId="0" applyFont="1" applyFill="1" applyBorder="1" applyAlignment="1">
      <alignment horizontal="center" vertical="top" wrapText="1"/>
    </xf>
    <xf numFmtId="0" fontId="16" fillId="8" borderId="50" xfId="0" applyFont="1" applyFill="1" applyBorder="1" applyAlignment="1">
      <alignment horizontal="center" vertical="top" wrapText="1"/>
    </xf>
    <xf numFmtId="0" fontId="0" fillId="0" borderId="0" xfId="0" applyAlignment="1">
      <alignment horizontal="left"/>
    </xf>
    <xf numFmtId="14" fontId="24" fillId="0" borderId="0" xfId="0" applyNumberFormat="1" applyFont="1" applyBorder="1" applyAlignment="1" applyProtection="1">
      <alignment horizontal="left"/>
      <protection locked="0"/>
    </xf>
    <xf numFmtId="0" fontId="0" fillId="0" borderId="0" xfId="0"/>
    <xf numFmtId="0" fontId="24" fillId="0" borderId="0" xfId="0" applyFont="1" applyAlignment="1">
      <alignment horizontal="center" wrapText="1"/>
    </xf>
    <xf numFmtId="14" fontId="0" fillId="0" borderId="0" xfId="0" applyNumberFormat="1" applyAlignment="1">
      <alignment horizontal="left"/>
    </xf>
    <xf numFmtId="0" fontId="24" fillId="0" borderId="0" xfId="0" applyFont="1" applyAlignment="1"/>
    <xf numFmtId="14" fontId="24" fillId="0" borderId="1" xfId="0" applyNumberFormat="1" applyFont="1" applyBorder="1" applyAlignment="1" applyProtection="1">
      <alignment horizontal="left" vertical="top"/>
      <protection locked="0"/>
    </xf>
    <xf numFmtId="0" fontId="47" fillId="8" borderId="51" xfId="0" applyFont="1" applyFill="1" applyBorder="1" applyAlignment="1">
      <alignment horizontal="center" vertical="center" wrapText="1"/>
    </xf>
    <xf numFmtId="0" fontId="47" fillId="8" borderId="51" xfId="0" applyFont="1" applyFill="1" applyBorder="1" applyAlignment="1">
      <alignment horizontal="center" vertical="top" wrapText="1"/>
    </xf>
    <xf numFmtId="164" fontId="41" fillId="0" borderId="22" xfId="1" applyNumberFormat="1" applyFont="1" applyFill="1" applyBorder="1" applyAlignment="1" applyProtection="1">
      <alignment horizontal="right"/>
    </xf>
    <xf numFmtId="164" fontId="42" fillId="0" borderId="36" xfId="1" applyNumberFormat="1" applyFont="1" applyFill="1" applyBorder="1" applyAlignment="1" applyProtection="1">
      <alignment horizontal="right"/>
    </xf>
    <xf numFmtId="41" fontId="37" fillId="9" borderId="4" xfId="0" applyNumberFormat="1" applyFont="1" applyFill="1" applyBorder="1" applyAlignment="1" applyProtection="1">
      <alignment horizontal="left" vertical="top" wrapText="1"/>
      <protection locked="0"/>
    </xf>
    <xf numFmtId="41" fontId="37" fillId="0" borderId="4" xfId="0" applyNumberFormat="1" applyFont="1" applyBorder="1" applyAlignment="1" applyProtection="1">
      <alignment horizontal="left" vertical="top" wrapText="1"/>
      <protection locked="0"/>
    </xf>
    <xf numFmtId="41" fontId="37" fillId="0" borderId="33" xfId="0" applyNumberFormat="1" applyFont="1" applyBorder="1" applyAlignment="1" applyProtection="1">
      <alignment horizontal="left" vertical="top" wrapText="1"/>
      <protection locked="0"/>
    </xf>
    <xf numFmtId="0" fontId="24" fillId="0" borderId="0" xfId="0" applyFont="1" applyBorder="1"/>
    <xf numFmtId="0" fontId="0" fillId="0" borderId="0" xfId="0"/>
    <xf numFmtId="0" fontId="0" fillId="0" borderId="0" xfId="0" applyAlignment="1">
      <alignment horizontal="left"/>
    </xf>
    <xf numFmtId="0" fontId="32" fillId="0" borderId="0" xfId="2" applyFont="1" applyAlignment="1" applyProtection="1">
      <alignment horizontal="left"/>
    </xf>
    <xf numFmtId="0" fontId="0" fillId="0" borderId="0" xfId="0"/>
    <xf numFmtId="42" fontId="37" fillId="9" borderId="22" xfId="0" applyNumberFormat="1" applyFont="1" applyFill="1" applyBorder="1" applyAlignment="1" applyProtection="1">
      <alignment horizontal="center" vertical="center" wrapText="1"/>
      <protection locked="0"/>
    </xf>
    <xf numFmtId="42" fontId="37" fillId="0" borderId="22" xfId="0" applyNumberFormat="1" applyFont="1" applyBorder="1" applyAlignment="1" applyProtection="1">
      <alignment horizontal="center" vertical="center" wrapText="1"/>
      <protection locked="0"/>
    </xf>
    <xf numFmtId="42" fontId="37" fillId="0" borderId="35" xfId="0" applyNumberFormat="1" applyFont="1" applyBorder="1" applyAlignment="1" applyProtection="1">
      <alignment horizontal="center" vertical="center" wrapText="1"/>
      <protection locked="0"/>
    </xf>
    <xf numFmtId="164" fontId="45" fillId="0" borderId="43" xfId="1" applyNumberFormat="1" applyFont="1" applyFill="1" applyBorder="1" applyAlignment="1" applyProtection="1">
      <alignment horizontal="right"/>
    </xf>
    <xf numFmtId="0" fontId="37" fillId="9" borderId="4" xfId="0" applyFont="1" applyFill="1" applyBorder="1" applyAlignment="1" applyProtection="1">
      <alignment horizontal="center" vertical="center" wrapText="1"/>
      <protection locked="0"/>
    </xf>
    <xf numFmtId="0" fontId="37" fillId="5" borderId="4" xfId="0" applyFont="1" applyFill="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42" fillId="5" borderId="0" xfId="0" applyFont="1" applyFill="1" applyBorder="1" applyAlignment="1" applyProtection="1">
      <alignment horizontal="left" vertical="top" wrapText="1"/>
    </xf>
    <xf numFmtId="0" fontId="22" fillId="0" borderId="49" xfId="0" applyFont="1" applyBorder="1" applyAlignment="1">
      <alignment horizontal="center"/>
    </xf>
    <xf numFmtId="0" fontId="0" fillId="16" borderId="0" xfId="0" applyFill="1"/>
    <xf numFmtId="0" fontId="0" fillId="0" borderId="0" xfId="0"/>
    <xf numFmtId="0" fontId="0" fillId="0" borderId="52" xfId="0" applyBorder="1"/>
    <xf numFmtId="0" fontId="36" fillId="0" borderId="0" xfId="0" applyFont="1" applyBorder="1" applyAlignment="1">
      <alignment horizontal="center"/>
    </xf>
    <xf numFmtId="0" fontId="36" fillId="13" borderId="35" xfId="0" applyFont="1" applyFill="1" applyBorder="1" applyAlignment="1">
      <alignment horizontal="left"/>
    </xf>
    <xf numFmtId="0" fontId="36" fillId="13" borderId="3" xfId="0" applyFont="1" applyFill="1" applyBorder="1" applyAlignment="1">
      <alignment horizontal="left"/>
    </xf>
    <xf numFmtId="0" fontId="36" fillId="13" borderId="0" xfId="0" applyFont="1" applyFill="1" applyBorder="1" applyAlignment="1">
      <alignment horizontal="left"/>
    </xf>
    <xf numFmtId="0" fontId="24" fillId="13" borderId="0" xfId="0" applyFont="1" applyFill="1" applyBorder="1"/>
    <xf numFmtId="0" fontId="24" fillId="13" borderId="4" xfId="0" applyFont="1" applyFill="1" applyBorder="1" applyAlignment="1">
      <alignment horizontal="center"/>
    </xf>
    <xf numFmtId="0" fontId="24" fillId="0" borderId="10" xfId="0" applyFont="1" applyBorder="1"/>
    <xf numFmtId="0" fontId="24" fillId="13" borderId="10" xfId="0" applyFont="1" applyFill="1" applyBorder="1"/>
    <xf numFmtId="0" fontId="24" fillId="0" borderId="1" xfId="0" applyFont="1" applyBorder="1" applyAlignment="1">
      <alignment horizontal="center"/>
    </xf>
    <xf numFmtId="0" fontId="24" fillId="0" borderId="2" xfId="0" applyFont="1" applyBorder="1" applyAlignment="1">
      <alignment horizontal="center"/>
    </xf>
    <xf numFmtId="0" fontId="0" fillId="0" borderId="0" xfId="0"/>
    <xf numFmtId="0" fontId="48" fillId="0" borderId="0" xfId="0" applyFont="1" applyAlignment="1">
      <alignment horizontal="center"/>
    </xf>
    <xf numFmtId="0" fontId="48" fillId="0" borderId="0" xfId="0" applyFont="1" applyAlignment="1">
      <alignment horizontal="left"/>
    </xf>
    <xf numFmtId="0" fontId="24" fillId="0" borderId="52" xfId="0" applyFont="1" applyBorder="1" applyAlignment="1"/>
    <xf numFmtId="0" fontId="24" fillId="0" borderId="0" xfId="0" applyFont="1" applyBorder="1" applyAlignment="1"/>
    <xf numFmtId="165" fontId="24" fillId="0" borderId="0" xfId="0" applyNumberFormat="1" applyFont="1" applyBorder="1" applyAlignment="1">
      <alignment horizontal="center"/>
    </xf>
    <xf numFmtId="0" fontId="0" fillId="0" borderId="0" xfId="0" applyBorder="1"/>
    <xf numFmtId="0" fontId="0" fillId="0" borderId="0" xfId="0"/>
    <xf numFmtId="0" fontId="48" fillId="0" borderId="0" xfId="0" applyFont="1" applyBorder="1" applyAlignment="1">
      <alignment horizontal="left"/>
    </xf>
    <xf numFmtId="0" fontId="48" fillId="0" borderId="0" xfId="0" applyFont="1" applyBorder="1" applyAlignment="1">
      <alignment horizontal="center"/>
    </xf>
    <xf numFmtId="0" fontId="49" fillId="0" borderId="0" xfId="0" applyFont="1" applyBorder="1" applyAlignment="1">
      <alignment horizontal="center"/>
    </xf>
    <xf numFmtId="0" fontId="49" fillId="0" borderId="0" xfId="0" applyFont="1" applyBorder="1"/>
    <xf numFmtId="0" fontId="8" fillId="0" borderId="11" xfId="0" applyNumberFormat="1" applyFont="1" applyBorder="1" applyAlignment="1">
      <alignment horizontal="center" wrapText="1"/>
    </xf>
    <xf numFmtId="0" fontId="8" fillId="0" borderId="12" xfId="0" applyNumberFormat="1" applyFont="1" applyBorder="1" applyAlignment="1">
      <alignment horizontal="center" wrapText="1"/>
    </xf>
    <xf numFmtId="0" fontId="8" fillId="0" borderId="13" xfId="0" applyNumberFormat="1" applyFont="1" applyBorder="1" applyAlignment="1">
      <alignment horizontal="center" wrapText="1"/>
    </xf>
    <xf numFmtId="0" fontId="8" fillId="0" borderId="0" xfId="0" applyNumberFormat="1" applyFont="1" applyAlignment="1">
      <alignment horizontal="center" wrapText="1"/>
    </xf>
    <xf numFmtId="0" fontId="17" fillId="0" borderId="20" xfId="0" applyFont="1" applyBorder="1" applyAlignment="1">
      <alignment horizontal="right"/>
    </xf>
    <xf numFmtId="0" fontId="17" fillId="0" borderId="36" xfId="0" applyFont="1" applyBorder="1" applyAlignment="1">
      <alignment horizontal="right"/>
    </xf>
    <xf numFmtId="0" fontId="36" fillId="17" borderId="53" xfId="0" applyFont="1" applyFill="1" applyBorder="1" applyAlignment="1">
      <alignment horizontal="left"/>
    </xf>
    <xf numFmtId="0" fontId="36" fillId="17" borderId="54" xfId="0" applyFont="1" applyFill="1" applyBorder="1" applyAlignment="1">
      <alignment horizontal="left"/>
    </xf>
    <xf numFmtId="0" fontId="36" fillId="17" borderId="55" xfId="0" applyFont="1" applyFill="1" applyBorder="1" applyAlignment="1">
      <alignment horizontal="left"/>
    </xf>
    <xf numFmtId="0" fontId="40" fillId="0" borderId="56" xfId="0" applyFont="1" applyBorder="1" applyAlignment="1">
      <alignment horizontal="right"/>
    </xf>
    <xf numFmtId="0" fontId="40" fillId="0" borderId="33" xfId="0" applyFont="1" applyBorder="1" applyAlignment="1">
      <alignment horizontal="right"/>
    </xf>
    <xf numFmtId="0" fontId="40" fillId="0" borderId="19" xfId="0" applyFont="1" applyBorder="1" applyAlignment="1">
      <alignment horizontal="right"/>
    </xf>
    <xf numFmtId="0" fontId="40" fillId="0" borderId="4" xfId="0" applyFont="1" applyBorder="1" applyAlignment="1">
      <alignment horizontal="right"/>
    </xf>
    <xf numFmtId="0" fontId="50" fillId="0" borderId="0" xfId="0" applyFont="1" applyAlignment="1">
      <alignment horizontal="center" vertical="top" wrapText="1"/>
    </xf>
    <xf numFmtId="0" fontId="0" fillId="0" borderId="0" xfId="0" applyAlignment="1">
      <alignment horizontal="center" vertical="top" wrapText="1"/>
    </xf>
    <xf numFmtId="0" fontId="0" fillId="0" borderId="1" xfId="0" applyBorder="1" applyAlignment="1" applyProtection="1">
      <alignment horizontal="left" vertical="top"/>
      <protection locked="0"/>
    </xf>
    <xf numFmtId="0" fontId="17" fillId="0" borderId="1" xfId="0" applyFont="1" applyBorder="1" applyAlignment="1" applyProtection="1">
      <alignment horizontal="left" vertical="top"/>
      <protection locked="0"/>
    </xf>
    <xf numFmtId="0" fontId="0" fillId="0" borderId="0" xfId="0" applyAlignment="1" applyProtection="1">
      <alignment horizontal="left" vertical="top"/>
      <protection locked="0"/>
    </xf>
    <xf numFmtId="0" fontId="36" fillId="10" borderId="18" xfId="0" applyFont="1" applyFill="1" applyBorder="1" applyAlignment="1">
      <alignment horizontal="center" vertical="center" wrapText="1"/>
    </xf>
    <xf numFmtId="0" fontId="36" fillId="10" borderId="20" xfId="0" applyFont="1" applyFill="1" applyBorder="1" applyAlignment="1">
      <alignment horizontal="center" vertical="center" wrapText="1"/>
    </xf>
    <xf numFmtId="0" fontId="36" fillId="10" borderId="57" xfId="0"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36" fillId="10" borderId="57" xfId="0" applyFont="1" applyFill="1" applyBorder="1" applyAlignment="1">
      <alignment horizontal="center" vertical="center"/>
    </xf>
    <xf numFmtId="0" fontId="36" fillId="10" borderId="58" xfId="0" applyFont="1" applyFill="1" applyBorder="1" applyAlignment="1">
      <alignment horizontal="center" vertical="center" wrapText="1"/>
    </xf>
    <xf numFmtId="0" fontId="36" fillId="10" borderId="40" xfId="0" applyFont="1" applyFill="1" applyBorder="1" applyAlignment="1">
      <alignment horizontal="center" vertical="center" wrapText="1"/>
    </xf>
    <xf numFmtId="0" fontId="24" fillId="0" borderId="1" xfId="0" applyFont="1" applyBorder="1"/>
    <xf numFmtId="0" fontId="24" fillId="0" borderId="29" xfId="0" applyFont="1" applyBorder="1"/>
    <xf numFmtId="0" fontId="24" fillId="0" borderId="52" xfId="0" applyFont="1" applyBorder="1"/>
    <xf numFmtId="0" fontId="24" fillId="0" borderId="0" xfId="0" applyFont="1" applyBorder="1"/>
    <xf numFmtId="0" fontId="24" fillId="0" borderId="10" xfId="0" applyFont="1" applyBorder="1"/>
    <xf numFmtId="0" fontId="24" fillId="0" borderId="30" xfId="0" applyFont="1" applyBorder="1"/>
    <xf numFmtId="0" fontId="24" fillId="0" borderId="0" xfId="0" applyFont="1" applyBorder="1" applyAlignment="1">
      <alignment horizontal="left"/>
    </xf>
    <xf numFmtId="0" fontId="24" fillId="0" borderId="10" xfId="0" applyFont="1" applyBorder="1" applyAlignment="1">
      <alignment horizontal="left"/>
    </xf>
    <xf numFmtId="0" fontId="24" fillId="0" borderId="35" xfId="0" applyFont="1" applyBorder="1"/>
    <xf numFmtId="0" fontId="24" fillId="0" borderId="3" xfId="0" applyFont="1" applyBorder="1"/>
    <xf numFmtId="0" fontId="24" fillId="0" borderId="32" xfId="0" applyFont="1" applyBorder="1"/>
    <xf numFmtId="0" fontId="24" fillId="0" borderId="52" xfId="0" applyFont="1" applyBorder="1" applyAlignment="1">
      <alignment wrapText="1"/>
    </xf>
    <xf numFmtId="0" fontId="24" fillId="0" borderId="0" xfId="0" applyFont="1" applyBorder="1" applyAlignment="1">
      <alignment wrapText="1"/>
    </xf>
    <xf numFmtId="0" fontId="24" fillId="0" borderId="10" xfId="0" applyFont="1" applyBorder="1" applyAlignment="1">
      <alignment wrapText="1"/>
    </xf>
    <xf numFmtId="0" fontId="36" fillId="13" borderId="52" xfId="0" applyFont="1" applyFill="1" applyBorder="1"/>
    <xf numFmtId="0" fontId="36" fillId="13" borderId="0" xfId="0" applyFont="1" applyFill="1" applyBorder="1"/>
    <xf numFmtId="165" fontId="24" fillId="0" borderId="22" xfId="0" applyNumberFormat="1" applyFont="1" applyBorder="1" applyAlignment="1">
      <alignment horizontal="center"/>
    </xf>
    <xf numFmtId="165" fontId="24" fillId="0" borderId="2" xfId="0" applyNumberFormat="1" applyFont="1" applyBorder="1" applyAlignment="1">
      <alignment horizontal="center"/>
    </xf>
    <xf numFmtId="165" fontId="24" fillId="0" borderId="31" xfId="0" applyNumberFormat="1" applyFont="1" applyBorder="1" applyAlignment="1">
      <alignment horizontal="center"/>
    </xf>
    <xf numFmtId="0" fontId="51" fillId="0" borderId="0" xfId="0" applyFont="1" applyBorder="1" applyAlignment="1">
      <alignment horizontal="center"/>
    </xf>
    <xf numFmtId="0" fontId="36" fillId="13" borderId="22" xfId="0" applyFont="1" applyFill="1" applyBorder="1" applyAlignment="1">
      <alignment horizontal="left"/>
    </xf>
    <xf numFmtId="0" fontId="36" fillId="13" borderId="2" xfId="0" applyFont="1" applyFill="1" applyBorder="1" applyAlignment="1">
      <alignment horizontal="left"/>
    </xf>
    <xf numFmtId="0" fontId="24" fillId="13" borderId="2" xfId="0" applyFont="1" applyFill="1" applyBorder="1" applyAlignment="1">
      <alignment horizontal="left"/>
    </xf>
    <xf numFmtId="0" fontId="24" fillId="13" borderId="31" xfId="0" applyFont="1" applyFill="1" applyBorder="1" applyAlignment="1">
      <alignment horizontal="left"/>
    </xf>
    <xf numFmtId="0" fontId="24" fillId="13" borderId="35" xfId="0" applyFont="1" applyFill="1" applyBorder="1" applyAlignment="1">
      <alignment horizontal="center" vertical="center" wrapText="1"/>
    </xf>
    <xf numFmtId="0" fontId="24" fillId="13" borderId="52" xfId="0" applyFont="1" applyFill="1" applyBorder="1" applyAlignment="1">
      <alignment horizontal="center" vertical="center" wrapText="1"/>
    </xf>
    <xf numFmtId="0" fontId="24" fillId="13" borderId="30" xfId="0" applyFont="1" applyFill="1" applyBorder="1" applyAlignment="1">
      <alignment horizontal="center" vertical="center" wrapText="1"/>
    </xf>
    <xf numFmtId="0" fontId="24" fillId="0" borderId="4" xfId="0" applyFont="1" applyBorder="1" applyAlignment="1">
      <alignment horizontal="center" vertical="center"/>
    </xf>
    <xf numFmtId="0" fontId="36" fillId="13" borderId="52" xfId="0" applyFont="1" applyFill="1" applyBorder="1" applyAlignment="1">
      <alignment horizontal="left" vertical="top"/>
    </xf>
    <xf numFmtId="0" fontId="36" fillId="13" borderId="0" xfId="0" applyFont="1" applyFill="1" applyBorder="1" applyAlignment="1">
      <alignment horizontal="left" vertical="top"/>
    </xf>
    <xf numFmtId="0" fontId="24" fillId="13" borderId="30" xfId="0" applyFont="1" applyFill="1" applyBorder="1"/>
    <xf numFmtId="0" fontId="24" fillId="13" borderId="1" xfId="0" applyFont="1" applyFill="1" applyBorder="1"/>
    <xf numFmtId="0" fontId="48" fillId="0" borderId="1" xfId="0" applyFont="1" applyBorder="1" applyAlignment="1">
      <alignment horizontal="center"/>
    </xf>
    <xf numFmtId="0" fontId="0" fillId="0" borderId="4" xfId="0" applyBorder="1" applyAlignment="1">
      <alignment horizontal="left" vertical="top" wrapText="1"/>
    </xf>
    <xf numFmtId="0" fontId="52" fillId="0" borderId="4" xfId="0" applyFont="1" applyBorder="1" applyAlignment="1">
      <alignment horizontal="left" wrapText="1"/>
    </xf>
    <xf numFmtId="0" fontId="0" fillId="13" borderId="35" xfId="0" applyFont="1" applyFill="1" applyBorder="1" applyAlignment="1">
      <alignment wrapText="1"/>
    </xf>
    <xf numFmtId="0" fontId="0" fillId="13" borderId="3" xfId="0" applyFont="1" applyFill="1" applyBorder="1" applyAlignment="1">
      <alignment wrapText="1"/>
    </xf>
    <xf numFmtId="0" fontId="0" fillId="13" borderId="32" xfId="0" applyFont="1" applyFill="1" applyBorder="1" applyAlignment="1">
      <alignment wrapText="1"/>
    </xf>
    <xf numFmtId="0" fontId="0" fillId="0" borderId="30" xfId="0" applyBorder="1" applyAlignment="1">
      <alignment vertical="top" wrapText="1"/>
    </xf>
    <xf numFmtId="0" fontId="0" fillId="0" borderId="1" xfId="0" applyBorder="1" applyAlignment="1">
      <alignment vertical="top" wrapText="1"/>
    </xf>
    <xf numFmtId="0" fontId="0" fillId="0" borderId="29" xfId="0" applyBorder="1" applyAlignment="1">
      <alignment vertical="top" wrapText="1"/>
    </xf>
    <xf numFmtId="0" fontId="0" fillId="13" borderId="35" xfId="0" applyFill="1" applyBorder="1" applyAlignment="1">
      <alignment wrapText="1"/>
    </xf>
    <xf numFmtId="0" fontId="0" fillId="13" borderId="3" xfId="0" applyFill="1" applyBorder="1" applyAlignment="1">
      <alignment wrapText="1"/>
    </xf>
    <xf numFmtId="0" fontId="0" fillId="13" borderId="32" xfId="0" applyFill="1" applyBorder="1" applyAlignment="1">
      <alignment wrapText="1"/>
    </xf>
    <xf numFmtId="0" fontId="51" fillId="0" borderId="0" xfId="0" applyFont="1" applyAlignment="1">
      <alignment vertical="center" wrapText="1"/>
    </xf>
    <xf numFmtId="0" fontId="0" fillId="0" borderId="4" xfId="0" applyBorder="1"/>
    <xf numFmtId="0" fontId="0" fillId="0" borderId="22" xfId="0" applyBorder="1"/>
    <xf numFmtId="0" fontId="0" fillId="0" borderId="2" xfId="0" applyBorder="1"/>
    <xf numFmtId="0" fontId="0" fillId="0" borderId="31" xfId="0" applyBorder="1"/>
    <xf numFmtId="0" fontId="0" fillId="0" borderId="30" xfId="0" applyBorder="1"/>
    <xf numFmtId="0" fontId="0" fillId="0" borderId="1" xfId="0" applyBorder="1"/>
    <xf numFmtId="0" fontId="17" fillId="0" borderId="35" xfId="0" applyFont="1" applyBorder="1"/>
    <xf numFmtId="0" fontId="17" fillId="0" borderId="3" xfId="0" applyFont="1" applyBorder="1"/>
    <xf numFmtId="0" fontId="0" fillId="0" borderId="52" xfId="0" applyBorder="1"/>
    <xf numFmtId="0" fontId="0" fillId="0" borderId="0" xfId="0" applyBorder="1"/>
    <xf numFmtId="0" fontId="0" fillId="0" borderId="10" xfId="0" applyBorder="1"/>
    <xf numFmtId="0" fontId="17" fillId="0" borderId="22" xfId="0" applyFont="1" applyFill="1" applyBorder="1"/>
    <xf numFmtId="0" fontId="17" fillId="0" borderId="2" xfId="0" applyFont="1" applyFill="1" applyBorder="1"/>
    <xf numFmtId="0" fontId="17" fillId="0" borderId="31" xfId="0" applyFont="1" applyFill="1" applyBorder="1"/>
    <xf numFmtId="0" fontId="36" fillId="13" borderId="59" xfId="0" applyFont="1" applyFill="1" applyBorder="1" applyAlignment="1">
      <alignment horizontal="center"/>
    </xf>
    <xf numFmtId="0" fontId="36" fillId="13" borderId="60" xfId="0" applyFont="1" applyFill="1" applyBorder="1" applyAlignment="1">
      <alignment horizontal="center"/>
    </xf>
    <xf numFmtId="0" fontId="36" fillId="13" borderId="61" xfId="0" applyFont="1" applyFill="1" applyBorder="1" applyAlignment="1">
      <alignment horizontal="center"/>
    </xf>
    <xf numFmtId="0" fontId="17" fillId="0" borderId="27" xfId="0" applyFont="1" applyBorder="1" applyAlignment="1">
      <alignment horizontal="center"/>
    </xf>
    <xf numFmtId="0" fontId="17" fillId="0" borderId="0" xfId="0" applyFont="1" applyBorder="1"/>
    <xf numFmtId="0" fontId="17" fillId="0" borderId="10" xfId="0" applyFont="1" applyBorder="1"/>
    <xf numFmtId="0" fontId="0" fillId="0" borderId="29" xfId="0" applyBorder="1"/>
    <xf numFmtId="0" fontId="0" fillId="0" borderId="35" xfId="0" applyBorder="1" applyAlignment="1">
      <alignment vertical="top" wrapText="1"/>
    </xf>
    <xf numFmtId="0" fontId="0" fillId="0" borderId="3" xfId="0" applyBorder="1" applyAlignment="1">
      <alignment vertical="top" wrapText="1"/>
    </xf>
    <xf numFmtId="0" fontId="0" fillId="0" borderId="32" xfId="0" applyBorder="1" applyAlignment="1">
      <alignment vertical="top" wrapText="1"/>
    </xf>
    <xf numFmtId="0" fontId="0" fillId="0" borderId="52" xfId="0"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0" fillId="0" borderId="62" xfId="0" applyBorder="1" applyAlignment="1">
      <alignment vertical="top" wrapText="1"/>
    </xf>
    <xf numFmtId="0" fontId="0" fillId="0" borderId="8" xfId="0" applyBorder="1" applyAlignment="1">
      <alignment vertical="top" wrapText="1"/>
    </xf>
    <xf numFmtId="0" fontId="0" fillId="0" borderId="15" xfId="0" applyBorder="1" applyAlignment="1">
      <alignment vertical="top" wrapText="1"/>
    </xf>
    <xf numFmtId="0" fontId="17" fillId="0" borderId="22" xfId="0" applyFont="1" applyFill="1" applyBorder="1" applyAlignment="1">
      <alignment vertical="center" wrapText="1"/>
    </xf>
    <xf numFmtId="0" fontId="17" fillId="0" borderId="2" xfId="0" applyFont="1" applyFill="1" applyBorder="1" applyAlignment="1">
      <alignment vertical="center" wrapText="1"/>
    </xf>
    <xf numFmtId="0" fontId="17" fillId="0" borderId="31" xfId="0" applyFont="1" applyFill="1" applyBorder="1" applyAlignment="1">
      <alignment vertical="center" wrapText="1"/>
    </xf>
    <xf numFmtId="0" fontId="24" fillId="0" borderId="35" xfId="0" applyFont="1" applyBorder="1" applyAlignment="1">
      <alignment wrapText="1"/>
    </xf>
    <xf numFmtId="0" fontId="24" fillId="0" borderId="3" xfId="0" applyFont="1" applyBorder="1" applyAlignment="1">
      <alignment wrapText="1"/>
    </xf>
    <xf numFmtId="0" fontId="24" fillId="0" borderId="32" xfId="0" applyFont="1" applyBorder="1" applyAlignment="1">
      <alignment wrapText="1"/>
    </xf>
    <xf numFmtId="0" fontId="53" fillId="16" borderId="0" xfId="0" applyFont="1" applyFill="1" applyAlignment="1">
      <alignment horizontal="center"/>
    </xf>
    <xf numFmtId="0" fontId="54" fillId="16" borderId="0" xfId="0" applyFont="1" applyFill="1" applyAlignment="1">
      <alignment horizontal="center"/>
    </xf>
    <xf numFmtId="0" fontId="55" fillId="16" borderId="0" xfId="0" applyFont="1" applyFill="1" applyAlignment="1">
      <alignment horizontal="center"/>
    </xf>
    <xf numFmtId="0" fontId="0" fillId="16" borderId="0" xfId="0" applyFill="1" applyAlignment="1">
      <alignment horizontal="center"/>
    </xf>
    <xf numFmtId="0" fontId="21" fillId="9" borderId="0" xfId="0" applyFont="1" applyFill="1" applyAlignment="1">
      <alignment horizontal="center"/>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50" fillId="0" borderId="0" xfId="0" applyFont="1" applyAlignment="1">
      <alignment horizontal="center" wrapText="1"/>
    </xf>
    <xf numFmtId="0" fontId="0" fillId="0" borderId="1" xfId="0" applyBorder="1" applyAlignment="1">
      <alignment horizontal="center"/>
    </xf>
    <xf numFmtId="0" fontId="17" fillId="0" borderId="19" xfId="0" applyFont="1"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4" xfId="0" applyFill="1" applyBorder="1" applyAlignment="1" applyProtection="1">
      <alignment horizontal="center" vertical="center"/>
      <protection locked="0"/>
    </xf>
    <xf numFmtId="0" fontId="0" fillId="0" borderId="39"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0" xfId="0" applyBorder="1" applyAlignment="1">
      <alignment horizontal="center" vertical="center" wrapText="1"/>
    </xf>
    <xf numFmtId="0" fontId="0" fillId="0" borderId="36" xfId="0" applyBorder="1" applyAlignment="1">
      <alignment horizontal="center" vertical="center" wrapText="1"/>
    </xf>
    <xf numFmtId="0" fontId="0" fillId="0" borderId="40" xfId="0" applyBorder="1" applyAlignment="1">
      <alignment horizontal="center" vertical="center" wrapText="1"/>
    </xf>
    <xf numFmtId="0" fontId="24" fillId="0" borderId="1" xfId="0" applyFont="1" applyBorder="1" applyAlignment="1" applyProtection="1">
      <alignment horizontal="left" vertical="top"/>
      <protection locked="0"/>
    </xf>
    <xf numFmtId="0" fontId="0" fillId="9" borderId="18" xfId="0" applyFill="1" applyBorder="1" applyAlignment="1">
      <alignment horizontal="center"/>
    </xf>
    <xf numFmtId="0" fontId="0" fillId="9" borderId="57" xfId="0" applyFill="1" applyBorder="1" applyAlignment="1">
      <alignment horizontal="center"/>
    </xf>
    <xf numFmtId="0" fontId="0" fillId="0" borderId="19" xfId="0" applyBorder="1" applyAlignment="1" applyProtection="1">
      <alignment horizontal="left" vertical="top"/>
      <protection locked="0"/>
    </xf>
    <xf numFmtId="0" fontId="0" fillId="9" borderId="57" xfId="0" applyFill="1" applyBorder="1" applyAlignment="1">
      <alignment horizontal="center" wrapText="1"/>
    </xf>
    <xf numFmtId="0" fontId="0" fillId="9" borderId="58" xfId="0" applyFill="1" applyBorder="1" applyAlignment="1">
      <alignment horizontal="center" wrapText="1"/>
    </xf>
    <xf numFmtId="0" fontId="24" fillId="0" borderId="0" xfId="0" applyFont="1" applyAlignment="1">
      <alignment horizontal="center" wrapText="1"/>
    </xf>
    <xf numFmtId="0" fontId="0" fillId="0" borderId="22" xfId="0" applyBorder="1" applyAlignment="1">
      <alignment horizontal="left" vertical="top" wrapText="1"/>
    </xf>
    <xf numFmtId="0" fontId="0" fillId="0" borderId="2" xfId="0" applyBorder="1" applyAlignment="1">
      <alignment horizontal="left" vertical="top" wrapText="1"/>
    </xf>
    <xf numFmtId="0" fontId="0" fillId="0" borderId="31" xfId="0" applyBorder="1" applyAlignment="1">
      <alignment horizontal="left" vertical="top" wrapText="1"/>
    </xf>
    <xf numFmtId="0" fontId="0" fillId="0" borderId="0" xfId="0"/>
    <xf numFmtId="0" fontId="0" fillId="0" borderId="0" xfId="0" applyAlignment="1">
      <alignment horizontal="left"/>
    </xf>
    <xf numFmtId="14" fontId="0" fillId="0" borderId="1" xfId="0" applyNumberFormat="1" applyBorder="1" applyAlignment="1" applyProtection="1">
      <alignment horizontal="left"/>
      <protection locked="0"/>
    </xf>
    <xf numFmtId="0" fontId="24" fillId="0" borderId="22" xfId="0" applyFont="1" applyBorder="1" applyAlignment="1">
      <alignment horizontal="left" vertical="top" wrapText="1"/>
    </xf>
    <xf numFmtId="0" fontId="24" fillId="0" borderId="2" xfId="0" applyFont="1" applyBorder="1" applyAlignment="1">
      <alignment horizontal="left" vertical="top" wrapText="1"/>
    </xf>
    <xf numFmtId="0" fontId="24" fillId="0" borderId="31" xfId="0" applyFont="1" applyBorder="1" applyAlignment="1">
      <alignment horizontal="left" vertical="top" wrapText="1"/>
    </xf>
    <xf numFmtId="0" fontId="24" fillId="0" borderId="22" xfId="0" applyFont="1" applyBorder="1" applyAlignment="1">
      <alignment horizontal="center" vertical="top" wrapText="1"/>
    </xf>
    <xf numFmtId="0" fontId="24" fillId="0" borderId="2" xfId="0" applyFont="1" applyBorder="1" applyAlignment="1">
      <alignment horizontal="center" vertical="top" wrapText="1"/>
    </xf>
    <xf numFmtId="0" fontId="24" fillId="0" borderId="31" xfId="0" applyFont="1" applyBorder="1" applyAlignment="1">
      <alignment horizontal="center" vertical="top" wrapText="1"/>
    </xf>
    <xf numFmtId="0" fontId="3" fillId="0" borderId="0" xfId="0" applyFont="1" applyAlignment="1">
      <alignment horizontal="center" wrapText="1"/>
    </xf>
    <xf numFmtId="0" fontId="42" fillId="0" borderId="41" xfId="2" applyFont="1" applyBorder="1" applyAlignment="1" applyProtection="1">
      <alignment horizontal="center" wrapText="1"/>
    </xf>
    <xf numFmtId="0" fontId="42" fillId="0" borderId="14" xfId="2" applyFont="1" applyBorder="1" applyAlignment="1" applyProtection="1">
      <alignment horizontal="center" wrapText="1"/>
    </xf>
    <xf numFmtId="0" fontId="32" fillId="0" borderId="0" xfId="2" applyFont="1" applyAlignment="1" applyProtection="1">
      <alignment horizontal="left"/>
    </xf>
    <xf numFmtId="0" fontId="46" fillId="0" borderId="63" xfId="2" applyFont="1" applyBorder="1" applyAlignment="1" applyProtection="1">
      <alignment horizontal="center" vertical="center" wrapText="1"/>
    </xf>
    <xf numFmtId="0" fontId="46" fillId="0" borderId="37" xfId="2" applyFont="1" applyBorder="1" applyAlignment="1" applyProtection="1">
      <alignment horizontal="center" vertical="center" wrapText="1"/>
    </xf>
    <xf numFmtId="0" fontId="42" fillId="0" borderId="30" xfId="2" applyFont="1" applyBorder="1" applyAlignment="1" applyProtection="1">
      <alignment horizontal="center" wrapText="1"/>
    </xf>
    <xf numFmtId="0" fontId="42" fillId="0" borderId="29" xfId="2" applyFont="1" applyBorder="1" applyAlignment="1" applyProtection="1">
      <alignment horizontal="center" wrapText="1"/>
    </xf>
    <xf numFmtId="49" fontId="41" fillId="0" borderId="4" xfId="2" applyNumberFormat="1" applyFont="1" applyBorder="1" applyAlignment="1" applyProtection="1">
      <alignment horizontal="center"/>
    </xf>
    <xf numFmtId="49" fontId="41" fillId="0" borderId="22" xfId="2" applyNumberFormat="1" applyFont="1" applyBorder="1" applyAlignment="1" applyProtection="1">
      <alignment horizontal="center"/>
    </xf>
    <xf numFmtId="49" fontId="28" fillId="3" borderId="0" xfId="2" applyNumberFormat="1" applyFont="1" applyFill="1" applyBorder="1" applyAlignment="1" applyProtection="1">
      <alignment horizontal="center"/>
    </xf>
    <xf numFmtId="0" fontId="42" fillId="5" borderId="0" xfId="0" applyFont="1" applyFill="1" applyBorder="1" applyAlignment="1" applyProtection="1">
      <alignment horizontal="left" wrapText="1"/>
    </xf>
    <xf numFmtId="14" fontId="42" fillId="5" borderId="0" xfId="0" applyNumberFormat="1" applyFont="1" applyFill="1" applyBorder="1" applyAlignment="1" applyProtection="1">
      <alignment horizontal="center"/>
      <protection locked="0"/>
    </xf>
    <xf numFmtId="0" fontId="21" fillId="0" borderId="0" xfId="0" applyFont="1" applyBorder="1" applyAlignment="1" applyProtection="1">
      <alignment horizontal="left" vertical="top"/>
      <protection locked="0"/>
    </xf>
    <xf numFmtId="0" fontId="28" fillId="0" borderId="64" xfId="2" applyFont="1" applyBorder="1" applyAlignment="1" applyProtection="1">
      <alignment horizontal="center"/>
    </xf>
    <xf numFmtId="0" fontId="28" fillId="0" borderId="27" xfId="2" applyFont="1" applyBorder="1" applyAlignment="1" applyProtection="1">
      <alignment horizontal="center"/>
    </xf>
    <xf numFmtId="0" fontId="29" fillId="3" borderId="0" xfId="2" applyFont="1" applyFill="1" applyBorder="1" applyAlignment="1" applyProtection="1">
      <alignment horizontal="center"/>
    </xf>
    <xf numFmtId="0" fontId="56" fillId="8" borderId="34" xfId="0" applyFont="1" applyFill="1" applyBorder="1" applyAlignment="1">
      <alignment horizontal="center" wrapText="1"/>
    </xf>
  </cellXfs>
  <cellStyles count="3">
    <cellStyle name="Currency" xfId="1" builtinId="4"/>
    <cellStyle name="Normal" xfId="0" builtinId="0"/>
    <cellStyle name="Normal 2" xfId="2" xr:uid="{00000000-0005-0000-0000-000002000000}"/>
  </cellStyles>
  <dxfs count="96">
    <dxf>
      <font>
        <color theme="0"/>
      </font>
    </dxf>
    <dxf>
      <font>
        <color theme="0"/>
      </font>
    </dxf>
    <dxf>
      <font>
        <b val="0"/>
        <i val="0"/>
        <strike val="0"/>
        <condense val="0"/>
        <extend val="0"/>
        <outline val="0"/>
        <shadow val="0"/>
        <u val="none"/>
        <vertAlign val="baseline"/>
        <sz val="11"/>
        <color theme="3"/>
        <name val="Calibri"/>
        <scheme val="minor"/>
      </font>
      <numFmt numFmtId="32" formatCode="_(&quot;$&quot;* #,##0_);_(&quot;$&quot;* \(#,##0\);_(&quot;$&quot;* &quot;-&quot;_);_(@_)"/>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theme="3" tint="0.39997558519241921"/>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theme="3"/>
        <name val="Calibri"/>
        <scheme val="minor"/>
      </font>
      <numFmt numFmtId="32" formatCode="_(&quot;$&quot;* #,##0_);_(&quot;$&quot;* \(#,##0\);_(&quot;$&quot;* &quot;-&quot;_);_(@_)"/>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theme="3" tint="0.39997558519241921"/>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theme="3"/>
        <name val="Calibri"/>
        <scheme val="minor"/>
      </font>
      <numFmt numFmtId="32" formatCode="_(&quot;$&quot;* #,##0_);_(&quot;$&quot;* \(#,##0\);_(&quot;$&quot;* &quot;-&quot;_);_(@_)"/>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theme="3" tint="0.39997558519241921"/>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theme="3"/>
        <name val="Calibri"/>
        <scheme val="minor"/>
      </font>
      <numFmt numFmtId="33" formatCode="_(* #,##0_);_(* \(#,##0\);_(* &quot;-&quot;_);_(@_)"/>
      <alignment horizontal="center"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center"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numFmt numFmtId="33" formatCode="_(* #,##0_);_(* \(#,##0\);_(* &quot;-&quot;_);_(@_)"/>
      <alignment horizontal="center"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center"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general"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0" hidden="0"/>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theme="3" tint="0.39997558519241921"/>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theme="3"/>
        <name val="Calibri"/>
        <scheme val="minor"/>
      </font>
      <numFmt numFmtId="32" formatCode="_(&quot;$&quot;* #,##0_);_(&quot;$&quot;* \(#,##0\);_(&quot;$&quot;* &quot;-&quot;_);_(@_)"/>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numFmt numFmtId="33" formatCode="_(* #,##0_);_(* \(#,##0\);_(* &quot;-&quot;_);_(@_)"/>
      <alignment horizontal="left" vertical="top" textRotation="0" wrapText="1" indent="0" justifyLastLine="0" shrinkToFit="0" readingOrder="0"/>
      <border diagonalUp="0" diagonalDown="0">
        <left style="thin">
          <color indexed="64"/>
        </left>
        <right style="thin">
          <color indexed="64"/>
        </right>
        <top style="thin">
          <color indexed="0"/>
        </top>
        <bottom style="thin">
          <color indexed="0"/>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2"/>
        <color theme="0"/>
        <name val="Calibri"/>
        <scheme val="minor"/>
      </font>
      <fill>
        <patternFill patternType="solid">
          <fgColor indexed="64"/>
          <bgColor theme="3" tint="0.39997558519241921"/>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theme="3"/>
        <name val="Calibri"/>
        <scheme val="minor"/>
      </font>
      <numFmt numFmtId="32" formatCode="_(&quot;$&quot;* #,##0_);_(&quot;$&quot;* \(#,##0\);_(&quot;$&quot;* &quot;-&quot;_);_(@_)"/>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0"/>
        <name val="Calibri"/>
        <scheme val="minor"/>
      </font>
      <fill>
        <patternFill patternType="solid">
          <fgColor indexed="64"/>
          <bgColor theme="3" tint="0.39997558519241921"/>
        </patternFill>
      </fill>
      <alignment horizontal="center" vertical="center" textRotation="0" wrapText="0" indent="0" justifyLastLine="0" shrinkToFit="0" readingOrder="0"/>
    </dxf>
    <dxf>
      <font>
        <color theme="0"/>
      </font>
    </dxf>
    <dxf>
      <font>
        <strike val="0"/>
        <outline val="0"/>
        <shadow val="0"/>
        <u val="none"/>
        <vertAlign val="baseline"/>
        <sz val="11"/>
        <color theme="3"/>
        <name val="Calibri"/>
        <scheme val="minor"/>
      </font>
      <numFmt numFmtId="32" formatCode="_(&quot;$&quot;* #,##0_);_(&quot;$&quot;* \(#,##0\);_(&quot;$&quot;* &quot;-&quot;_);_(@_)"/>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numFmt numFmtId="32" formatCode="_(&quot;$&quot;* #,##0_);_(&quot;$&quot;* \(#,##0\);_(&quot;$&quot;* &quot;-&quot;_);_(@_)"/>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numFmt numFmtId="32" formatCode="_(&quot;$&quot;* #,##0_);_(&quot;$&quot;* \(#,##0\);_(&quot;$&quot;* &quot;-&quot;_);_(@_)"/>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3"/>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1"/>
        <color theme="3"/>
        <name val="Calibri"/>
        <scheme val="minor"/>
      </font>
      <protection locked="0" hidden="0"/>
    </dxf>
    <dxf>
      <border>
        <bottom style="double">
          <color indexed="64"/>
        </bottom>
      </border>
    </dxf>
    <dxf>
      <font>
        <b/>
        <i val="0"/>
        <strike val="0"/>
        <condense val="0"/>
        <extend val="0"/>
        <outline val="0"/>
        <shadow val="0"/>
        <u val="none"/>
        <vertAlign val="baseline"/>
        <sz val="11"/>
        <color theme="1"/>
        <name val="Calibri"/>
        <scheme val="minor"/>
      </font>
      <alignment horizontal="center" vertical="top" textRotation="0" wrapText="1" indent="0" justifyLastLine="0" shrinkToFit="0" readingOrder="0"/>
      <border diagonalUp="0" diagonalDown="0">
        <left style="thin">
          <color indexed="64"/>
        </left>
        <right style="thin">
          <color indexed="64"/>
        </right>
        <top/>
        <bottom/>
      </border>
    </dxf>
    <dxf>
      <font>
        <color theme="0"/>
      </font>
    </dxf>
    <dxf>
      <numFmt numFmtId="34" formatCode="_(&quot;$&quot;* #,##0.00_);_(&quot;$&quot;* \(#,##0.00\);_(&quot;$&quot;* &quot;-&quot;??_);_(@_)"/>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left style="thin">
          <color indexed="64"/>
        </left>
        <right style="thin">
          <color indexed="64"/>
        </right>
        <top style="double">
          <color indexed="64"/>
        </top>
        <bottom style="double">
          <color indexed="64"/>
        </bottom>
      </border>
    </dxf>
    <dxf>
      <alignment horizontal="left" vertical="top" textRotation="0" wrapText="1" indent="0" justifyLastLine="0" shrinkToFit="0" readingOrder="0"/>
      <protection locked="0" hidden="0"/>
    </dxf>
    <dxf>
      <border outline="0">
        <bottom style="double">
          <color indexed="64"/>
        </bottom>
      </border>
    </dxf>
    <dxf>
      <font>
        <strike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1613535</xdr:colOff>
      <xdr:row>0</xdr:row>
      <xdr:rowOff>0</xdr:rowOff>
    </xdr:from>
    <xdr:to>
      <xdr:col>4</xdr:col>
      <xdr:colOff>302727</xdr:colOff>
      <xdr:row>0</xdr:row>
      <xdr:rowOff>153699</xdr:rowOff>
    </xdr:to>
    <xdr:sp macro="" textlink="">
      <xdr:nvSpPr>
        <xdr:cNvPr id="3" name="TextBox 2">
          <a:extLst>
            <a:ext uri="{FF2B5EF4-FFF2-40B4-BE49-F238E27FC236}">
              <a16:creationId xmlns:a16="http://schemas.microsoft.com/office/drawing/2014/main" id="{04FD134C-9E39-4D58-BD4B-C639F3B16D66}"/>
            </a:ext>
          </a:extLst>
        </xdr:cNvPr>
        <xdr:cNvSpPr txBox="1"/>
      </xdr:nvSpPr>
      <xdr:spPr>
        <a:xfrm>
          <a:off x="6621145" y="167640"/>
          <a:ext cx="318965" cy="2718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0</xdr:row>
      <xdr:rowOff>160020</xdr:rowOff>
    </xdr:from>
    <xdr:to>
      <xdr:col>4</xdr:col>
      <xdr:colOff>622168</xdr:colOff>
      <xdr:row>1</xdr:row>
      <xdr:rowOff>290088</xdr:rowOff>
    </xdr:to>
    <xdr:sp macro="" textlink="">
      <xdr:nvSpPr>
        <xdr:cNvPr id="3" name="TextBox 2">
          <a:extLst>
            <a:ext uri="{FF2B5EF4-FFF2-40B4-BE49-F238E27FC236}">
              <a16:creationId xmlns:a16="http://schemas.microsoft.com/office/drawing/2014/main" id="{EB366CB4-EAD9-4963-8932-B4B47EF078FB}"/>
            </a:ext>
          </a:extLst>
        </xdr:cNvPr>
        <xdr:cNvSpPr txBox="1"/>
      </xdr:nvSpPr>
      <xdr:spPr>
        <a:xfrm>
          <a:off x="7208520" y="167640"/>
          <a:ext cx="4572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chool%20Improvement%20Grant%20(SIG)/2015-16%20SIG%20FILES/Cohort%203%20Year%203/NGO%20C3Y3%20-%20Budget%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dupree/AppData/Local/Microsoft/Windows/Temporary%20Internet%20Files/Content.Outlook/XDROXU2M/Cohort%204_4R_Y3%20-%20SIG%20Application%20-%20DRAFT%20-%20Year%203%20of%20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chool%20Improvement%20Plan%20v201207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itle"/>
      <sheetName val="P&amp;F School List"/>
      <sheetName val="P&amp;F School List (2)"/>
      <sheetName val="List Variables"/>
      <sheetName val="Goal Summary Pages"/>
      <sheetName val="Budget Summary (2)"/>
      <sheetName val="Budget Narrative"/>
      <sheetName val="Budget Detail Form A"/>
      <sheetName val="Budget Detail Form B"/>
      <sheetName val="Budget Detail Form C"/>
      <sheetName val="Budget Detail Form D"/>
      <sheetName val="Budget Detail Form E"/>
      <sheetName val="Budget Detail Form F"/>
      <sheetName val="Budget Detail Form G"/>
      <sheetName val="Budget Summary"/>
      <sheetName val="List Variable 1"/>
      <sheetName val="Prog"/>
    </sheetNames>
    <sheetDataSet>
      <sheetData sheetId="0">
        <row r="17">
          <cell r="A17">
            <v>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A1" t="str">
            <v>100 - 100: Full-Time &amp; Part Time Salaries - Instruction</v>
          </cell>
          <cell r="B1" t="str">
            <v>100 - 300: Purchased Professional and Technical Services (instructional)</v>
          </cell>
          <cell r="C1" t="str">
            <v>100 - 600: Instructional Supplies and Textbooks</v>
          </cell>
          <cell r="D1" t="str">
            <v>400 - 731: Instructional Equipment</v>
          </cell>
          <cell r="E1" t="str">
            <v>100 - 500: Other Purchased Services</v>
          </cell>
          <cell r="F1" t="str">
            <v>200 - 100: Full Time and Part Time Salaries Support Services</v>
          </cell>
        </row>
        <row r="2">
          <cell r="A2" t="str">
            <v>200 - 100: Full Time and Part Time Salaries Support Services</v>
          </cell>
          <cell r="B2" t="str">
            <v>200 - 300:  Purchased Professional and Technical Services (noninstructional/support)</v>
          </cell>
          <cell r="C2" t="str">
            <v>200 - 600: Noninstructional Supplies and Materials</v>
          </cell>
          <cell r="D2" t="str">
            <v>400 - 732: Noninstructional Equipment</v>
          </cell>
          <cell r="E2" t="str">
            <v>100 - 800: Other Objects</v>
          </cell>
          <cell r="F2" t="str">
            <v>200 - 200: Personal Services - Employee Benefits</v>
          </cell>
        </row>
        <row r="3">
          <cell r="E3" t="str">
            <v>200 - 400: Purchased Property Services</v>
          </cell>
          <cell r="F3" t="str">
            <v>200 - 300:  Purchased Professional and Technical Services (noninstructional/support)</v>
          </cell>
        </row>
        <row r="4">
          <cell r="E4" t="str">
            <v>200 - 500: Other Purchased Services</v>
          </cell>
          <cell r="F4" t="str">
            <v>200 - 400: Purchased Property Services</v>
          </cell>
        </row>
        <row r="5">
          <cell r="E5" t="str">
            <v>200 - 580: Travel</v>
          </cell>
          <cell r="F5" t="str">
            <v>200 - 500: Other Purchased Services</v>
          </cell>
        </row>
        <row r="6">
          <cell r="E6" t="str">
            <v>200 - 800: Other Objects</v>
          </cell>
          <cell r="F6" t="str">
            <v>200 - 580: Travel</v>
          </cell>
        </row>
        <row r="7">
          <cell r="F7" t="str">
            <v>200 - 600: Noninstructional Supplies and Materials</v>
          </cell>
        </row>
        <row r="8">
          <cell r="F8" t="str">
            <v>200 - 800: Other Objects</v>
          </cell>
        </row>
      </sheetData>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1 School Title Page"/>
      <sheetName val="P&amp;F School List"/>
      <sheetName val="P&amp;F School List (2)"/>
      <sheetName val="List Variables"/>
      <sheetName val="Goal Summary Pages"/>
      <sheetName val="Budget Summary (2)"/>
      <sheetName val="Budget Title Page"/>
      <sheetName val="Budget Narrative"/>
      <sheetName val="Budget Detail Form A"/>
      <sheetName val="Budget Detail Form B"/>
      <sheetName val="Budget Detail Form C"/>
      <sheetName val="Budget Detail Form D"/>
      <sheetName val="Budget Detail Form E"/>
      <sheetName val="Budget Detail Form F"/>
      <sheetName val="Budget Detail Form G"/>
      <sheetName val="Budget Detail Form H"/>
      <sheetName val="FY-18 Budget Summary"/>
      <sheetName val="Pre-Award Budget Summary"/>
      <sheetName val="Sheet3"/>
      <sheetName val="List Variable 1"/>
      <sheetName val="Pr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A2" t="str">
            <v>100-600</v>
          </cell>
          <cell r="C2" t="str">
            <v>200-100</v>
          </cell>
        </row>
        <row r="3">
          <cell r="A3" t="str">
            <v>200-300</v>
          </cell>
          <cell r="C3" t="str">
            <v>200-200</v>
          </cell>
        </row>
        <row r="4">
          <cell r="A4" t="str">
            <v>200-500</v>
          </cell>
          <cell r="C4" t="str">
            <v>200-300</v>
          </cell>
        </row>
        <row r="5">
          <cell r="A5" t="str">
            <v>200-580</v>
          </cell>
          <cell r="C5" t="str">
            <v>200-400</v>
          </cell>
        </row>
        <row r="6">
          <cell r="A6" t="str">
            <v>200-600</v>
          </cell>
          <cell r="C6" t="str">
            <v>200-500</v>
          </cell>
        </row>
        <row r="7">
          <cell r="A7" t="str">
            <v>200-800</v>
          </cell>
          <cell r="C7" t="str">
            <v>200-580</v>
          </cell>
        </row>
        <row r="8">
          <cell r="A8" t="str">
            <v>200-860</v>
          </cell>
          <cell r="C8" t="str">
            <v>200-600</v>
          </cell>
        </row>
        <row r="9">
          <cell r="A9" t="str">
            <v>400-731</v>
          </cell>
          <cell r="C9" t="str">
            <v>200-800</v>
          </cell>
        </row>
        <row r="10">
          <cell r="A10" t="str">
            <v>400-732</v>
          </cell>
          <cell r="C10" t="str">
            <v>200-860</v>
          </cell>
        </row>
        <row r="11">
          <cell r="C11" t="str">
            <v>400-732</v>
          </cell>
        </row>
      </sheetData>
      <sheetData sheetId="19">
        <row r="1">
          <cell r="A1" t="str">
            <v>100 - 100: Full-Time &amp; Part Time Salaries - Instruction</v>
          </cell>
          <cell r="B1" t="str">
            <v>100 - 300: Purchased Professional and Technical Services (instructional)</v>
          </cell>
          <cell r="C1" t="str">
            <v>100 - 600: Instructional Supplies and Textbooks</v>
          </cell>
          <cell r="D1" t="str">
            <v>400 - 731: Instructional Equipment</v>
          </cell>
          <cell r="E1" t="str">
            <v>100 - 500: Other Purchased Services</v>
          </cell>
        </row>
        <row r="2">
          <cell r="A2" t="str">
            <v>200 - 100: Full Time and Part Time Salaries Support Services</v>
          </cell>
          <cell r="B2" t="str">
            <v>200 - 300:  Purchased Professional and Technical Services (noninstructional/support)</v>
          </cell>
          <cell r="C2" t="str">
            <v>200 - 600: Noninstructional Supplies and Materials</v>
          </cell>
          <cell r="D2" t="str">
            <v>400 - 732: Noninstructional Equipment</v>
          </cell>
          <cell r="E2" t="str">
            <v>100 - 800: Other Objects</v>
          </cell>
        </row>
        <row r="3">
          <cell r="E3" t="str">
            <v>200 - 400: Purchased Property Services</v>
          </cell>
        </row>
        <row r="4">
          <cell r="E4" t="str">
            <v>200 - 500: Other Purchased Services</v>
          </cell>
        </row>
        <row r="5">
          <cell r="E5" t="str">
            <v>200 - 580: Travel</v>
          </cell>
        </row>
        <row r="6">
          <cell r="E6" t="str">
            <v>200 - 800: Other Objects</v>
          </cell>
        </row>
      </sheetData>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
      <sheetName val="List of Schools &amp; CDS"/>
      <sheetName val="List Variables"/>
      <sheetName val="QSR OUTPUT - Highest Priority"/>
      <sheetName val="STRATEGIES OUTPUT - Highest Pri"/>
      <sheetName val="QSR OUTPUT - Full List"/>
      <sheetName val="STRATEGIES OUTPUT - Full List"/>
      <sheetName val="COMPREHENSIVE STRATEGIES"/>
      <sheetName val="1.6.1"/>
      <sheetName val="Example Strategy detail"/>
      <sheetName val="Budget Summary"/>
      <sheetName val="School Improvement Plan v201207"/>
    </sheetNames>
    <sheetDataSet>
      <sheetData sheetId="0"/>
      <sheetData sheetId="1">
        <row r="14">
          <cell r="E14">
            <v>2</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2" displayName="Table2" ref="A9:E30" totalsRowShown="0" headerRowDxfId="93" dataDxfId="91" headerRowBorderDxfId="92" tableBorderDxfId="90">
  <tableColumns count="5">
    <tableColumn id="1" xr3:uid="{00000000-0010-0000-0000-000001000000}" name="SMART GOAL &amp; Step Number(s)" dataDxfId="89"/>
    <tableColumn id="2" xr3:uid="{00000000-0010-0000-0000-000002000000}" name="FUNCTION -OBJECT CODE" dataDxfId="88"/>
    <tableColumn id="3" xr3:uid="{00000000-0010-0000-0000-000003000000}" name="POSITION/NAME" dataDxfId="87"/>
    <tableColumn id="4" xr3:uid="{00000000-0010-0000-0000-000004000000}" name="COST CALCULATION_x000a_For full-time positions: total annual salary  x  percent of time to the_x000a_ grant project = total_x000a_For part-time positions: rate (4) per hour x number of hours per week x number of weeks per year = total" dataDxfId="86"/>
    <tableColumn id="5" xr3:uid="{00000000-0010-0000-0000-000005000000}" name="GRANT REQUEST AMOUNT" dataDxfId="8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1000000}" name="Table5" displayName="Table5" ref="A9:L30" totalsRowShown="0" headerRowDxfId="83" dataDxfId="81" headerRowBorderDxfId="82" tableBorderDxfId="80">
  <tableColumns count="12">
    <tableColumn id="1" xr3:uid="{00000000-0010-0000-0100-000001000000}" name="POSITION/NAME" dataDxfId="79"/>
    <tableColumn id="2" xr3:uid="{00000000-0010-0000-0100-000002000000}" name="GRANT _x000a_REQUESTED _x000a_SALARY _x000a_AMOUNT" dataDxfId="78"/>
    <tableColumn id="3" xr3:uid="{00000000-0010-0000-0100-000003000000}" name="FICA _x000a__x000a__x000a__x000a__x000a_7.65%" dataDxfId="77"/>
    <tableColumn id="4" xr3:uid="{00000000-0010-0000-0100-000004000000}" name="TPAF_x000a__x000a__x000a__x000a__x000a_----------%" dataDxfId="76"/>
    <tableColumn id="5" xr3:uid="{00000000-0010-0000-0100-000005000000}" name="PERS_x000a__x000a__x000a__x000a__x000a_----------%" dataDxfId="75"/>
    <tableColumn id="6" xr3:uid="{00000000-0010-0000-0100-000006000000}" name="WRKR'S COMP_x000a__x000a__x000a__x000a_----------%" dataDxfId="74"/>
    <tableColumn id="7" xr3:uid="{00000000-0010-0000-0100-000007000000}" name="UNEMPLY._x000a__x000a__x000a__x000a__x000a_----------%" dataDxfId="73"/>
    <tableColumn id="8" xr3:uid="{00000000-0010-0000-0100-000008000000}" name="DISABIL._x000a__x000a__x000a__x000a__x000a_----------%" dataDxfId="72"/>
    <tableColumn id="9" xr3:uid="{00000000-0010-0000-0100-000009000000}" name="HEALTH_x000a__x000a__x000a__x000a__x000a_----------%" dataDxfId="71"/>
    <tableColumn id="10" xr3:uid="{00000000-0010-0000-0100-00000A000000}" name="OTHER SPECIFY:_x000a__x000a_________x000a__x000a_----------%" dataDxfId="70"/>
    <tableColumn id="11" xr3:uid="{00000000-0010-0000-0100-00000B000000}" name="TOTAL % _x000a_OF _x000a_BENEFITS" dataDxfId="69"/>
    <tableColumn id="12" xr3:uid="{00000000-0010-0000-0100-00000C000000}" name="GRANT REQUEST AMOUNT (BENEFITS ONLY)" dataDxfId="6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Table1" displayName="Table1" ref="A8:F32" totalsRowShown="0" headerRowDxfId="66" dataDxfId="64" headerRowBorderDxfId="65" tableBorderDxfId="63" totalsRowBorderDxfId="62">
  <tableColumns count="6">
    <tableColumn id="1" xr3:uid="{00000000-0010-0000-0200-000001000000}" name="SMART GOAL &amp; Step Number(s)" dataDxfId="61"/>
    <tableColumn id="2" xr3:uid="{00000000-0010-0000-0200-000002000000}" name="FUNCTION - _x000a_OBJECT CODE" dataDxfId="60"/>
    <tableColumn id="3" xr3:uid="{00000000-0010-0000-0200-000003000000}" name="DESCRIPTION / PURPOSE" dataDxfId="59"/>
    <tableColumn id="7" xr3:uid="{00000000-0010-0000-0200-000007000000}" name="RATE:_x000a_HOURLY,_x000a_DAILY,_x000a_FLAT FEE" dataDxfId="58"/>
    <tableColumn id="9" xr3:uid="{00000000-0010-0000-0200-000009000000}" name="TIME_x000a_REQUIRED" dataDxfId="57"/>
    <tableColumn id="11" xr3:uid="{00000000-0010-0000-0200-00000B000000}" name="GRANT_x000a_REQUEST _x000a_AMOUNT" dataDxfId="5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3000000}" name="Table14" displayName="Table14" ref="A8:F32" totalsRowShown="0" headerRowDxfId="54" dataDxfId="52" headerRowBorderDxfId="53" tableBorderDxfId="51" totalsRowBorderDxfId="50">
  <tableColumns count="6">
    <tableColumn id="1" xr3:uid="{00000000-0010-0000-0300-000001000000}" name="SMART GOAL &amp; Step Number(s)" dataDxfId="49"/>
    <tableColumn id="2" xr3:uid="{00000000-0010-0000-0300-000002000000}" name="FUNCTION -  _x000a_OBJECT CODE" dataDxfId="48"/>
    <tableColumn id="3" xr3:uid="{00000000-0010-0000-0300-000003000000}" name="ITEM DESCRIPTION " dataDxfId="47"/>
    <tableColumn id="7" xr3:uid="{00000000-0010-0000-0300-000007000000}" name="UNIT COST_x000a_(UC)" dataDxfId="46"/>
    <tableColumn id="9" xr3:uid="{00000000-0010-0000-0300-000009000000}" name="QUANTITY_x000a_ (Q)" dataDxfId="45"/>
    <tableColumn id="11" xr3:uid="{00000000-0010-0000-0300-00000B000000}" name="GRANT_x000a_REQUEST _x000a_AMOUNT_x000a_(GR)" dataDxfId="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Table15" displayName="Table15" ref="A8:F32" totalsRowShown="0" headerRowDxfId="42" dataDxfId="40" headerRowBorderDxfId="41" tableBorderDxfId="39" totalsRowBorderDxfId="38">
  <tableColumns count="6">
    <tableColumn id="1" xr3:uid="{00000000-0010-0000-0400-000001000000}" name="SMART GOAL &amp; Step Number(s)" dataDxfId="37"/>
    <tableColumn id="2" xr3:uid="{00000000-0010-0000-0400-000002000000}" name="FUNCTION - _x000a_OBJECT CODE" dataDxfId="36"/>
    <tableColumn id="3" xr3:uid="{00000000-0010-0000-0400-000003000000}" name="ITEM DESCRIPTION " dataDxfId="35"/>
    <tableColumn id="7" xr3:uid="{00000000-0010-0000-0400-000007000000}" name="UNIT COST_x000a_(UC)" dataDxfId="34"/>
    <tableColumn id="9" xr3:uid="{00000000-0010-0000-0400-000009000000}" name="QUANTITY_x000a_ (Q)" dataDxfId="33"/>
    <tableColumn id="11" xr3:uid="{00000000-0010-0000-0400-00000B000000}" name="GRANT_x000a_REQUEST _x000a_AMOUNT_x000a_(GR)" dataDxfId="3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Table17" displayName="Table17" ref="A8:D32" totalsRowShown="0" headerRowDxfId="30" dataDxfId="28" headerRowBorderDxfId="29" tableBorderDxfId="27" totalsRowBorderDxfId="26">
  <tableColumns count="4">
    <tableColumn id="1" xr3:uid="{00000000-0010-0000-0500-000001000000}" name="SMART GOAL &amp; Step Number(s)" dataDxfId="25"/>
    <tableColumn id="2" xr3:uid="{00000000-0010-0000-0500-000002000000}" name="FUNCTION - _x000a_OBJECT CODE" dataDxfId="24"/>
    <tableColumn id="3" xr3:uid="{00000000-0010-0000-0500-000003000000}" name="DESCRIPTION / PURPOSE" dataDxfId="23"/>
    <tableColumn id="11" xr3:uid="{00000000-0010-0000-0500-00000B000000}" name="GRANT_x000a_REQUEST _x000a_AMOUNT" dataDxfId="2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Table178" displayName="Table178" ref="A8:D32" totalsRowShown="0" headerRowDxfId="20" dataDxfId="18" headerRowBorderDxfId="19" tableBorderDxfId="17" totalsRowBorderDxfId="16">
  <tableColumns count="4">
    <tableColumn id="1" xr3:uid="{00000000-0010-0000-0600-000001000000}" name="SMART GOAL &amp; Step Number(s)" dataDxfId="15"/>
    <tableColumn id="2" xr3:uid="{00000000-0010-0000-0600-000002000000}" name="FUNCTION - _x000a_OBJECT CODE" dataDxfId="14"/>
    <tableColumn id="3" xr3:uid="{00000000-0010-0000-0600-000003000000}" name="DESCRIPTION / COST CALCULATION" dataDxfId="13"/>
    <tableColumn id="11" xr3:uid="{00000000-0010-0000-0600-00000B000000}" name="GRANT_x000a_REQUEST _x000a_AMOUNT" dataDxfId="1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1" xr:uid="{00000000-000C-0000-FFFF-FFFF07000000}" name="Table178202" displayName="Table178202" ref="A8:D32" totalsRowShown="0" headerRowDxfId="10" dataDxfId="8" headerRowBorderDxfId="9" tableBorderDxfId="7" totalsRowBorderDxfId="6">
  <tableColumns count="4">
    <tableColumn id="1" xr3:uid="{00000000-0010-0000-0700-000001000000}" name="SMART GOAL &amp; Step Number(s)" dataDxfId="5"/>
    <tableColumn id="2" xr3:uid="{00000000-0010-0000-0700-000002000000}" name="FUNCTION - _x000a_OBJECT CODE" dataDxfId="4"/>
    <tableColumn id="3" xr3:uid="{00000000-0010-0000-0700-000003000000}" name="DESCRIPTION / COST CALCULATION" dataDxfId="3"/>
    <tableColumn id="11" xr3:uid="{00000000-0010-0000-0700-00000B000000}" name="GRANT_x000a_REQUEST _x000a_AMOUNT"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rgb="FF7030A0"/>
  </sheetPr>
  <dimension ref="A1:J7"/>
  <sheetViews>
    <sheetView workbookViewId="0">
      <pane xSplit="4" ySplit="1" topLeftCell="E2" activePane="bottomRight" state="frozen"/>
      <selection pane="topRight" activeCell="E1" sqref="E1"/>
      <selection pane="bottomLeft" activeCell="A2" sqref="A2"/>
      <selection pane="bottomRight" activeCell="D12" sqref="D12"/>
    </sheetView>
  </sheetViews>
  <sheetFormatPr defaultRowHeight="15" x14ac:dyDescent="0.25"/>
  <cols>
    <col min="1" max="1" width="6.7109375" customWidth="1"/>
    <col min="3" max="3" width="23.85546875" bestFit="1" customWidth="1"/>
    <col min="4" max="4" width="43.7109375" customWidth="1"/>
    <col min="5" max="5" width="10.7109375" bestFit="1" customWidth="1"/>
    <col min="7" max="7" width="17.5703125" customWidth="1"/>
    <col min="8" max="8" width="25" bestFit="1" customWidth="1"/>
  </cols>
  <sheetData>
    <row r="1" spans="1:10" ht="39" x14ac:dyDescent="0.25">
      <c r="A1" s="24" t="s">
        <v>673</v>
      </c>
      <c r="B1" s="25" t="s">
        <v>47</v>
      </c>
      <c r="C1" s="25" t="s">
        <v>48</v>
      </c>
      <c r="D1" s="25" t="s">
        <v>49</v>
      </c>
      <c r="E1" s="25" t="s">
        <v>690</v>
      </c>
      <c r="F1" s="26" t="s">
        <v>50</v>
      </c>
      <c r="G1" s="25" t="s">
        <v>51</v>
      </c>
      <c r="H1" s="25" t="s">
        <v>52</v>
      </c>
      <c r="I1" s="83" t="s">
        <v>740</v>
      </c>
      <c r="J1" s="83" t="s">
        <v>741</v>
      </c>
    </row>
    <row r="2" spans="1:10" x14ac:dyDescent="0.25">
      <c r="A2" s="34" t="s">
        <v>629</v>
      </c>
      <c r="B2" s="29" t="s">
        <v>629</v>
      </c>
      <c r="C2" s="29" t="s">
        <v>629</v>
      </c>
      <c r="D2" s="29" t="s">
        <v>704</v>
      </c>
      <c r="E2" s="29" t="s">
        <v>629</v>
      </c>
      <c r="F2" s="29" t="s">
        <v>629</v>
      </c>
      <c r="G2" s="29" t="s">
        <v>629</v>
      </c>
      <c r="H2" s="29" t="s">
        <v>629</v>
      </c>
    </row>
    <row r="3" spans="1:10" x14ac:dyDescent="0.25">
      <c r="A3" s="218">
        <v>3</v>
      </c>
      <c r="B3" s="219" t="s">
        <v>74</v>
      </c>
      <c r="C3" s="219" t="s">
        <v>75</v>
      </c>
      <c r="D3" s="219" t="s">
        <v>246</v>
      </c>
      <c r="E3" s="219" t="s">
        <v>247</v>
      </c>
      <c r="F3" s="219" t="s">
        <v>63</v>
      </c>
      <c r="G3" s="219" t="s">
        <v>64</v>
      </c>
      <c r="H3" s="220" t="s">
        <v>65</v>
      </c>
    </row>
    <row r="4" spans="1:10" x14ac:dyDescent="0.25">
      <c r="A4" s="218">
        <v>2</v>
      </c>
      <c r="B4" s="219" t="s">
        <v>66</v>
      </c>
      <c r="C4" s="219" t="s">
        <v>67</v>
      </c>
      <c r="D4" s="219" t="s">
        <v>423</v>
      </c>
      <c r="E4" s="219" t="s">
        <v>424</v>
      </c>
      <c r="F4" s="219" t="s">
        <v>57</v>
      </c>
      <c r="G4" s="220" t="s">
        <v>64</v>
      </c>
      <c r="H4" s="220" t="s">
        <v>65</v>
      </c>
    </row>
    <row r="5" spans="1:10" x14ac:dyDescent="0.25">
      <c r="A5" s="218">
        <v>2</v>
      </c>
      <c r="B5" s="219" t="s">
        <v>66</v>
      </c>
      <c r="C5" s="219" t="s">
        <v>67</v>
      </c>
      <c r="D5" s="219" t="s">
        <v>771</v>
      </c>
      <c r="E5" s="219" t="s">
        <v>475</v>
      </c>
      <c r="F5" s="219" t="s">
        <v>57</v>
      </c>
      <c r="G5" s="219" t="s">
        <v>64</v>
      </c>
      <c r="H5" s="220" t="s">
        <v>65</v>
      </c>
    </row>
    <row r="6" spans="1:10" x14ac:dyDescent="0.25">
      <c r="A6" s="218">
        <v>3</v>
      </c>
      <c r="B6" s="219" t="s">
        <v>92</v>
      </c>
      <c r="C6" s="219" t="s">
        <v>322</v>
      </c>
      <c r="D6" s="219" t="s">
        <v>588</v>
      </c>
      <c r="E6" s="219" t="s">
        <v>589</v>
      </c>
      <c r="F6" s="219" t="s">
        <v>57</v>
      </c>
      <c r="G6" s="219" t="s">
        <v>64</v>
      </c>
      <c r="H6" s="220" t="s">
        <v>65</v>
      </c>
    </row>
    <row r="7" spans="1:10" x14ac:dyDescent="0.25">
      <c r="A7" s="1"/>
      <c r="B7" s="1"/>
      <c r="C7" s="1"/>
      <c r="D7" s="1"/>
      <c r="E7" s="1"/>
      <c r="F7" s="1"/>
      <c r="G7" s="1"/>
      <c r="H7" s="1"/>
    </row>
  </sheetData>
  <sheetProtection password="E72B" sheet="1" objects="1" scenarios="1" selectLockedCells="1"/>
  <autoFilter ref="A1:K6" xr:uid="{00000000-0009-0000-0000-000000000000}">
    <sortState xmlns:xlrd2="http://schemas.microsoft.com/office/spreadsheetml/2017/richdata2" ref="A2:K251">
      <sortCondition ref="D1:D251"/>
    </sortState>
  </autoFilter>
  <sortState xmlns:xlrd2="http://schemas.microsoft.com/office/spreadsheetml/2017/richdata2" ref="A2:K252">
    <sortCondition ref="A2:A252"/>
    <sortCondition ref="B2:B252"/>
    <sortCondition ref="C2:C252"/>
    <sortCondition ref="D2:D252"/>
  </sortState>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rgb="FF00B050"/>
    <pageSetUpPr fitToPage="1"/>
  </sheetPr>
  <dimension ref="A1:S25"/>
  <sheetViews>
    <sheetView showGridLines="0" showRowColHeaders="0" showRuler="0" zoomScale="90" zoomScaleNormal="90" zoomScaleSheetLayoutView="100" workbookViewId="0">
      <selection activeCell="I10" sqref="I10"/>
    </sheetView>
  </sheetViews>
  <sheetFormatPr defaultRowHeight="15" x14ac:dyDescent="0.25"/>
  <cols>
    <col min="1" max="1" width="4.140625" customWidth="1"/>
    <col min="2" max="2" width="4.28515625" customWidth="1"/>
    <col min="3" max="3" width="3.42578125" customWidth="1"/>
    <col min="4" max="4" width="2.28515625" customWidth="1"/>
    <col min="5" max="5" width="4.7109375" customWidth="1"/>
    <col min="7" max="7" width="26.7109375" customWidth="1"/>
    <col min="8" max="8" width="4.7109375" customWidth="1"/>
    <col min="9" max="9" width="49.140625" customWidth="1"/>
    <col min="10" max="10" width="36.42578125" customWidth="1"/>
  </cols>
  <sheetData>
    <row r="1" spans="1:19" ht="36" x14ac:dyDescent="0.55000000000000004">
      <c r="A1" s="394" t="s">
        <v>905</v>
      </c>
      <c r="B1" s="394"/>
      <c r="C1" s="394"/>
      <c r="D1" s="394"/>
      <c r="E1" s="394"/>
      <c r="F1" s="394"/>
      <c r="G1" s="394"/>
      <c r="H1" s="394"/>
      <c r="I1" s="394"/>
      <c r="J1" s="394"/>
      <c r="K1" s="1"/>
      <c r="L1" s="1"/>
      <c r="M1" s="1"/>
      <c r="N1" s="1"/>
      <c r="O1" s="1"/>
      <c r="P1" s="1"/>
      <c r="Q1" s="1"/>
      <c r="R1" s="1"/>
      <c r="S1" s="1"/>
    </row>
    <row r="2" spans="1:19" ht="31.5" x14ac:dyDescent="0.5">
      <c r="A2" s="395" t="s">
        <v>976</v>
      </c>
      <c r="B2" s="395"/>
      <c r="C2" s="395"/>
      <c r="D2" s="395"/>
      <c r="E2" s="395"/>
      <c r="F2" s="395"/>
      <c r="G2" s="395"/>
      <c r="H2" s="395"/>
      <c r="I2" s="395"/>
      <c r="J2" s="395"/>
      <c r="K2" s="1"/>
      <c r="L2" s="1"/>
      <c r="M2" s="1"/>
      <c r="N2" s="1"/>
      <c r="O2" s="1"/>
      <c r="P2" s="1"/>
      <c r="Q2" s="1"/>
      <c r="R2" s="1"/>
      <c r="S2" s="1"/>
    </row>
    <row r="3" spans="1:19" x14ac:dyDescent="0.25">
      <c r="A3" s="263"/>
      <c r="B3" s="263"/>
      <c r="C3" s="263"/>
      <c r="D3" s="263"/>
      <c r="E3" s="263"/>
      <c r="F3" s="263"/>
      <c r="G3" s="263"/>
      <c r="H3" s="263"/>
      <c r="I3" s="263"/>
      <c r="J3" s="263"/>
      <c r="K3" s="1"/>
      <c r="L3" s="1"/>
      <c r="M3" s="1"/>
      <c r="N3" s="1"/>
      <c r="O3" s="1"/>
      <c r="P3" s="1"/>
      <c r="Q3" s="1"/>
      <c r="R3" s="1"/>
      <c r="S3" s="1"/>
    </row>
    <row r="4" spans="1:19" ht="26.25" x14ac:dyDescent="0.4">
      <c r="A4" s="396" t="s">
        <v>911</v>
      </c>
      <c r="B4" s="397"/>
      <c r="C4" s="397"/>
      <c r="D4" s="397"/>
      <c r="E4" s="397"/>
      <c r="F4" s="397"/>
      <c r="G4" s="397"/>
      <c r="H4" s="397"/>
      <c r="I4" s="397"/>
      <c r="J4" s="397"/>
      <c r="K4" s="1"/>
      <c r="L4" s="1"/>
      <c r="M4" s="1"/>
      <c r="N4" s="1"/>
      <c r="O4" s="1"/>
      <c r="P4" s="1"/>
      <c r="Q4" s="1"/>
      <c r="R4" s="1"/>
      <c r="S4" s="1"/>
    </row>
    <row r="5" spans="1:19" x14ac:dyDescent="0.25">
      <c r="A5" s="1"/>
      <c r="B5" s="1"/>
      <c r="C5" s="1"/>
      <c r="D5" s="1"/>
      <c r="E5" s="1"/>
      <c r="F5" s="1"/>
      <c r="G5" s="1"/>
      <c r="H5" s="1"/>
      <c r="I5" s="1"/>
      <c r="J5" s="1"/>
      <c r="K5" s="1"/>
      <c r="L5" s="1"/>
      <c r="M5" s="1"/>
      <c r="N5" s="1"/>
      <c r="O5" s="1"/>
      <c r="P5" s="1"/>
      <c r="Q5" s="1"/>
      <c r="R5" s="1"/>
      <c r="S5" s="1"/>
    </row>
    <row r="6" spans="1:19" x14ac:dyDescent="0.25">
      <c r="A6" s="1"/>
      <c r="B6" s="1"/>
      <c r="C6" s="1"/>
      <c r="D6" s="1"/>
      <c r="E6" s="1"/>
      <c r="F6" s="1"/>
      <c r="G6" s="1"/>
      <c r="H6" s="1"/>
      <c r="I6" s="1"/>
      <c r="J6" s="1"/>
      <c r="K6" s="1"/>
      <c r="L6" s="1"/>
      <c r="M6" s="1"/>
      <c r="N6" s="1"/>
      <c r="O6" s="1"/>
      <c r="P6" s="1"/>
      <c r="Q6" s="1"/>
      <c r="R6" s="1"/>
      <c r="S6" s="1"/>
    </row>
    <row r="7" spans="1:19" x14ac:dyDescent="0.25">
      <c r="A7" s="1"/>
      <c r="B7" s="1"/>
      <c r="C7" s="1"/>
      <c r="D7" s="1"/>
      <c r="E7" s="1"/>
      <c r="F7" s="1"/>
      <c r="G7" s="1"/>
      <c r="H7" s="1"/>
      <c r="I7" s="1"/>
      <c r="J7" s="1"/>
      <c r="K7" s="1"/>
      <c r="L7" s="1"/>
      <c r="M7" s="1"/>
      <c r="N7" s="1"/>
      <c r="O7" s="1"/>
      <c r="P7" s="1"/>
      <c r="Q7" s="1"/>
      <c r="R7" s="1"/>
      <c r="S7" s="1"/>
    </row>
    <row r="8" spans="1:19" x14ac:dyDescent="0.25">
      <c r="A8" s="1"/>
      <c r="B8" s="1"/>
      <c r="C8" s="1"/>
      <c r="D8" s="1"/>
      <c r="E8" s="1"/>
      <c r="F8" s="1"/>
      <c r="G8" s="1"/>
      <c r="H8" s="1"/>
      <c r="I8" s="1"/>
      <c r="J8" s="1"/>
      <c r="K8" s="1"/>
      <c r="L8" s="1"/>
      <c r="M8" s="1"/>
      <c r="N8" s="1"/>
      <c r="O8" s="1"/>
      <c r="P8" s="1"/>
      <c r="Q8" s="1"/>
      <c r="R8" s="1"/>
      <c r="S8" s="1"/>
    </row>
    <row r="9" spans="1:19" ht="15.75" thickBot="1" x14ac:dyDescent="0.3">
      <c r="A9" s="1"/>
      <c r="B9" s="1"/>
      <c r="C9" s="1"/>
      <c r="D9" s="1"/>
      <c r="E9" s="1"/>
      <c r="F9" s="1"/>
      <c r="G9" s="1"/>
      <c r="H9" s="1"/>
      <c r="I9" s="1"/>
      <c r="J9" s="1"/>
      <c r="K9" s="1"/>
      <c r="L9" s="1"/>
      <c r="M9" s="1"/>
      <c r="N9" s="1"/>
      <c r="O9" s="1"/>
      <c r="P9" s="1"/>
      <c r="Q9" s="1"/>
      <c r="R9" s="1"/>
      <c r="S9" s="1"/>
    </row>
    <row r="10" spans="1:19" ht="24" thickBot="1" x14ac:dyDescent="0.4">
      <c r="A10" s="1"/>
      <c r="B10" s="1"/>
      <c r="C10" s="1"/>
      <c r="D10" s="1"/>
      <c r="E10" s="1"/>
      <c r="F10" s="1"/>
      <c r="G10" s="7" t="s">
        <v>785</v>
      </c>
      <c r="H10" s="1"/>
      <c r="I10" s="231"/>
      <c r="J10" s="1"/>
      <c r="K10" s="1"/>
      <c r="L10" s="1"/>
      <c r="M10" s="1"/>
      <c r="N10" s="1"/>
      <c r="O10" s="1"/>
      <c r="P10" s="1"/>
      <c r="Q10" s="1"/>
      <c r="R10" s="1"/>
      <c r="S10" s="1"/>
    </row>
    <row r="11" spans="1:19" ht="24" thickBot="1" x14ac:dyDescent="0.4">
      <c r="A11" s="1"/>
      <c r="B11" s="1"/>
      <c r="C11" s="1"/>
      <c r="D11" s="1"/>
      <c r="E11" s="1"/>
      <c r="F11" s="1"/>
      <c r="G11" s="7"/>
      <c r="H11" s="1"/>
      <c r="I11" s="194"/>
      <c r="J11" s="1"/>
      <c r="K11" s="1"/>
      <c r="L11" s="1"/>
      <c r="M11" s="1"/>
      <c r="N11" s="1"/>
      <c r="O11" s="1"/>
      <c r="P11" s="1"/>
      <c r="Q11" s="1"/>
      <c r="R11" s="1"/>
      <c r="S11" s="1"/>
    </row>
    <row r="12" spans="1:19" ht="24" thickBot="1" x14ac:dyDescent="0.4">
      <c r="A12" s="1"/>
      <c r="B12" s="1"/>
      <c r="C12" s="1"/>
      <c r="D12" s="1"/>
      <c r="E12" s="1"/>
      <c r="F12" s="1"/>
      <c r="G12" s="7" t="s">
        <v>645</v>
      </c>
      <c r="H12" s="8"/>
      <c r="I12" s="262"/>
      <c r="K12" s="1"/>
      <c r="L12" s="1"/>
      <c r="M12" s="1"/>
      <c r="N12" s="1"/>
      <c r="O12" s="1"/>
      <c r="P12" s="1"/>
      <c r="Q12" s="1"/>
      <c r="R12" s="1"/>
      <c r="S12" s="1"/>
    </row>
    <row r="13" spans="1:19" ht="24" thickBot="1" x14ac:dyDescent="0.4">
      <c r="A13" s="1"/>
      <c r="B13" s="1"/>
      <c r="C13" s="1"/>
      <c r="D13" s="1"/>
      <c r="E13" s="1"/>
      <c r="F13" s="1"/>
      <c r="G13" s="7"/>
      <c r="H13" s="8"/>
      <c r="I13" s="9"/>
      <c r="K13" s="1"/>
      <c r="L13" s="1"/>
      <c r="M13" s="1"/>
      <c r="N13" s="1"/>
      <c r="O13" s="1"/>
      <c r="P13" s="1"/>
      <c r="Q13" s="1"/>
      <c r="R13" s="1"/>
      <c r="S13" s="1"/>
    </row>
    <row r="14" spans="1:19" ht="24" thickBot="1" x14ac:dyDescent="0.4">
      <c r="A14" s="1"/>
      <c r="B14" s="1"/>
      <c r="C14" s="1"/>
      <c r="D14" s="1"/>
      <c r="E14" s="1"/>
      <c r="F14" s="1"/>
      <c r="G14" s="7" t="s">
        <v>672</v>
      </c>
      <c r="H14" s="8"/>
      <c r="I14" s="262"/>
      <c r="K14" s="1"/>
      <c r="L14" s="1"/>
      <c r="M14" s="1"/>
      <c r="N14" s="1"/>
      <c r="O14" s="1"/>
      <c r="P14" s="1"/>
      <c r="Q14" s="1"/>
      <c r="R14" s="1"/>
      <c r="S14" s="1"/>
    </row>
    <row r="15" spans="1:19" ht="24" thickBot="1" x14ac:dyDescent="0.4">
      <c r="A15" s="1"/>
      <c r="B15" s="1"/>
      <c r="C15" s="1"/>
      <c r="D15" s="1"/>
      <c r="E15" s="1"/>
      <c r="F15" s="1"/>
      <c r="G15" s="7"/>
      <c r="H15" s="8"/>
      <c r="I15" s="23"/>
      <c r="K15" s="1"/>
      <c r="L15" s="1"/>
      <c r="M15" s="1"/>
      <c r="N15" s="1"/>
      <c r="O15" s="1"/>
      <c r="P15" s="1"/>
      <c r="Q15" s="1"/>
      <c r="R15" s="1"/>
      <c r="S15" s="1"/>
    </row>
    <row r="16" spans="1:19" ht="24" thickBot="1" x14ac:dyDescent="0.4">
      <c r="A16" s="1"/>
      <c r="B16" s="1"/>
      <c r="C16" s="1"/>
      <c r="D16" s="1"/>
      <c r="E16" s="1"/>
      <c r="F16" s="1"/>
      <c r="G16" s="7" t="s">
        <v>646</v>
      </c>
      <c r="H16" s="8"/>
      <c r="I16" s="262"/>
      <c r="J16" s="1"/>
      <c r="K16" s="1"/>
      <c r="L16" s="1"/>
      <c r="M16" s="1"/>
      <c r="N16" s="1"/>
      <c r="O16" s="1"/>
      <c r="P16" s="1"/>
      <c r="Q16" s="1"/>
      <c r="R16" s="1"/>
      <c r="S16" s="1"/>
    </row>
    <row r="17" spans="1:19" ht="24" thickBot="1" x14ac:dyDescent="0.4">
      <c r="A17" s="1"/>
      <c r="B17" s="1"/>
      <c r="C17" s="1"/>
      <c r="D17" s="1"/>
      <c r="E17" s="1"/>
      <c r="F17" s="1"/>
      <c r="G17" s="7"/>
      <c r="H17" s="8"/>
      <c r="I17" s="8"/>
      <c r="J17" s="1"/>
      <c r="K17" s="1"/>
      <c r="L17" s="1"/>
      <c r="M17" s="1"/>
      <c r="N17" s="1"/>
      <c r="O17" s="1"/>
      <c r="P17" s="1"/>
      <c r="Q17" s="1"/>
      <c r="R17" s="1"/>
      <c r="S17" s="1"/>
    </row>
    <row r="18" spans="1:19" ht="24" thickBot="1" x14ac:dyDescent="0.4">
      <c r="A18" s="1"/>
      <c r="B18" s="1"/>
      <c r="C18" s="1"/>
      <c r="D18" s="1"/>
      <c r="E18" s="1"/>
      <c r="F18" s="1"/>
      <c r="G18" s="7" t="s">
        <v>899</v>
      </c>
      <c r="H18" s="8"/>
      <c r="I18" s="262"/>
      <c r="J18" s="1"/>
      <c r="K18" s="1"/>
      <c r="L18" s="1"/>
      <c r="M18" s="1"/>
      <c r="N18" s="1"/>
      <c r="O18" s="1"/>
      <c r="P18" s="1"/>
      <c r="Q18" s="1"/>
      <c r="R18" s="1"/>
      <c r="S18" s="1"/>
    </row>
    <row r="19" spans="1:19" ht="23.25" x14ac:dyDescent="0.35">
      <c r="A19" s="1"/>
      <c r="B19" s="1"/>
      <c r="C19" s="1"/>
      <c r="D19" s="1"/>
      <c r="E19" s="1"/>
      <c r="F19" s="1"/>
      <c r="G19" s="7"/>
      <c r="H19" s="8"/>
      <c r="I19" s="8"/>
      <c r="J19" s="1"/>
      <c r="K19" s="1"/>
      <c r="L19" s="1"/>
      <c r="M19" s="1"/>
      <c r="N19" s="1"/>
      <c r="O19" s="1"/>
      <c r="P19" s="1"/>
      <c r="Q19" s="1"/>
      <c r="R19" s="1"/>
      <c r="S19" s="1"/>
    </row>
    <row r="20" spans="1:19" ht="23.25" customHeight="1" x14ac:dyDescent="0.3">
      <c r="A20" s="398" t="s">
        <v>912</v>
      </c>
      <c r="B20" s="398"/>
      <c r="C20" s="398"/>
      <c r="D20" s="398"/>
      <c r="E20" s="398"/>
      <c r="F20" s="398"/>
      <c r="G20" s="398"/>
      <c r="H20" s="398"/>
      <c r="I20" s="398"/>
      <c r="J20" s="398"/>
      <c r="K20" s="1"/>
      <c r="L20" s="1"/>
      <c r="M20" s="1"/>
      <c r="N20" s="1"/>
      <c r="O20" s="1"/>
      <c r="P20" s="1"/>
      <c r="Q20" s="1"/>
      <c r="R20" s="1"/>
      <c r="S20" s="1"/>
    </row>
    <row r="21" spans="1:19" x14ac:dyDescent="0.25">
      <c r="A21" s="1"/>
      <c r="B21" s="1"/>
      <c r="C21" s="1"/>
      <c r="D21" s="1"/>
      <c r="E21" s="1"/>
      <c r="F21" s="1"/>
      <c r="G21" s="1"/>
      <c r="H21" s="1"/>
      <c r="I21" s="1"/>
      <c r="J21" s="1"/>
      <c r="K21" s="1"/>
      <c r="L21" s="1"/>
      <c r="M21" s="1"/>
      <c r="N21" s="1"/>
      <c r="O21" s="1"/>
      <c r="P21" s="1"/>
      <c r="Q21" s="1"/>
      <c r="R21" s="1"/>
      <c r="S21" s="1"/>
    </row>
    <row r="22" spans="1:19" x14ac:dyDescent="0.25">
      <c r="A22" s="1"/>
      <c r="B22" s="1"/>
      <c r="C22" s="1"/>
      <c r="D22" s="1"/>
      <c r="E22" s="1"/>
      <c r="F22" s="1"/>
      <c r="G22" s="1"/>
      <c r="H22" s="1"/>
      <c r="I22" s="1"/>
      <c r="J22" s="1"/>
      <c r="K22" s="1"/>
      <c r="L22" s="1"/>
      <c r="M22" s="1"/>
      <c r="N22" s="1"/>
      <c r="O22" s="1"/>
      <c r="P22" s="1"/>
      <c r="Q22" s="1"/>
      <c r="R22" s="1"/>
      <c r="S22" s="1"/>
    </row>
    <row r="23" spans="1:19" x14ac:dyDescent="0.25">
      <c r="A23" s="1"/>
      <c r="B23" s="1"/>
      <c r="C23" s="1"/>
      <c r="D23" s="1"/>
      <c r="E23" s="1"/>
      <c r="F23" s="1"/>
      <c r="G23" s="1"/>
      <c r="H23" s="1"/>
      <c r="I23" s="1"/>
      <c r="J23" s="1"/>
      <c r="K23" s="1"/>
      <c r="L23" s="1"/>
      <c r="M23" s="1"/>
      <c r="N23" s="1"/>
      <c r="O23" s="1"/>
      <c r="P23" s="1"/>
      <c r="Q23" s="1"/>
      <c r="R23" s="1"/>
      <c r="S23" s="1"/>
    </row>
    <row r="24" spans="1:19" x14ac:dyDescent="0.25">
      <c r="A24" s="1"/>
      <c r="B24" s="1"/>
      <c r="C24" s="1"/>
      <c r="D24" s="1"/>
      <c r="E24" s="1"/>
      <c r="F24" s="1"/>
      <c r="G24" s="1"/>
      <c r="H24" s="1"/>
      <c r="I24" s="1"/>
      <c r="J24" s="1"/>
      <c r="K24" s="1"/>
      <c r="L24" s="1"/>
      <c r="M24" s="1"/>
      <c r="N24" s="1"/>
      <c r="O24" s="1"/>
      <c r="P24" s="1"/>
      <c r="Q24" s="1"/>
      <c r="R24" s="1"/>
      <c r="S24" s="1"/>
    </row>
    <row r="25" spans="1:19" x14ac:dyDescent="0.25">
      <c r="A25" s="1"/>
      <c r="B25" s="1"/>
      <c r="C25" s="1"/>
      <c r="D25" s="1"/>
      <c r="E25" s="1"/>
      <c r="F25" s="1"/>
      <c r="G25" s="1"/>
      <c r="H25" s="1"/>
      <c r="I25" s="1"/>
      <c r="J25" s="1"/>
      <c r="K25" s="1"/>
      <c r="L25" s="1"/>
      <c r="M25" s="1"/>
      <c r="N25" s="1"/>
      <c r="O25" s="1"/>
      <c r="P25" s="1"/>
      <c r="Q25" s="1"/>
      <c r="R25" s="1"/>
      <c r="S25" s="1"/>
    </row>
  </sheetData>
  <sheetProtection selectLockedCells="1"/>
  <mergeCells count="4">
    <mergeCell ref="A1:J1"/>
    <mergeCell ref="A2:J2"/>
    <mergeCell ref="A4:J4"/>
    <mergeCell ref="A20:J20"/>
  </mergeCells>
  <printOptions horizontalCentered="1" verticalCentered="1"/>
  <pageMargins left="0.7" right="0.7" top="0.37" bottom="0.35" header="0.3" footer="0.3"/>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J36"/>
  <sheetViews>
    <sheetView showGridLines="0" zoomScaleNormal="100" workbookViewId="0">
      <selection activeCell="A11" sqref="A11:J36"/>
    </sheetView>
  </sheetViews>
  <sheetFormatPr defaultRowHeight="15" x14ac:dyDescent="0.25"/>
  <cols>
    <col min="1" max="1" width="23.42578125" style="236" customWidth="1"/>
    <col min="2" max="2" width="11.85546875" style="236" customWidth="1"/>
    <col min="3" max="3" width="24.5703125" style="236" customWidth="1"/>
    <col min="4" max="4" width="14.42578125" style="236" customWidth="1"/>
    <col min="5" max="5" width="24.28515625" style="236" hidden="1" customWidth="1"/>
    <col min="6" max="6" width="20" style="236" customWidth="1"/>
    <col min="7" max="7" width="9.5703125" style="236" customWidth="1"/>
    <col min="8" max="16384" width="9.140625" style="236"/>
  </cols>
  <sheetData>
    <row r="1" spans="1:10" ht="16.149999999999999" customHeight="1" x14ac:dyDescent="0.3">
      <c r="A1" s="408" t="s">
        <v>908</v>
      </c>
      <c r="B1" s="408"/>
      <c r="C1" s="408"/>
      <c r="D1" s="408"/>
      <c r="E1" s="408"/>
      <c r="F1" s="408"/>
      <c r="G1" s="408"/>
      <c r="H1" s="408"/>
      <c r="I1" s="408"/>
      <c r="J1" s="408"/>
    </row>
    <row r="2" spans="1:10" ht="15.75" x14ac:dyDescent="0.25">
      <c r="A2" s="239" t="s">
        <v>909</v>
      </c>
      <c r="B2" s="237"/>
      <c r="C2" s="237"/>
      <c r="D2" s="237"/>
      <c r="E2" s="237"/>
    </row>
    <row r="3" spans="1:10" ht="15.75" x14ac:dyDescent="0.25">
      <c r="A3" s="230" t="s">
        <v>784</v>
      </c>
      <c r="B3" s="419">
        <f>'Budget Title Page'!$I$12</f>
        <v>0</v>
      </c>
      <c r="C3" s="419"/>
      <c r="D3" s="105"/>
      <c r="E3" s="240"/>
      <c r="F3" s="156" t="s">
        <v>785</v>
      </c>
      <c r="G3" s="409"/>
      <c r="H3" s="409"/>
    </row>
    <row r="5" spans="1:10" ht="15.75" thickBot="1" x14ac:dyDescent="0.3"/>
    <row r="6" spans="1:10" ht="31.15" customHeight="1" x14ac:dyDescent="0.25">
      <c r="A6" s="420"/>
      <c r="B6" s="421"/>
      <c r="C6" s="423" t="s">
        <v>977</v>
      </c>
      <c r="D6" s="423"/>
      <c r="E6" s="423"/>
      <c r="F6" s="423"/>
      <c r="G6" s="423"/>
      <c r="H6" s="423"/>
      <c r="I6" s="423"/>
      <c r="J6" s="424"/>
    </row>
    <row r="7" spans="1:10" x14ac:dyDescent="0.25">
      <c r="A7" s="422" t="s">
        <v>910</v>
      </c>
      <c r="B7" s="411"/>
      <c r="C7" s="412"/>
      <c r="D7" s="412"/>
      <c r="E7" s="412"/>
      <c r="F7" s="412"/>
      <c r="G7" s="412"/>
      <c r="H7" s="412"/>
      <c r="I7" s="412"/>
      <c r="J7" s="413"/>
    </row>
    <row r="8" spans="1:10" x14ac:dyDescent="0.25">
      <c r="A8" s="410" t="s">
        <v>906</v>
      </c>
      <c r="B8" s="411"/>
      <c r="C8" s="412"/>
      <c r="D8" s="412"/>
      <c r="E8" s="412"/>
      <c r="F8" s="412"/>
      <c r="G8" s="412"/>
      <c r="H8" s="412"/>
      <c r="I8" s="412"/>
      <c r="J8" s="413"/>
    </row>
    <row r="9" spans="1:10" x14ac:dyDescent="0.25">
      <c r="A9" s="410" t="s">
        <v>907</v>
      </c>
      <c r="B9" s="411"/>
      <c r="C9" s="414">
        <f>SUM(C7:F8)</f>
        <v>0</v>
      </c>
      <c r="D9" s="414"/>
      <c r="E9" s="414"/>
      <c r="F9" s="414"/>
      <c r="G9" s="414"/>
      <c r="H9" s="414"/>
      <c r="I9" s="414"/>
      <c r="J9" s="415"/>
    </row>
    <row r="10" spans="1:10" ht="30" customHeight="1" thickBot="1" x14ac:dyDescent="0.3">
      <c r="A10" s="416" t="s">
        <v>969</v>
      </c>
      <c r="B10" s="417"/>
      <c r="C10" s="417"/>
      <c r="D10" s="417"/>
      <c r="E10" s="417"/>
      <c r="F10" s="417"/>
      <c r="G10" s="417"/>
      <c r="H10" s="417"/>
      <c r="I10" s="417"/>
      <c r="J10" s="418"/>
    </row>
    <row r="11" spans="1:10" x14ac:dyDescent="0.25">
      <c r="A11" s="399"/>
      <c r="B11" s="400"/>
      <c r="C11" s="400"/>
      <c r="D11" s="400"/>
      <c r="E11" s="400"/>
      <c r="F11" s="400"/>
      <c r="G11" s="400"/>
      <c r="H11" s="400"/>
      <c r="I11" s="400"/>
      <c r="J11" s="401"/>
    </row>
    <row r="12" spans="1:10" x14ac:dyDescent="0.25">
      <c r="A12" s="402"/>
      <c r="B12" s="403"/>
      <c r="C12" s="403"/>
      <c r="D12" s="403"/>
      <c r="E12" s="403"/>
      <c r="F12" s="403"/>
      <c r="G12" s="403"/>
      <c r="H12" s="403"/>
      <c r="I12" s="403"/>
      <c r="J12" s="404"/>
    </row>
    <row r="13" spans="1:10" x14ac:dyDescent="0.25">
      <c r="A13" s="402"/>
      <c r="B13" s="403"/>
      <c r="C13" s="403"/>
      <c r="D13" s="403"/>
      <c r="E13" s="403"/>
      <c r="F13" s="403"/>
      <c r="G13" s="403"/>
      <c r="H13" s="403"/>
      <c r="I13" s="403"/>
      <c r="J13" s="404"/>
    </row>
    <row r="14" spans="1:10" x14ac:dyDescent="0.25">
      <c r="A14" s="402"/>
      <c r="B14" s="403"/>
      <c r="C14" s="403"/>
      <c r="D14" s="403"/>
      <c r="E14" s="403"/>
      <c r="F14" s="403"/>
      <c r="G14" s="403"/>
      <c r="H14" s="403"/>
      <c r="I14" s="403"/>
      <c r="J14" s="404"/>
    </row>
    <row r="15" spans="1:10" x14ac:dyDescent="0.25">
      <c r="A15" s="402"/>
      <c r="B15" s="403"/>
      <c r="C15" s="403"/>
      <c r="D15" s="403"/>
      <c r="E15" s="403"/>
      <c r="F15" s="403"/>
      <c r="G15" s="403"/>
      <c r="H15" s="403"/>
      <c r="I15" s="403"/>
      <c r="J15" s="404"/>
    </row>
    <row r="16" spans="1:10" x14ac:dyDescent="0.25">
      <c r="A16" s="402"/>
      <c r="B16" s="403"/>
      <c r="C16" s="403"/>
      <c r="D16" s="403"/>
      <c r="E16" s="403"/>
      <c r="F16" s="403"/>
      <c r="G16" s="403"/>
      <c r="H16" s="403"/>
      <c r="I16" s="403"/>
      <c r="J16" s="404"/>
    </row>
    <row r="17" spans="1:10" x14ac:dyDescent="0.25">
      <c r="A17" s="402"/>
      <c r="B17" s="403"/>
      <c r="C17" s="403"/>
      <c r="D17" s="403"/>
      <c r="E17" s="403"/>
      <c r="F17" s="403"/>
      <c r="G17" s="403"/>
      <c r="H17" s="403"/>
      <c r="I17" s="403"/>
      <c r="J17" s="404"/>
    </row>
    <row r="18" spans="1:10" x14ac:dyDescent="0.25">
      <c r="A18" s="402"/>
      <c r="B18" s="403"/>
      <c r="C18" s="403"/>
      <c r="D18" s="403"/>
      <c r="E18" s="403"/>
      <c r="F18" s="403"/>
      <c r="G18" s="403"/>
      <c r="H18" s="403"/>
      <c r="I18" s="403"/>
      <c r="J18" s="404"/>
    </row>
    <row r="19" spans="1:10" x14ac:dyDescent="0.25">
      <c r="A19" s="402"/>
      <c r="B19" s="403"/>
      <c r="C19" s="403"/>
      <c r="D19" s="403"/>
      <c r="E19" s="403"/>
      <c r="F19" s="403"/>
      <c r="G19" s="403"/>
      <c r="H19" s="403"/>
      <c r="I19" s="403"/>
      <c r="J19" s="404"/>
    </row>
    <row r="20" spans="1:10" ht="13.9" customHeight="1" x14ac:dyDescent="0.25">
      <c r="A20" s="402"/>
      <c r="B20" s="403"/>
      <c r="C20" s="403"/>
      <c r="D20" s="403"/>
      <c r="E20" s="403"/>
      <c r="F20" s="403"/>
      <c r="G20" s="403"/>
      <c r="H20" s="403"/>
      <c r="I20" s="403"/>
      <c r="J20" s="404"/>
    </row>
    <row r="21" spans="1:10" x14ac:dyDescent="0.25">
      <c r="A21" s="402"/>
      <c r="B21" s="403"/>
      <c r="C21" s="403"/>
      <c r="D21" s="403"/>
      <c r="E21" s="403"/>
      <c r="F21" s="403"/>
      <c r="G21" s="403"/>
      <c r="H21" s="403"/>
      <c r="I21" s="403"/>
      <c r="J21" s="404"/>
    </row>
    <row r="22" spans="1:10" x14ac:dyDescent="0.25">
      <c r="A22" s="402"/>
      <c r="B22" s="403"/>
      <c r="C22" s="403"/>
      <c r="D22" s="403"/>
      <c r="E22" s="403"/>
      <c r="F22" s="403"/>
      <c r="G22" s="403"/>
      <c r="H22" s="403"/>
      <c r="I22" s="403"/>
      <c r="J22" s="404"/>
    </row>
    <row r="23" spans="1:10" x14ac:dyDescent="0.25">
      <c r="A23" s="402"/>
      <c r="B23" s="403"/>
      <c r="C23" s="403"/>
      <c r="D23" s="403"/>
      <c r="E23" s="403"/>
      <c r="F23" s="403"/>
      <c r="G23" s="403"/>
      <c r="H23" s="403"/>
      <c r="I23" s="403"/>
      <c r="J23" s="404"/>
    </row>
    <row r="24" spans="1:10" x14ac:dyDescent="0.25">
      <c r="A24" s="402"/>
      <c r="B24" s="403"/>
      <c r="C24" s="403"/>
      <c r="D24" s="403"/>
      <c r="E24" s="403"/>
      <c r="F24" s="403"/>
      <c r="G24" s="403"/>
      <c r="H24" s="403"/>
      <c r="I24" s="403"/>
      <c r="J24" s="404"/>
    </row>
    <row r="25" spans="1:10" x14ac:dyDescent="0.25">
      <c r="A25" s="402"/>
      <c r="B25" s="403"/>
      <c r="C25" s="403"/>
      <c r="D25" s="403"/>
      <c r="E25" s="403"/>
      <c r="F25" s="403"/>
      <c r="G25" s="403"/>
      <c r="H25" s="403"/>
      <c r="I25" s="403"/>
      <c r="J25" s="404"/>
    </row>
    <row r="26" spans="1:10" x14ac:dyDescent="0.25">
      <c r="A26" s="402"/>
      <c r="B26" s="403"/>
      <c r="C26" s="403"/>
      <c r="D26" s="403"/>
      <c r="E26" s="403"/>
      <c r="F26" s="403"/>
      <c r="G26" s="403"/>
      <c r="H26" s="403"/>
      <c r="I26" s="403"/>
      <c r="J26" s="404"/>
    </row>
    <row r="27" spans="1:10" x14ac:dyDescent="0.25">
      <c r="A27" s="402"/>
      <c r="B27" s="403"/>
      <c r="C27" s="403"/>
      <c r="D27" s="403"/>
      <c r="E27" s="403"/>
      <c r="F27" s="403"/>
      <c r="G27" s="403"/>
      <c r="H27" s="403"/>
      <c r="I27" s="403"/>
      <c r="J27" s="404"/>
    </row>
    <row r="28" spans="1:10" x14ac:dyDescent="0.25">
      <c r="A28" s="402"/>
      <c r="B28" s="403"/>
      <c r="C28" s="403"/>
      <c r="D28" s="403"/>
      <c r="E28" s="403"/>
      <c r="F28" s="403"/>
      <c r="G28" s="403"/>
      <c r="H28" s="403"/>
      <c r="I28" s="403"/>
      <c r="J28" s="404"/>
    </row>
    <row r="29" spans="1:10" x14ac:dyDescent="0.25">
      <c r="A29" s="402"/>
      <c r="B29" s="403"/>
      <c r="C29" s="403"/>
      <c r="D29" s="403"/>
      <c r="E29" s="403"/>
      <c r="F29" s="403"/>
      <c r="G29" s="403"/>
      <c r="H29" s="403"/>
      <c r="I29" s="403"/>
      <c r="J29" s="404"/>
    </row>
    <row r="30" spans="1:10" x14ac:dyDescent="0.25">
      <c r="A30" s="402"/>
      <c r="B30" s="403"/>
      <c r="C30" s="403"/>
      <c r="D30" s="403"/>
      <c r="E30" s="403"/>
      <c r="F30" s="403"/>
      <c r="G30" s="403"/>
      <c r="H30" s="403"/>
      <c r="I30" s="403"/>
      <c r="J30" s="404"/>
    </row>
    <row r="31" spans="1:10" x14ac:dyDescent="0.25">
      <c r="A31" s="402"/>
      <c r="B31" s="403"/>
      <c r="C31" s="403"/>
      <c r="D31" s="403"/>
      <c r="E31" s="403"/>
      <c r="F31" s="403"/>
      <c r="G31" s="403"/>
      <c r="H31" s="403"/>
      <c r="I31" s="403"/>
      <c r="J31" s="404"/>
    </row>
    <row r="32" spans="1:10" x14ac:dyDescent="0.25">
      <c r="A32" s="402"/>
      <c r="B32" s="403"/>
      <c r="C32" s="403"/>
      <c r="D32" s="403"/>
      <c r="E32" s="403"/>
      <c r="F32" s="403"/>
      <c r="G32" s="403"/>
      <c r="H32" s="403"/>
      <c r="I32" s="403"/>
      <c r="J32" s="404"/>
    </row>
    <row r="33" spans="1:10" x14ac:dyDescent="0.25">
      <c r="A33" s="402"/>
      <c r="B33" s="403"/>
      <c r="C33" s="403"/>
      <c r="D33" s="403"/>
      <c r="E33" s="403"/>
      <c r="F33" s="403"/>
      <c r="G33" s="403"/>
      <c r="H33" s="403"/>
      <c r="I33" s="403"/>
      <c r="J33" s="404"/>
    </row>
    <row r="34" spans="1:10" x14ac:dyDescent="0.25">
      <c r="A34" s="402"/>
      <c r="B34" s="403"/>
      <c r="C34" s="403"/>
      <c r="D34" s="403"/>
      <c r="E34" s="403"/>
      <c r="F34" s="403"/>
      <c r="G34" s="403"/>
      <c r="H34" s="403"/>
      <c r="I34" s="403"/>
      <c r="J34" s="404"/>
    </row>
    <row r="35" spans="1:10" x14ac:dyDescent="0.25">
      <c r="A35" s="402"/>
      <c r="B35" s="403"/>
      <c r="C35" s="403"/>
      <c r="D35" s="403"/>
      <c r="E35" s="403"/>
      <c r="F35" s="403"/>
      <c r="G35" s="403"/>
      <c r="H35" s="403"/>
      <c r="I35" s="403"/>
      <c r="J35" s="404"/>
    </row>
    <row r="36" spans="1:10" ht="15.75" thickBot="1" x14ac:dyDescent="0.3">
      <c r="A36" s="405"/>
      <c r="B36" s="406"/>
      <c r="C36" s="406"/>
      <c r="D36" s="406"/>
      <c r="E36" s="406"/>
      <c r="F36" s="406"/>
      <c r="G36" s="406"/>
      <c r="H36" s="406"/>
      <c r="I36" s="406"/>
      <c r="J36" s="407"/>
    </row>
  </sheetData>
  <sheetProtection formatCells="0" selectLockedCells="1"/>
  <mergeCells count="13">
    <mergeCell ref="A11:J36"/>
    <mergeCell ref="A1:J1"/>
    <mergeCell ref="G3:H3"/>
    <mergeCell ref="A8:B8"/>
    <mergeCell ref="A9:B9"/>
    <mergeCell ref="C8:J8"/>
    <mergeCell ref="C9:J9"/>
    <mergeCell ref="A10:J10"/>
    <mergeCell ref="B3:C3"/>
    <mergeCell ref="A6:B6"/>
    <mergeCell ref="A7:B7"/>
    <mergeCell ref="C6:J6"/>
    <mergeCell ref="C7:J7"/>
  </mergeCells>
  <conditionalFormatting sqref="B3:C3">
    <cfRule type="cellIs" dxfId="95" priority="1" operator="equal">
      <formula>"Select School From List Below"</formula>
    </cfRule>
  </conditionalFormatting>
  <printOptions horizontalCentered="1"/>
  <pageMargins left="0.16" right="0.16" top="0.16" bottom="0.28999999999999998" header="0.16" footer="0.19"/>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E30"/>
  <sheetViews>
    <sheetView showGridLines="0" tabSelected="1" showRuler="0" view="pageLayout" zoomScaleNormal="100" workbookViewId="0">
      <selection activeCell="E9" sqref="E9"/>
    </sheetView>
  </sheetViews>
  <sheetFormatPr defaultRowHeight="15" x14ac:dyDescent="0.25"/>
  <cols>
    <col min="1" max="1" width="23" customWidth="1"/>
    <col min="2" max="2" width="15.85546875" customWidth="1"/>
    <col min="3" max="3" width="36.5703125" customWidth="1"/>
    <col min="4" max="4" width="37" customWidth="1"/>
    <col min="5" max="5" width="21" customWidth="1"/>
  </cols>
  <sheetData>
    <row r="1" spans="1:5" x14ac:dyDescent="0.25">
      <c r="A1" s="429"/>
      <c r="B1" s="429"/>
    </row>
    <row r="2" spans="1:5" ht="47.45" customHeight="1" x14ac:dyDescent="0.25">
      <c r="A2" s="425" t="s">
        <v>786</v>
      </c>
      <c r="B2" s="425"/>
      <c r="C2" s="425"/>
      <c r="D2" s="425"/>
      <c r="E2" s="425"/>
    </row>
    <row r="3" spans="1:5" ht="6" customHeight="1" x14ac:dyDescent="0.25">
      <c r="A3" s="104"/>
      <c r="B3" s="104"/>
      <c r="C3" s="104"/>
      <c r="D3" s="104"/>
      <c r="E3" s="104"/>
    </row>
    <row r="4" spans="1:5" ht="16.899999999999999" customHeight="1" x14ac:dyDescent="0.25">
      <c r="A4" s="430" t="s">
        <v>902</v>
      </c>
      <c r="B4" s="430"/>
      <c r="C4" s="430"/>
      <c r="D4" s="430"/>
      <c r="E4" s="229"/>
    </row>
    <row r="5" spans="1:5" ht="20.45" customHeight="1" x14ac:dyDescent="0.25">
      <c r="A5" s="153" t="s">
        <v>784</v>
      </c>
      <c r="B5" s="419">
        <f>'Budget Title Page'!$I$12</f>
        <v>0</v>
      </c>
      <c r="C5" s="419"/>
      <c r="D5" s="105" t="s">
        <v>785</v>
      </c>
      <c r="E5" s="106"/>
    </row>
    <row r="6" spans="1:5" ht="8.4499999999999993" customHeight="1" x14ac:dyDescent="0.25">
      <c r="A6" s="107"/>
      <c r="B6" s="108"/>
      <c r="C6" s="109"/>
      <c r="D6" s="105"/>
      <c r="E6" s="109"/>
    </row>
    <row r="7" spans="1:5" ht="32.450000000000003" customHeight="1" x14ac:dyDescent="0.25">
      <c r="A7" s="426" t="s">
        <v>883</v>
      </c>
      <c r="B7" s="427"/>
      <c r="C7" s="427"/>
      <c r="D7" s="427"/>
      <c r="E7" s="428"/>
    </row>
    <row r="8" spans="1:5" ht="15.75" thickBot="1" x14ac:dyDescent="0.3">
      <c r="A8" s="110"/>
      <c r="B8" s="110"/>
      <c r="C8" s="110"/>
      <c r="D8" s="110"/>
      <c r="E8" s="110"/>
    </row>
    <row r="9" spans="1:5" s="95" customFormat="1" ht="101.45" customHeight="1" thickTop="1" thickBot="1" x14ac:dyDescent="0.3">
      <c r="A9" s="242" t="s">
        <v>913</v>
      </c>
      <c r="B9" s="232" t="s">
        <v>914</v>
      </c>
      <c r="C9" s="232" t="s">
        <v>788</v>
      </c>
      <c r="D9" s="455" t="s">
        <v>898</v>
      </c>
      <c r="E9" s="233" t="s">
        <v>789</v>
      </c>
    </row>
    <row r="10" spans="1:5" ht="15.75" thickTop="1" x14ac:dyDescent="0.25">
      <c r="A10" s="111"/>
      <c r="B10" s="112"/>
      <c r="C10" s="112"/>
      <c r="D10" s="112"/>
      <c r="E10" s="113"/>
    </row>
    <row r="11" spans="1:5" x14ac:dyDescent="0.25">
      <c r="A11" s="114"/>
      <c r="B11" s="38"/>
      <c r="C11" s="38"/>
      <c r="D11" s="38"/>
      <c r="E11" s="115"/>
    </row>
    <row r="12" spans="1:5" x14ac:dyDescent="0.25">
      <c r="A12" s="114"/>
      <c r="B12" s="38"/>
      <c r="C12" s="38"/>
      <c r="D12" s="38"/>
      <c r="E12" s="115"/>
    </row>
    <row r="13" spans="1:5" x14ac:dyDescent="0.25">
      <c r="A13" s="114"/>
      <c r="B13" s="38"/>
      <c r="C13" s="38"/>
      <c r="D13" s="38"/>
      <c r="E13" s="115"/>
    </row>
    <row r="14" spans="1:5" x14ac:dyDescent="0.25">
      <c r="A14" s="114"/>
      <c r="B14" s="38"/>
      <c r="C14" s="38"/>
      <c r="D14" s="38"/>
      <c r="E14" s="115"/>
    </row>
    <row r="15" spans="1:5" x14ac:dyDescent="0.25">
      <c r="A15" s="114"/>
      <c r="B15" s="38"/>
      <c r="C15" s="38"/>
      <c r="D15" s="38"/>
      <c r="E15" s="115"/>
    </row>
    <row r="16" spans="1:5" x14ac:dyDescent="0.25">
      <c r="A16" s="114"/>
      <c r="B16" s="38"/>
      <c r="C16" s="38"/>
      <c r="D16" s="38"/>
      <c r="E16" s="115"/>
    </row>
    <row r="17" spans="1:5" x14ac:dyDescent="0.25">
      <c r="A17" s="114"/>
      <c r="B17" s="38"/>
      <c r="C17" s="38"/>
      <c r="D17" s="38"/>
      <c r="E17" s="115"/>
    </row>
    <row r="18" spans="1:5" x14ac:dyDescent="0.25">
      <c r="A18" s="114"/>
      <c r="B18" s="38"/>
      <c r="C18" s="38"/>
      <c r="D18" s="38"/>
      <c r="E18" s="115"/>
    </row>
    <row r="19" spans="1:5" x14ac:dyDescent="0.25">
      <c r="A19" s="114"/>
      <c r="B19" s="38"/>
      <c r="C19" s="38"/>
      <c r="D19" s="38"/>
      <c r="E19" s="115"/>
    </row>
    <row r="20" spans="1:5" x14ac:dyDescent="0.25">
      <c r="A20" s="114"/>
      <c r="B20" s="38"/>
      <c r="C20" s="38"/>
      <c r="D20" s="38"/>
      <c r="E20" s="115"/>
    </row>
    <row r="21" spans="1:5" x14ac:dyDescent="0.25">
      <c r="A21" s="114"/>
      <c r="B21" s="38"/>
      <c r="C21" s="38"/>
      <c r="D21" s="38"/>
      <c r="E21" s="115"/>
    </row>
    <row r="22" spans="1:5" x14ac:dyDescent="0.25">
      <c r="A22" s="114"/>
      <c r="B22" s="38"/>
      <c r="C22" s="38"/>
      <c r="D22" s="38"/>
      <c r="E22" s="115"/>
    </row>
    <row r="23" spans="1:5" x14ac:dyDescent="0.25">
      <c r="A23" s="116"/>
      <c r="B23" s="117"/>
      <c r="C23" s="117"/>
      <c r="D23" s="117"/>
      <c r="E23" s="115"/>
    </row>
    <row r="24" spans="1:5" x14ac:dyDescent="0.25">
      <c r="A24" s="114"/>
      <c r="B24" s="38"/>
      <c r="C24" s="38"/>
      <c r="D24" s="38"/>
      <c r="E24" s="115"/>
    </row>
    <row r="25" spans="1:5" x14ac:dyDescent="0.25">
      <c r="A25" s="114"/>
      <c r="B25" s="38"/>
      <c r="C25" s="38"/>
      <c r="D25" s="38"/>
      <c r="E25" s="115"/>
    </row>
    <row r="26" spans="1:5" x14ac:dyDescent="0.25">
      <c r="A26" s="114"/>
      <c r="B26" s="38"/>
      <c r="C26" s="38"/>
      <c r="D26" s="38"/>
      <c r="E26" s="115"/>
    </row>
    <row r="27" spans="1:5" x14ac:dyDescent="0.25">
      <c r="A27" s="114"/>
      <c r="B27" s="38"/>
      <c r="C27" s="38"/>
      <c r="D27" s="38"/>
      <c r="E27" s="115"/>
    </row>
    <row r="28" spans="1:5" x14ac:dyDescent="0.25">
      <c r="A28" s="114"/>
      <c r="B28" s="38"/>
      <c r="C28" s="38"/>
      <c r="D28" s="38"/>
      <c r="E28" s="115"/>
    </row>
    <row r="29" spans="1:5" x14ac:dyDescent="0.25">
      <c r="A29" s="114"/>
      <c r="B29" s="38"/>
      <c r="C29" s="38"/>
      <c r="D29" s="38"/>
      <c r="E29" s="115"/>
    </row>
    <row r="30" spans="1:5" x14ac:dyDescent="0.25">
      <c r="A30" s="116"/>
      <c r="B30" s="117"/>
      <c r="C30" s="117"/>
      <c r="D30" s="117"/>
      <c r="E30" s="222"/>
    </row>
  </sheetData>
  <sheetProtection selectLockedCells="1"/>
  <mergeCells count="5">
    <mergeCell ref="A2:E2"/>
    <mergeCell ref="B5:C5"/>
    <mergeCell ref="A7:E7"/>
    <mergeCell ref="A1:B1"/>
    <mergeCell ref="A4:D4"/>
  </mergeCells>
  <conditionalFormatting sqref="B5:C5">
    <cfRule type="cellIs" dxfId="94" priority="1" operator="equal">
      <formula>"Select School From List Below"</formula>
    </cfRule>
  </conditionalFormatting>
  <dataValidations count="1">
    <dataValidation type="list" allowBlank="1" showInputMessage="1" showErrorMessage="1" sqref="B10:B30" xr:uid="{00000000-0002-0000-0B00-000000000000}">
      <formula1>forma</formula1>
    </dataValidation>
  </dataValidations>
  <printOptions horizontalCentered="1"/>
  <pageMargins left="0.16" right="0.16" top="0.26" bottom="0.26" header="0.18" footer="0.16"/>
  <pageSetup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L30"/>
  <sheetViews>
    <sheetView showGridLines="0" showRuler="0" view="pageLayout" zoomScaleNormal="100" workbookViewId="0">
      <selection activeCell="A7" sqref="A7:L7"/>
    </sheetView>
  </sheetViews>
  <sheetFormatPr defaultRowHeight="15" x14ac:dyDescent="0.25"/>
  <cols>
    <col min="1" max="1" width="17.28515625" customWidth="1"/>
    <col min="2" max="2" width="10.7109375" customWidth="1"/>
    <col min="3" max="3" width="10.28515625" customWidth="1"/>
    <col min="4" max="11" width="10.7109375" customWidth="1"/>
    <col min="12" max="12" width="11.28515625" customWidth="1"/>
  </cols>
  <sheetData>
    <row r="1" spans="1:12" x14ac:dyDescent="0.25">
      <c r="A1" s="429"/>
      <c r="B1" s="429"/>
    </row>
    <row r="2" spans="1:12" ht="47.45" customHeight="1" x14ac:dyDescent="0.25">
      <c r="A2" s="425" t="s">
        <v>792</v>
      </c>
      <c r="B2" s="425"/>
      <c r="C2" s="425"/>
      <c r="D2" s="425"/>
      <c r="E2" s="425"/>
      <c r="F2" s="425"/>
      <c r="G2" s="425"/>
      <c r="H2" s="425"/>
      <c r="I2" s="425"/>
      <c r="J2" s="425"/>
      <c r="K2" s="425"/>
    </row>
    <row r="3" spans="1:12" ht="10.15" customHeight="1" x14ac:dyDescent="0.25">
      <c r="A3" s="104"/>
      <c r="B3" s="104"/>
      <c r="C3" s="104"/>
      <c r="D3" s="104"/>
      <c r="E3" s="104"/>
    </row>
    <row r="4" spans="1:12" ht="20.45" customHeight="1" x14ac:dyDescent="0.25">
      <c r="A4" s="430" t="s">
        <v>903</v>
      </c>
      <c r="B4" s="430"/>
      <c r="C4" s="430"/>
      <c r="D4" s="430"/>
      <c r="E4" s="430"/>
      <c r="F4" s="430"/>
      <c r="G4" s="430"/>
      <c r="H4" s="430"/>
    </row>
    <row r="5" spans="1:12" ht="15.6" customHeight="1" x14ac:dyDescent="0.25">
      <c r="A5" s="153" t="s">
        <v>784</v>
      </c>
      <c r="B5" s="419">
        <f>'Budget Title Page'!$I$12</f>
        <v>0</v>
      </c>
      <c r="C5" s="419"/>
      <c r="D5" s="419"/>
      <c r="E5" s="419"/>
      <c r="J5" s="105" t="s">
        <v>785</v>
      </c>
      <c r="K5" s="431"/>
      <c r="L5" s="431"/>
    </row>
    <row r="6" spans="1:12" ht="7.9" customHeight="1" x14ac:dyDescent="0.25">
      <c r="A6" s="107"/>
      <c r="B6" s="108"/>
      <c r="C6" s="109"/>
      <c r="D6" s="105"/>
      <c r="E6" s="109"/>
    </row>
    <row r="7" spans="1:12" ht="32.450000000000003" customHeight="1" x14ac:dyDescent="0.25">
      <c r="A7" s="426" t="s">
        <v>883</v>
      </c>
      <c r="B7" s="427"/>
      <c r="C7" s="427"/>
      <c r="D7" s="427"/>
      <c r="E7" s="427"/>
      <c r="F7" s="427"/>
      <c r="G7" s="427"/>
      <c r="H7" s="427"/>
      <c r="I7" s="427"/>
      <c r="J7" s="427"/>
      <c r="K7" s="427"/>
      <c r="L7" s="428"/>
    </row>
    <row r="8" spans="1:12" ht="12.6" customHeight="1" thickBot="1" x14ac:dyDescent="0.3">
      <c r="A8" s="110"/>
      <c r="B8" s="110"/>
      <c r="C8" s="110"/>
      <c r="D8" s="110"/>
      <c r="E8" s="110"/>
      <c r="F8" s="110"/>
      <c r="G8" s="110"/>
      <c r="H8" s="110"/>
      <c r="I8" s="110"/>
      <c r="J8" s="110"/>
      <c r="K8" s="110"/>
      <c r="L8" s="110"/>
    </row>
    <row r="9" spans="1:12" s="95" customFormat="1" ht="90" customHeight="1" thickTop="1" thickBot="1" x14ac:dyDescent="0.3">
      <c r="A9" s="119" t="s">
        <v>788</v>
      </c>
      <c r="B9" s="120" t="s">
        <v>793</v>
      </c>
      <c r="C9" s="120" t="s">
        <v>794</v>
      </c>
      <c r="D9" s="121" t="s">
        <v>795</v>
      </c>
      <c r="E9" s="121" t="s">
        <v>796</v>
      </c>
      <c r="F9" s="121" t="s">
        <v>797</v>
      </c>
      <c r="G9" s="121" t="s">
        <v>798</v>
      </c>
      <c r="H9" s="121" t="s">
        <v>799</v>
      </c>
      <c r="I9" s="121" t="s">
        <v>800</v>
      </c>
      <c r="J9" s="121" t="s">
        <v>801</v>
      </c>
      <c r="K9" s="121" t="s">
        <v>802</v>
      </c>
      <c r="L9" s="120" t="s">
        <v>803</v>
      </c>
    </row>
    <row r="10" spans="1:12" ht="15.75" thickTop="1" x14ac:dyDescent="0.25">
      <c r="A10" s="122"/>
      <c r="B10" s="123"/>
      <c r="C10" s="123"/>
      <c r="D10" s="124"/>
      <c r="E10" s="124"/>
      <c r="F10" s="124"/>
      <c r="G10" s="124"/>
      <c r="H10" s="124"/>
      <c r="I10" s="124"/>
      <c r="J10" s="124"/>
      <c r="K10" s="124"/>
      <c r="L10" s="123"/>
    </row>
    <row r="11" spans="1:12" x14ac:dyDescent="0.25">
      <c r="A11" s="126"/>
      <c r="B11" s="127"/>
      <c r="C11" s="123"/>
      <c r="D11" s="128"/>
      <c r="E11" s="128"/>
      <c r="F11" s="128"/>
      <c r="G11" s="128"/>
      <c r="H11" s="128"/>
      <c r="I11" s="128"/>
      <c r="J11" s="128"/>
      <c r="K11" s="128"/>
      <c r="L11" s="125"/>
    </row>
    <row r="12" spans="1:12" x14ac:dyDescent="0.25">
      <c r="A12" s="126"/>
      <c r="B12" s="127"/>
      <c r="C12" s="123"/>
      <c r="D12" s="128"/>
      <c r="E12" s="128"/>
      <c r="F12" s="128"/>
      <c r="G12" s="128"/>
      <c r="H12" s="128"/>
      <c r="I12" s="128"/>
      <c r="J12" s="128"/>
      <c r="K12" s="128"/>
      <c r="L12" s="125"/>
    </row>
    <row r="13" spans="1:12" x14ac:dyDescent="0.25">
      <c r="A13" s="126"/>
      <c r="B13" s="127"/>
      <c r="C13" s="123"/>
      <c r="D13" s="128"/>
      <c r="E13" s="128"/>
      <c r="F13" s="128"/>
      <c r="G13" s="128"/>
      <c r="H13" s="128"/>
      <c r="I13" s="128"/>
      <c r="J13" s="128"/>
      <c r="K13" s="128"/>
      <c r="L13" s="125"/>
    </row>
    <row r="14" spans="1:12" x14ac:dyDescent="0.25">
      <c r="A14" s="126"/>
      <c r="B14" s="127"/>
      <c r="C14" s="123"/>
      <c r="D14" s="128"/>
      <c r="E14" s="128"/>
      <c r="F14" s="128"/>
      <c r="G14" s="128"/>
      <c r="H14" s="128"/>
      <c r="I14" s="128"/>
      <c r="J14" s="128"/>
      <c r="K14" s="128"/>
      <c r="L14" s="125"/>
    </row>
    <row r="15" spans="1:12" x14ac:dyDescent="0.25">
      <c r="A15" s="126"/>
      <c r="B15" s="127"/>
      <c r="C15" s="123"/>
      <c r="D15" s="128"/>
      <c r="E15" s="128"/>
      <c r="F15" s="128"/>
      <c r="G15" s="128"/>
      <c r="H15" s="128"/>
      <c r="I15" s="128"/>
      <c r="J15" s="128"/>
      <c r="K15" s="128"/>
      <c r="L15" s="125"/>
    </row>
    <row r="16" spans="1:12" x14ac:dyDescent="0.25">
      <c r="A16" s="126"/>
      <c r="B16" s="127"/>
      <c r="C16" s="123"/>
      <c r="D16" s="128"/>
      <c r="E16" s="128"/>
      <c r="F16" s="128"/>
      <c r="G16" s="128"/>
      <c r="H16" s="128"/>
      <c r="I16" s="128"/>
      <c r="J16" s="128"/>
      <c r="K16" s="128"/>
      <c r="L16" s="125"/>
    </row>
    <row r="17" spans="1:12" x14ac:dyDescent="0.25">
      <c r="A17" s="126"/>
      <c r="B17" s="127"/>
      <c r="C17" s="123"/>
      <c r="D17" s="128"/>
      <c r="E17" s="128"/>
      <c r="F17" s="128"/>
      <c r="G17" s="128"/>
      <c r="H17" s="128"/>
      <c r="I17" s="128"/>
      <c r="J17" s="128"/>
      <c r="K17" s="128"/>
      <c r="L17" s="125"/>
    </row>
    <row r="18" spans="1:12" x14ac:dyDescent="0.25">
      <c r="A18" s="126"/>
      <c r="B18" s="127"/>
      <c r="C18" s="123"/>
      <c r="D18" s="128"/>
      <c r="E18" s="128"/>
      <c r="F18" s="128"/>
      <c r="G18" s="128"/>
      <c r="H18" s="128"/>
      <c r="I18" s="128"/>
      <c r="J18" s="128"/>
      <c r="K18" s="128"/>
      <c r="L18" s="125"/>
    </row>
    <row r="19" spans="1:12" x14ac:dyDescent="0.25">
      <c r="A19" s="126"/>
      <c r="B19" s="127"/>
      <c r="C19" s="123"/>
      <c r="D19" s="128"/>
      <c r="E19" s="128"/>
      <c r="F19" s="128"/>
      <c r="G19" s="128"/>
      <c r="H19" s="128"/>
      <c r="I19" s="128"/>
      <c r="J19" s="128"/>
      <c r="K19" s="128"/>
      <c r="L19" s="125"/>
    </row>
    <row r="20" spans="1:12" x14ac:dyDescent="0.25">
      <c r="A20" s="126"/>
      <c r="B20" s="127"/>
      <c r="C20" s="123"/>
      <c r="D20" s="128"/>
      <c r="E20" s="128"/>
      <c r="F20" s="128"/>
      <c r="G20" s="128"/>
      <c r="H20" s="128"/>
      <c r="I20" s="128"/>
      <c r="J20" s="128"/>
      <c r="K20" s="128"/>
      <c r="L20" s="125"/>
    </row>
    <row r="21" spans="1:12" x14ac:dyDescent="0.25">
      <c r="A21" s="126"/>
      <c r="B21" s="127"/>
      <c r="C21" s="123"/>
      <c r="D21" s="128"/>
      <c r="E21" s="128"/>
      <c r="F21" s="128"/>
      <c r="G21" s="128"/>
      <c r="H21" s="128"/>
      <c r="I21" s="128"/>
      <c r="J21" s="128"/>
      <c r="K21" s="128"/>
      <c r="L21" s="125"/>
    </row>
    <row r="22" spans="1:12" x14ac:dyDescent="0.25">
      <c r="A22" s="126"/>
      <c r="B22" s="127"/>
      <c r="C22" s="123"/>
      <c r="D22" s="128"/>
      <c r="E22" s="128"/>
      <c r="F22" s="128"/>
      <c r="G22" s="128"/>
      <c r="H22" s="128"/>
      <c r="I22" s="128"/>
      <c r="J22" s="128"/>
      <c r="K22" s="128"/>
      <c r="L22" s="125"/>
    </row>
    <row r="23" spans="1:12" x14ac:dyDescent="0.25">
      <c r="A23" s="126"/>
      <c r="B23" s="127"/>
      <c r="C23" s="127"/>
      <c r="D23" s="128"/>
      <c r="E23" s="128"/>
      <c r="F23" s="128"/>
      <c r="G23" s="128"/>
      <c r="H23" s="128"/>
      <c r="I23" s="128"/>
      <c r="J23" s="128"/>
      <c r="K23" s="128"/>
      <c r="L23" s="125"/>
    </row>
    <row r="24" spans="1:12" x14ac:dyDescent="0.25">
      <c r="A24" s="122"/>
      <c r="B24" s="123"/>
      <c r="C24" s="123"/>
      <c r="D24" s="124"/>
      <c r="E24" s="124"/>
      <c r="F24" s="124"/>
      <c r="G24" s="124"/>
      <c r="H24" s="124"/>
      <c r="I24" s="124"/>
      <c r="J24" s="124"/>
      <c r="K24" s="124"/>
      <c r="L24" s="127"/>
    </row>
    <row r="25" spans="1:12" x14ac:dyDescent="0.25">
      <c r="A25" s="126"/>
      <c r="B25" s="127"/>
      <c r="C25" s="127"/>
      <c r="D25" s="128"/>
      <c r="E25" s="128"/>
      <c r="F25" s="128"/>
      <c r="G25" s="128"/>
      <c r="H25" s="128"/>
      <c r="I25" s="128"/>
      <c r="J25" s="128"/>
      <c r="K25" s="128"/>
      <c r="L25" s="127"/>
    </row>
    <row r="26" spans="1:12" x14ac:dyDescent="0.25">
      <c r="A26" s="126"/>
      <c r="B26" s="127"/>
      <c r="C26" s="127"/>
      <c r="D26" s="128"/>
      <c r="E26" s="128"/>
      <c r="F26" s="128"/>
      <c r="G26" s="128"/>
      <c r="H26" s="128"/>
      <c r="I26" s="128"/>
      <c r="J26" s="128"/>
      <c r="K26" s="128"/>
      <c r="L26" s="127"/>
    </row>
    <row r="27" spans="1:12" x14ac:dyDescent="0.25">
      <c r="A27" s="126"/>
      <c r="B27" s="127"/>
      <c r="C27" s="127"/>
      <c r="D27" s="128"/>
      <c r="E27" s="128"/>
      <c r="F27" s="128"/>
      <c r="G27" s="128"/>
      <c r="H27" s="128"/>
      <c r="I27" s="128"/>
      <c r="J27" s="128"/>
      <c r="K27" s="128"/>
      <c r="L27" s="127"/>
    </row>
    <row r="28" spans="1:12" x14ac:dyDescent="0.25">
      <c r="A28" s="126"/>
      <c r="B28" s="127"/>
      <c r="C28" s="127"/>
      <c r="D28" s="128"/>
      <c r="E28" s="128"/>
      <c r="F28" s="128"/>
      <c r="G28" s="128"/>
      <c r="H28" s="128"/>
      <c r="I28" s="128"/>
      <c r="J28" s="128"/>
      <c r="K28" s="128"/>
      <c r="L28" s="127"/>
    </row>
    <row r="29" spans="1:12" x14ac:dyDescent="0.25">
      <c r="A29" s="126"/>
      <c r="B29" s="127"/>
      <c r="C29" s="127"/>
      <c r="D29" s="128"/>
      <c r="E29" s="128"/>
      <c r="F29" s="128"/>
      <c r="G29" s="128"/>
      <c r="H29" s="128"/>
      <c r="I29" s="128"/>
      <c r="J29" s="128"/>
      <c r="K29" s="128"/>
      <c r="L29" s="127"/>
    </row>
    <row r="30" spans="1:12" x14ac:dyDescent="0.25">
      <c r="A30" s="223"/>
      <c r="B30" s="224"/>
      <c r="C30" s="224"/>
      <c r="D30" s="225"/>
      <c r="E30" s="225"/>
      <c r="F30" s="225"/>
      <c r="G30" s="225"/>
      <c r="H30" s="225"/>
      <c r="I30" s="225"/>
      <c r="J30" s="225"/>
      <c r="K30" s="225"/>
      <c r="L30" s="224"/>
    </row>
  </sheetData>
  <sheetProtection formatCells="0" selectLockedCells="1"/>
  <mergeCells count="7">
    <mergeCell ref="A1:B1"/>
    <mergeCell ref="A2:K2"/>
    <mergeCell ref="K5:L5"/>
    <mergeCell ref="A7:L7"/>
    <mergeCell ref="B5:C5"/>
    <mergeCell ref="D5:E5"/>
    <mergeCell ref="A4:H4"/>
  </mergeCells>
  <conditionalFormatting sqref="B5:E5">
    <cfRule type="cellIs" dxfId="84" priority="1" operator="equal">
      <formula>"Select School From List Below"</formula>
    </cfRule>
  </conditionalFormatting>
  <printOptions horizontalCentered="1"/>
  <pageMargins left="0.16" right="0.16" top="0.28000000000000003" bottom="0.26" header="0.18" footer="0.16"/>
  <pageSetup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H32"/>
  <sheetViews>
    <sheetView showGridLines="0" showRowColHeaders="0" showRuler="0" view="pageLayout" zoomScaleNormal="100" workbookViewId="0">
      <selection activeCell="A6" sqref="A6:F6"/>
    </sheetView>
  </sheetViews>
  <sheetFormatPr defaultRowHeight="15" x14ac:dyDescent="0.25"/>
  <cols>
    <col min="1" max="1" width="18.28515625" customWidth="1"/>
    <col min="2" max="2" width="12.28515625" customWidth="1"/>
    <col min="3" max="3" width="53.28515625" customWidth="1"/>
    <col min="4" max="6" width="14.7109375" customWidth="1"/>
  </cols>
  <sheetData>
    <row r="1" spans="1:8" x14ac:dyDescent="0.25">
      <c r="A1" s="429"/>
      <c r="B1" s="429"/>
    </row>
    <row r="2" spans="1:8" ht="54.6" customHeight="1" x14ac:dyDescent="0.25">
      <c r="A2" s="425" t="s">
        <v>804</v>
      </c>
      <c r="B2" s="425"/>
      <c r="C2" s="425"/>
      <c r="D2" s="425"/>
      <c r="E2" s="425"/>
      <c r="F2" s="425"/>
    </row>
    <row r="3" spans="1:8" ht="24.6" customHeight="1" x14ac:dyDescent="0.25">
      <c r="A3" s="234" t="s">
        <v>903</v>
      </c>
      <c r="B3" s="234"/>
      <c r="C3" s="234"/>
      <c r="D3" s="234"/>
      <c r="F3" s="234"/>
      <c r="G3" s="234"/>
      <c r="H3" s="234"/>
    </row>
    <row r="4" spans="1:8" ht="15.75" x14ac:dyDescent="0.25">
      <c r="A4" s="153" t="s">
        <v>784</v>
      </c>
      <c r="B4" s="419">
        <f>'Budget Title Page'!$I$12</f>
        <v>0</v>
      </c>
      <c r="C4" s="419"/>
      <c r="E4" s="156" t="s">
        <v>785</v>
      </c>
      <c r="F4" s="238"/>
    </row>
    <row r="5" spans="1:8" ht="9" customHeight="1" x14ac:dyDescent="0.25">
      <c r="A5" s="107"/>
      <c r="B5" s="108"/>
      <c r="C5" s="109"/>
    </row>
    <row r="6" spans="1:8" ht="35.450000000000003" customHeight="1" x14ac:dyDescent="0.25">
      <c r="A6" s="432" t="s">
        <v>884</v>
      </c>
      <c r="B6" s="433"/>
      <c r="C6" s="433"/>
      <c r="D6" s="433"/>
      <c r="E6" s="433"/>
      <c r="F6" s="433"/>
    </row>
    <row r="7" spans="1:8" ht="9.6" customHeight="1" thickBot="1" x14ac:dyDescent="0.3"/>
    <row r="8" spans="1:8" ht="64.5" thickTop="1" thickBot="1" x14ac:dyDescent="0.3">
      <c r="A8" s="241" t="s">
        <v>913</v>
      </c>
      <c r="B8" s="129" t="s">
        <v>915</v>
      </c>
      <c r="C8" s="130" t="s">
        <v>805</v>
      </c>
      <c r="D8" s="131" t="s">
        <v>806</v>
      </c>
      <c r="E8" s="131" t="s">
        <v>807</v>
      </c>
      <c r="F8" s="131" t="s">
        <v>808</v>
      </c>
    </row>
    <row r="9" spans="1:8" ht="15.75" thickTop="1" x14ac:dyDescent="0.25">
      <c r="A9" s="132"/>
      <c r="B9" s="133"/>
      <c r="C9" s="134"/>
      <c r="D9" s="134"/>
      <c r="E9" s="134"/>
      <c r="F9" s="135"/>
    </row>
    <row r="10" spans="1:8" x14ac:dyDescent="0.25">
      <c r="A10" s="136"/>
      <c r="B10" s="137"/>
      <c r="C10" s="138"/>
      <c r="D10" s="138"/>
      <c r="E10" s="138"/>
      <c r="F10" s="139"/>
    </row>
    <row r="11" spans="1:8" x14ac:dyDescent="0.25">
      <c r="A11" s="132"/>
      <c r="B11" s="133"/>
      <c r="C11" s="134"/>
      <c r="D11" s="134"/>
      <c r="E11" s="134"/>
      <c r="F11" s="135"/>
    </row>
    <row r="12" spans="1:8" x14ac:dyDescent="0.25">
      <c r="A12" s="136"/>
      <c r="B12" s="137"/>
      <c r="C12" s="138"/>
      <c r="D12" s="138"/>
      <c r="E12" s="138"/>
      <c r="F12" s="139"/>
    </row>
    <row r="13" spans="1:8" x14ac:dyDescent="0.25">
      <c r="A13" s="132"/>
      <c r="B13" s="133"/>
      <c r="C13" s="134"/>
      <c r="D13" s="134"/>
      <c r="E13" s="134"/>
      <c r="F13" s="135"/>
    </row>
    <row r="14" spans="1:8" x14ac:dyDescent="0.25">
      <c r="A14" s="136"/>
      <c r="B14" s="137"/>
      <c r="C14" s="138"/>
      <c r="D14" s="138"/>
      <c r="E14" s="138"/>
      <c r="F14" s="139"/>
    </row>
    <row r="15" spans="1:8" x14ac:dyDescent="0.25">
      <c r="A15" s="132"/>
      <c r="B15" s="133"/>
      <c r="C15" s="134"/>
      <c r="D15" s="134"/>
      <c r="E15" s="134"/>
      <c r="F15" s="135"/>
    </row>
    <row r="16" spans="1:8" x14ac:dyDescent="0.25">
      <c r="A16" s="136"/>
      <c r="B16" s="137"/>
      <c r="C16" s="138"/>
      <c r="D16" s="138"/>
      <c r="E16" s="138"/>
      <c r="F16" s="139"/>
    </row>
    <row r="17" spans="1:6" x14ac:dyDescent="0.25">
      <c r="A17" s="132"/>
      <c r="B17" s="133"/>
      <c r="C17" s="134"/>
      <c r="D17" s="134"/>
      <c r="E17" s="134"/>
      <c r="F17" s="135"/>
    </row>
    <row r="18" spans="1:6" x14ac:dyDescent="0.25">
      <c r="A18" s="136"/>
      <c r="B18" s="137"/>
      <c r="C18" s="138"/>
      <c r="D18" s="138"/>
      <c r="E18" s="138"/>
      <c r="F18" s="139"/>
    </row>
    <row r="19" spans="1:6" x14ac:dyDescent="0.25">
      <c r="A19" s="132"/>
      <c r="B19" s="133"/>
      <c r="C19" s="134"/>
      <c r="D19" s="134"/>
      <c r="E19" s="134"/>
      <c r="F19" s="135"/>
    </row>
    <row r="20" spans="1:6" x14ac:dyDescent="0.25">
      <c r="A20" s="136"/>
      <c r="B20" s="137"/>
      <c r="C20" s="138"/>
      <c r="D20" s="138"/>
      <c r="E20" s="138"/>
      <c r="F20" s="139"/>
    </row>
    <row r="21" spans="1:6" x14ac:dyDescent="0.25">
      <c r="A21" s="132"/>
      <c r="B21" s="133"/>
      <c r="C21" s="134"/>
      <c r="D21" s="134"/>
      <c r="E21" s="134"/>
      <c r="F21" s="135"/>
    </row>
    <row r="22" spans="1:6" x14ac:dyDescent="0.25">
      <c r="A22" s="136"/>
      <c r="B22" s="137"/>
      <c r="C22" s="138"/>
      <c r="D22" s="138"/>
      <c r="E22" s="138"/>
      <c r="F22" s="139"/>
    </row>
    <row r="23" spans="1:6" x14ac:dyDescent="0.25">
      <c r="A23" s="132"/>
      <c r="B23" s="133"/>
      <c r="C23" s="134"/>
      <c r="D23" s="134"/>
      <c r="E23" s="134"/>
      <c r="F23" s="135"/>
    </row>
    <row r="24" spans="1:6" x14ac:dyDescent="0.25">
      <c r="A24" s="136"/>
      <c r="B24" s="137"/>
      <c r="C24" s="138"/>
      <c r="D24" s="138"/>
      <c r="E24" s="138"/>
      <c r="F24" s="139"/>
    </row>
    <row r="25" spans="1:6" x14ac:dyDescent="0.25">
      <c r="A25" s="132"/>
      <c r="B25" s="133"/>
      <c r="C25" s="134"/>
      <c r="D25" s="134"/>
      <c r="E25" s="134"/>
      <c r="F25" s="135"/>
    </row>
    <row r="26" spans="1:6" x14ac:dyDescent="0.25">
      <c r="A26" s="140"/>
      <c r="B26" s="137"/>
      <c r="C26" s="141"/>
      <c r="D26" s="141"/>
      <c r="E26" s="141"/>
      <c r="F26" s="142"/>
    </row>
    <row r="27" spans="1:6" x14ac:dyDescent="0.25">
      <c r="A27" s="136"/>
      <c r="B27" s="126"/>
      <c r="C27" s="138"/>
      <c r="D27" s="138"/>
      <c r="E27" s="126"/>
      <c r="F27" s="139"/>
    </row>
    <row r="28" spans="1:6" x14ac:dyDescent="0.25">
      <c r="A28" s="136"/>
      <c r="B28" s="126"/>
      <c r="C28" s="138"/>
      <c r="D28" s="138"/>
      <c r="E28" s="126"/>
      <c r="F28" s="139"/>
    </row>
    <row r="29" spans="1:6" x14ac:dyDescent="0.25">
      <c r="A29" s="136"/>
      <c r="B29" s="126"/>
      <c r="C29" s="138"/>
      <c r="D29" s="138"/>
      <c r="E29" s="126"/>
      <c r="F29" s="139"/>
    </row>
    <row r="30" spans="1:6" x14ac:dyDescent="0.25">
      <c r="A30" s="136"/>
      <c r="B30" s="126"/>
      <c r="C30" s="138"/>
      <c r="D30" s="138"/>
      <c r="E30" s="126"/>
      <c r="F30" s="139"/>
    </row>
    <row r="31" spans="1:6" x14ac:dyDescent="0.25">
      <c r="A31" s="136"/>
      <c r="B31" s="126"/>
      <c r="C31" s="138"/>
      <c r="D31" s="138"/>
      <c r="E31" s="126"/>
      <c r="F31" s="139"/>
    </row>
    <row r="32" spans="1:6" x14ac:dyDescent="0.25">
      <c r="A32" s="140"/>
      <c r="B32" s="223"/>
      <c r="C32" s="141"/>
      <c r="D32" s="141"/>
      <c r="E32" s="223"/>
      <c r="F32" s="142"/>
    </row>
  </sheetData>
  <sheetProtection formatCells="0" selectLockedCells="1"/>
  <mergeCells count="4">
    <mergeCell ref="A2:F2"/>
    <mergeCell ref="B4:C4"/>
    <mergeCell ref="A6:F6"/>
    <mergeCell ref="A1:B1"/>
  </mergeCells>
  <conditionalFormatting sqref="B4:C4">
    <cfRule type="cellIs" dxfId="67" priority="1" operator="equal">
      <formula>"Select School From List Below"</formula>
    </cfRule>
  </conditionalFormatting>
  <dataValidations count="1">
    <dataValidation type="list" allowBlank="1" showInputMessage="1" showErrorMessage="1" sqref="B9:B32" xr:uid="{00000000-0002-0000-0D00-000000000000}">
      <formula1>formc</formula1>
    </dataValidation>
  </dataValidations>
  <printOptions horizontalCentered="1"/>
  <pageMargins left="0.21" right="0.16" top="0.22" bottom="0.24" header="0.16" footer="0.16"/>
  <pageSetup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F32"/>
  <sheetViews>
    <sheetView showGridLines="0" showRowColHeaders="0" showRuler="0" view="pageLayout" zoomScaleNormal="100" workbookViewId="0">
      <selection activeCell="A6" sqref="A6:F6"/>
    </sheetView>
  </sheetViews>
  <sheetFormatPr defaultRowHeight="15" x14ac:dyDescent="0.25"/>
  <cols>
    <col min="1" max="1" width="18.28515625" customWidth="1"/>
    <col min="2" max="2" width="12.28515625" customWidth="1"/>
    <col min="3" max="3" width="53.28515625" customWidth="1"/>
    <col min="4" max="6" width="14.7109375" customWidth="1"/>
  </cols>
  <sheetData>
    <row r="1" spans="1:6" x14ac:dyDescent="0.25">
      <c r="A1" s="429"/>
      <c r="B1" s="429"/>
    </row>
    <row r="2" spans="1:6" ht="54.6" customHeight="1" x14ac:dyDescent="0.25">
      <c r="A2" s="425" t="s">
        <v>811</v>
      </c>
      <c r="B2" s="425"/>
      <c r="C2" s="425"/>
      <c r="D2" s="425"/>
      <c r="E2" s="425"/>
      <c r="F2" s="425"/>
    </row>
    <row r="3" spans="1:6" ht="18" customHeight="1" x14ac:dyDescent="0.25">
      <c r="A3" s="234" t="s">
        <v>903</v>
      </c>
      <c r="B3" s="118"/>
      <c r="C3" s="118"/>
    </row>
    <row r="4" spans="1:6" ht="15.75" x14ac:dyDescent="0.25">
      <c r="A4" s="153" t="s">
        <v>784</v>
      </c>
      <c r="B4" s="419">
        <f>'Budget Title Page'!$I$12</f>
        <v>0</v>
      </c>
      <c r="C4" s="419"/>
      <c r="E4" s="105" t="s">
        <v>785</v>
      </c>
      <c r="F4" s="106"/>
    </row>
    <row r="5" spans="1:6" ht="7.15" customHeight="1" x14ac:dyDescent="0.25">
      <c r="A5" s="107"/>
      <c r="B5" s="108"/>
      <c r="C5" s="109"/>
    </row>
    <row r="6" spans="1:6" ht="35.450000000000003" customHeight="1" x14ac:dyDescent="0.25">
      <c r="A6" s="432" t="s">
        <v>884</v>
      </c>
      <c r="B6" s="433"/>
      <c r="C6" s="433"/>
      <c r="D6" s="433"/>
      <c r="E6" s="433"/>
      <c r="F6" s="434"/>
    </row>
    <row r="7" spans="1:6" ht="9.6" customHeight="1" thickBot="1" x14ac:dyDescent="0.3"/>
    <row r="8" spans="1:6" ht="64.5" thickTop="1" thickBot="1" x14ac:dyDescent="0.3">
      <c r="A8" s="241" t="s">
        <v>913</v>
      </c>
      <c r="B8" s="129" t="s">
        <v>916</v>
      </c>
      <c r="C8" s="130" t="s">
        <v>812</v>
      </c>
      <c r="D8" s="131" t="s">
        <v>813</v>
      </c>
      <c r="E8" s="131" t="s">
        <v>814</v>
      </c>
      <c r="F8" s="131" t="s">
        <v>815</v>
      </c>
    </row>
    <row r="9" spans="1:6" ht="15.75" thickTop="1" x14ac:dyDescent="0.25">
      <c r="A9" s="132"/>
      <c r="B9" s="133"/>
      <c r="C9" s="134"/>
      <c r="D9" s="245"/>
      <c r="E9" s="134"/>
      <c r="F9" s="135"/>
    </row>
    <row r="10" spans="1:6" x14ac:dyDescent="0.25">
      <c r="A10" s="136"/>
      <c r="B10" s="137"/>
      <c r="C10" s="138"/>
      <c r="D10" s="246"/>
      <c r="E10" s="138"/>
      <c r="F10" s="139"/>
    </row>
    <row r="11" spans="1:6" x14ac:dyDescent="0.25">
      <c r="A11" s="132"/>
      <c r="B11" s="133"/>
      <c r="C11" s="134"/>
      <c r="D11" s="245"/>
      <c r="E11" s="134"/>
      <c r="F11" s="135"/>
    </row>
    <row r="12" spans="1:6" x14ac:dyDescent="0.25">
      <c r="A12" s="136"/>
      <c r="B12" s="137"/>
      <c r="C12" s="138"/>
      <c r="D12" s="246"/>
      <c r="E12" s="138"/>
      <c r="F12" s="139"/>
    </row>
    <row r="13" spans="1:6" x14ac:dyDescent="0.25">
      <c r="A13" s="132"/>
      <c r="B13" s="133"/>
      <c r="C13" s="134"/>
      <c r="D13" s="245"/>
      <c r="E13" s="134"/>
      <c r="F13" s="135"/>
    </row>
    <row r="14" spans="1:6" x14ac:dyDescent="0.25">
      <c r="A14" s="136"/>
      <c r="B14" s="137"/>
      <c r="C14" s="138"/>
      <c r="D14" s="246"/>
      <c r="E14" s="138"/>
      <c r="F14" s="139"/>
    </row>
    <row r="15" spans="1:6" x14ac:dyDescent="0.25">
      <c r="A15" s="132"/>
      <c r="B15" s="133"/>
      <c r="C15" s="134"/>
      <c r="D15" s="245"/>
      <c r="E15" s="134"/>
      <c r="F15" s="135"/>
    </row>
    <row r="16" spans="1:6" x14ac:dyDescent="0.25">
      <c r="A16" s="136"/>
      <c r="B16" s="137"/>
      <c r="C16" s="138"/>
      <c r="D16" s="246"/>
      <c r="E16" s="138"/>
      <c r="F16" s="139"/>
    </row>
    <row r="17" spans="1:6" x14ac:dyDescent="0.25">
      <c r="A17" s="132"/>
      <c r="B17" s="133"/>
      <c r="C17" s="134"/>
      <c r="D17" s="245"/>
      <c r="E17" s="134"/>
      <c r="F17" s="135"/>
    </row>
    <row r="18" spans="1:6" x14ac:dyDescent="0.25">
      <c r="A18" s="136"/>
      <c r="B18" s="137"/>
      <c r="C18" s="138"/>
      <c r="D18" s="246"/>
      <c r="E18" s="138"/>
      <c r="F18" s="139"/>
    </row>
    <row r="19" spans="1:6" x14ac:dyDescent="0.25">
      <c r="A19" s="132"/>
      <c r="B19" s="133"/>
      <c r="C19" s="134"/>
      <c r="D19" s="245"/>
      <c r="E19" s="134"/>
      <c r="F19" s="135"/>
    </row>
    <row r="20" spans="1:6" x14ac:dyDescent="0.25">
      <c r="A20" s="136"/>
      <c r="B20" s="137"/>
      <c r="C20" s="138"/>
      <c r="D20" s="246"/>
      <c r="E20" s="138"/>
      <c r="F20" s="139"/>
    </row>
    <row r="21" spans="1:6" x14ac:dyDescent="0.25">
      <c r="A21" s="132"/>
      <c r="B21" s="133"/>
      <c r="C21" s="134"/>
      <c r="D21" s="245"/>
      <c r="E21" s="134"/>
      <c r="F21" s="135"/>
    </row>
    <row r="22" spans="1:6" x14ac:dyDescent="0.25">
      <c r="A22" s="136"/>
      <c r="B22" s="137"/>
      <c r="C22" s="138"/>
      <c r="D22" s="246"/>
      <c r="E22" s="138"/>
      <c r="F22" s="139"/>
    </row>
    <row r="23" spans="1:6" x14ac:dyDescent="0.25">
      <c r="A23" s="132"/>
      <c r="B23" s="133"/>
      <c r="C23" s="134"/>
      <c r="D23" s="245"/>
      <c r="E23" s="134"/>
      <c r="F23" s="135"/>
    </row>
    <row r="24" spans="1:6" x14ac:dyDescent="0.25">
      <c r="A24" s="136"/>
      <c r="B24" s="137"/>
      <c r="C24" s="138"/>
      <c r="D24" s="246"/>
      <c r="E24" s="138"/>
      <c r="F24" s="139"/>
    </row>
    <row r="25" spans="1:6" x14ac:dyDescent="0.25">
      <c r="A25" s="132"/>
      <c r="B25" s="133"/>
      <c r="C25" s="134"/>
      <c r="D25" s="245"/>
      <c r="E25" s="134"/>
      <c r="F25" s="135"/>
    </row>
    <row r="26" spans="1:6" x14ac:dyDescent="0.25">
      <c r="A26" s="140"/>
      <c r="B26" s="137"/>
      <c r="C26" s="141"/>
      <c r="D26" s="247"/>
      <c r="E26" s="141"/>
      <c r="F26" s="142"/>
    </row>
    <row r="27" spans="1:6" x14ac:dyDescent="0.25">
      <c r="A27" s="136"/>
      <c r="B27" s="126"/>
      <c r="C27" s="138"/>
      <c r="D27" s="246"/>
      <c r="E27" s="126"/>
      <c r="F27" s="139"/>
    </row>
    <row r="28" spans="1:6" x14ac:dyDescent="0.25">
      <c r="A28" s="136"/>
      <c r="B28" s="126"/>
      <c r="C28" s="138"/>
      <c r="D28" s="246"/>
      <c r="E28" s="126"/>
      <c r="F28" s="139"/>
    </row>
    <row r="29" spans="1:6" x14ac:dyDescent="0.25">
      <c r="A29" s="136"/>
      <c r="B29" s="126"/>
      <c r="C29" s="138"/>
      <c r="D29" s="246"/>
      <c r="E29" s="126"/>
      <c r="F29" s="139"/>
    </row>
    <row r="30" spans="1:6" x14ac:dyDescent="0.25">
      <c r="A30" s="136"/>
      <c r="B30" s="126"/>
      <c r="C30" s="138"/>
      <c r="D30" s="246"/>
      <c r="E30" s="126"/>
      <c r="F30" s="139"/>
    </row>
    <row r="31" spans="1:6" x14ac:dyDescent="0.25">
      <c r="A31" s="136"/>
      <c r="B31" s="126"/>
      <c r="C31" s="138"/>
      <c r="D31" s="246"/>
      <c r="E31" s="126"/>
      <c r="F31" s="139"/>
    </row>
    <row r="32" spans="1:6" x14ac:dyDescent="0.25">
      <c r="A32" s="140"/>
      <c r="B32" s="223"/>
      <c r="C32" s="141"/>
      <c r="D32" s="247"/>
      <c r="E32" s="223"/>
      <c r="F32" s="142"/>
    </row>
  </sheetData>
  <sheetProtection formatCells="0" selectLockedCells="1"/>
  <mergeCells count="4">
    <mergeCell ref="A2:F2"/>
    <mergeCell ref="B4:C4"/>
    <mergeCell ref="A6:F6"/>
    <mergeCell ref="A1:B1"/>
  </mergeCells>
  <conditionalFormatting sqref="B4:C4">
    <cfRule type="cellIs" dxfId="55" priority="1" operator="equal">
      <formula>"Select School From List Below"</formula>
    </cfRule>
  </conditionalFormatting>
  <dataValidations count="1">
    <dataValidation type="list" allowBlank="1" showInputMessage="1" showErrorMessage="1" sqref="B9:B32" xr:uid="{00000000-0002-0000-0E00-000000000000}">
      <formula1>formd</formula1>
    </dataValidation>
  </dataValidations>
  <printOptions horizontalCentered="1"/>
  <pageMargins left="0.21" right="0.16" top="0.24" bottom="0.24" header="0.16" footer="0.16"/>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F32"/>
  <sheetViews>
    <sheetView showGridLines="0" showRowColHeaders="0" showRuler="0" view="pageLayout" topLeftCell="A3" zoomScaleNormal="100" workbookViewId="0">
      <selection activeCell="F9" sqref="F9"/>
    </sheetView>
  </sheetViews>
  <sheetFormatPr defaultRowHeight="15" x14ac:dyDescent="0.25"/>
  <cols>
    <col min="1" max="1" width="18.28515625" customWidth="1"/>
    <col min="2" max="2" width="12.28515625" customWidth="1"/>
    <col min="3" max="3" width="53.28515625" customWidth="1"/>
    <col min="4" max="6" width="14.7109375" customWidth="1"/>
  </cols>
  <sheetData>
    <row r="1" spans="1:6" x14ac:dyDescent="0.25">
      <c r="A1" s="429"/>
      <c r="B1" s="429"/>
    </row>
    <row r="2" spans="1:6" ht="54.6" customHeight="1" x14ac:dyDescent="0.25">
      <c r="A2" s="425" t="s">
        <v>818</v>
      </c>
      <c r="B2" s="425"/>
      <c r="C2" s="425"/>
      <c r="D2" s="425"/>
      <c r="E2" s="425"/>
      <c r="F2" s="425"/>
    </row>
    <row r="3" spans="1:6" ht="19.899999999999999" customHeight="1" x14ac:dyDescent="0.25">
      <c r="A3" s="234" t="s">
        <v>903</v>
      </c>
      <c r="B3" s="10"/>
      <c r="E3" s="105" t="s">
        <v>785</v>
      </c>
      <c r="F3" s="106"/>
    </row>
    <row r="4" spans="1:6" ht="15.75" x14ac:dyDescent="0.25">
      <c r="A4" s="153" t="s">
        <v>784</v>
      </c>
      <c r="B4" s="419">
        <f>'Budget Title Page'!$I$12</f>
        <v>0</v>
      </c>
      <c r="C4" s="419"/>
    </row>
    <row r="5" spans="1:6" ht="9.6" customHeight="1" x14ac:dyDescent="0.25">
      <c r="A5" s="107"/>
      <c r="B5" s="108"/>
      <c r="C5" s="109"/>
    </row>
    <row r="6" spans="1:6" ht="35.450000000000003" customHeight="1" x14ac:dyDescent="0.25">
      <c r="A6" s="432" t="s">
        <v>884</v>
      </c>
      <c r="B6" s="433"/>
      <c r="C6" s="433"/>
      <c r="D6" s="433"/>
      <c r="E6" s="433"/>
      <c r="F6" s="433"/>
    </row>
    <row r="7" spans="1:6" ht="10.9" customHeight="1" thickBot="1" x14ac:dyDescent="0.3"/>
    <row r="8" spans="1:6" ht="64.5" thickTop="1" thickBot="1" x14ac:dyDescent="0.3">
      <c r="A8" s="241" t="s">
        <v>913</v>
      </c>
      <c r="B8" s="129" t="s">
        <v>915</v>
      </c>
      <c r="C8" s="130" t="s">
        <v>812</v>
      </c>
      <c r="D8" s="131" t="s">
        <v>813</v>
      </c>
      <c r="E8" s="131" t="s">
        <v>814</v>
      </c>
      <c r="F8" s="131" t="s">
        <v>815</v>
      </c>
    </row>
    <row r="9" spans="1:6" ht="15.75" thickTop="1" x14ac:dyDescent="0.25">
      <c r="A9" s="143"/>
      <c r="B9" s="144"/>
      <c r="C9" s="145"/>
      <c r="D9" s="146"/>
      <c r="E9" s="145"/>
      <c r="F9" s="146"/>
    </row>
    <row r="10" spans="1:6" x14ac:dyDescent="0.25">
      <c r="A10" s="147"/>
      <c r="B10" s="221"/>
      <c r="C10" s="148"/>
      <c r="D10" s="149"/>
      <c r="E10" s="148"/>
      <c r="F10" s="149"/>
    </row>
    <row r="11" spans="1:6" x14ac:dyDescent="0.25">
      <c r="A11" s="143"/>
      <c r="B11" s="144"/>
      <c r="C11" s="145"/>
      <c r="D11" s="146"/>
      <c r="E11" s="145"/>
      <c r="F11" s="146"/>
    </row>
    <row r="12" spans="1:6" x14ac:dyDescent="0.25">
      <c r="A12" s="147"/>
      <c r="B12" s="221"/>
      <c r="C12" s="148"/>
      <c r="D12" s="149"/>
      <c r="E12" s="148"/>
      <c r="F12" s="149"/>
    </row>
    <row r="13" spans="1:6" x14ac:dyDescent="0.25">
      <c r="A13" s="143"/>
      <c r="B13" s="144"/>
      <c r="C13" s="145"/>
      <c r="D13" s="146"/>
      <c r="E13" s="145"/>
      <c r="F13" s="146"/>
    </row>
    <row r="14" spans="1:6" x14ac:dyDescent="0.25">
      <c r="A14" s="147"/>
      <c r="B14" s="221"/>
      <c r="C14" s="148"/>
      <c r="D14" s="149"/>
      <c r="E14" s="148"/>
      <c r="F14" s="149"/>
    </row>
    <row r="15" spans="1:6" x14ac:dyDescent="0.25">
      <c r="A15" s="143"/>
      <c r="B15" s="144"/>
      <c r="C15" s="145"/>
      <c r="D15" s="146"/>
      <c r="E15" s="145"/>
      <c r="F15" s="146"/>
    </row>
    <row r="16" spans="1:6" x14ac:dyDescent="0.25">
      <c r="A16" s="147"/>
      <c r="B16" s="221"/>
      <c r="C16" s="148"/>
      <c r="D16" s="149"/>
      <c r="E16" s="148"/>
      <c r="F16" s="149"/>
    </row>
    <row r="17" spans="1:6" x14ac:dyDescent="0.25">
      <c r="A17" s="143"/>
      <c r="B17" s="144"/>
      <c r="C17" s="145"/>
      <c r="D17" s="146"/>
      <c r="E17" s="145"/>
      <c r="F17" s="146"/>
    </row>
    <row r="18" spans="1:6" x14ac:dyDescent="0.25">
      <c r="A18" s="147"/>
      <c r="B18" s="221"/>
      <c r="C18" s="148"/>
      <c r="D18" s="149"/>
      <c r="E18" s="148"/>
      <c r="F18" s="149"/>
    </row>
    <row r="19" spans="1:6" x14ac:dyDescent="0.25">
      <c r="A19" s="143"/>
      <c r="B19" s="144"/>
      <c r="C19" s="145"/>
      <c r="D19" s="146"/>
      <c r="E19" s="145"/>
      <c r="F19" s="146"/>
    </row>
    <row r="20" spans="1:6" x14ac:dyDescent="0.25">
      <c r="A20" s="147"/>
      <c r="B20" s="221"/>
      <c r="C20" s="148"/>
      <c r="D20" s="149"/>
      <c r="E20" s="148"/>
      <c r="F20" s="149"/>
    </row>
    <row r="21" spans="1:6" x14ac:dyDescent="0.25">
      <c r="A21" s="143"/>
      <c r="B21" s="144"/>
      <c r="C21" s="145"/>
      <c r="D21" s="146"/>
      <c r="E21" s="145"/>
      <c r="F21" s="146"/>
    </row>
    <row r="22" spans="1:6" x14ac:dyDescent="0.25">
      <c r="A22" s="147"/>
      <c r="B22" s="221"/>
      <c r="C22" s="148"/>
      <c r="D22" s="149"/>
      <c r="E22" s="148"/>
      <c r="F22" s="149"/>
    </row>
    <row r="23" spans="1:6" x14ac:dyDescent="0.25">
      <c r="A23" s="143"/>
      <c r="B23" s="144"/>
      <c r="C23" s="145"/>
      <c r="D23" s="146"/>
      <c r="E23" s="145"/>
      <c r="F23" s="146"/>
    </row>
    <row r="24" spans="1:6" x14ac:dyDescent="0.25">
      <c r="A24" s="147"/>
      <c r="B24" s="221"/>
      <c r="C24" s="148"/>
      <c r="D24" s="149"/>
      <c r="E24" s="148"/>
      <c r="F24" s="149"/>
    </row>
    <row r="25" spans="1:6" x14ac:dyDescent="0.25">
      <c r="A25" s="143"/>
      <c r="B25" s="144"/>
      <c r="C25" s="145"/>
      <c r="D25" s="146"/>
      <c r="E25" s="145"/>
      <c r="F25" s="146"/>
    </row>
    <row r="26" spans="1:6" x14ac:dyDescent="0.25">
      <c r="A26" s="150"/>
      <c r="B26" s="221"/>
      <c r="C26" s="151"/>
      <c r="D26" s="152"/>
      <c r="E26" s="151"/>
      <c r="F26" s="152"/>
    </row>
    <row r="27" spans="1:6" x14ac:dyDescent="0.25">
      <c r="A27" s="147"/>
      <c r="B27" s="226"/>
      <c r="C27" s="148"/>
      <c r="D27" s="149"/>
      <c r="E27" s="148"/>
      <c r="F27" s="149"/>
    </row>
    <row r="28" spans="1:6" x14ac:dyDescent="0.25">
      <c r="A28" s="147"/>
      <c r="B28" s="226"/>
      <c r="C28" s="148"/>
      <c r="D28" s="149"/>
      <c r="E28" s="148"/>
      <c r="F28" s="149"/>
    </row>
    <row r="29" spans="1:6" x14ac:dyDescent="0.25">
      <c r="A29" s="147"/>
      <c r="B29" s="226"/>
      <c r="C29" s="148"/>
      <c r="D29" s="149"/>
      <c r="E29" s="148"/>
      <c r="F29" s="149"/>
    </row>
    <row r="30" spans="1:6" x14ac:dyDescent="0.25">
      <c r="A30" s="147"/>
      <c r="B30" s="226"/>
      <c r="C30" s="148"/>
      <c r="D30" s="149"/>
      <c r="E30" s="148"/>
      <c r="F30" s="149"/>
    </row>
    <row r="31" spans="1:6" x14ac:dyDescent="0.25">
      <c r="A31" s="147"/>
      <c r="B31" s="226"/>
      <c r="C31" s="148"/>
      <c r="D31" s="149"/>
      <c r="E31" s="148"/>
      <c r="F31" s="149"/>
    </row>
    <row r="32" spans="1:6" x14ac:dyDescent="0.25">
      <c r="A32" s="150"/>
      <c r="B32" s="227"/>
      <c r="C32" s="151"/>
      <c r="D32" s="152"/>
      <c r="E32" s="151"/>
      <c r="F32" s="152"/>
    </row>
  </sheetData>
  <sheetProtection formatCells="0" selectLockedCells="1"/>
  <mergeCells count="4">
    <mergeCell ref="A2:F2"/>
    <mergeCell ref="B4:C4"/>
    <mergeCell ref="A6:F6"/>
    <mergeCell ref="A1:B1"/>
  </mergeCells>
  <conditionalFormatting sqref="B4:C4">
    <cfRule type="cellIs" dxfId="43" priority="1" operator="equal">
      <formula>"Select School From List Below"</formula>
    </cfRule>
  </conditionalFormatting>
  <dataValidations count="1">
    <dataValidation type="list" allowBlank="1" showInputMessage="1" showErrorMessage="1" sqref="B9:B32" xr:uid="{00000000-0002-0000-0F00-000000000000}">
      <formula1>forme</formula1>
    </dataValidation>
  </dataValidations>
  <printOptions horizontalCentered="1"/>
  <pageMargins left="0.21" right="0.16" top="0.25" bottom="0.16" header="0.16"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D32"/>
  <sheetViews>
    <sheetView showRuler="0" showWhiteSpace="0" view="pageLayout" zoomScaleNormal="100" workbookViewId="0">
      <selection activeCell="C7" sqref="C7"/>
    </sheetView>
  </sheetViews>
  <sheetFormatPr defaultRowHeight="15" x14ac:dyDescent="0.25"/>
  <cols>
    <col min="1" max="1" width="18.28515625" customWidth="1"/>
    <col min="2" max="2" width="12.28515625" customWidth="1"/>
    <col min="3" max="3" width="81.5703125" customWidth="1"/>
    <col min="4" max="4" width="14.7109375" customWidth="1"/>
  </cols>
  <sheetData>
    <row r="1" spans="1:4" x14ac:dyDescent="0.25">
      <c r="A1" s="429"/>
      <c r="B1" s="429"/>
    </row>
    <row r="2" spans="1:4" ht="52.15" customHeight="1" x14ac:dyDescent="0.25">
      <c r="A2" s="425" t="s">
        <v>820</v>
      </c>
      <c r="B2" s="425"/>
      <c r="C2" s="425"/>
      <c r="D2" s="425"/>
    </row>
    <row r="3" spans="1:4" ht="19.899999999999999" customHeight="1" x14ac:dyDescent="0.25">
      <c r="A3" s="234" t="s">
        <v>903</v>
      </c>
      <c r="B3" s="230"/>
      <c r="C3" s="230"/>
      <c r="D3" s="235"/>
    </row>
    <row r="4" spans="1:4" ht="15.75" x14ac:dyDescent="0.25">
      <c r="A4" s="153" t="s">
        <v>784</v>
      </c>
      <c r="B4" s="419">
        <f>'Budget Title Page'!$I$12</f>
        <v>0</v>
      </c>
      <c r="C4" s="419"/>
      <c r="D4" t="s">
        <v>900</v>
      </c>
    </row>
    <row r="5" spans="1:4" ht="9" customHeight="1" x14ac:dyDescent="0.25">
      <c r="A5" s="107"/>
      <c r="B5" s="108"/>
      <c r="C5" s="109"/>
    </row>
    <row r="6" spans="1:4" ht="35.450000000000003" customHeight="1" x14ac:dyDescent="0.25">
      <c r="A6" s="435" t="s">
        <v>884</v>
      </c>
      <c r="B6" s="436"/>
      <c r="C6" s="436"/>
      <c r="D6" s="437"/>
    </row>
    <row r="7" spans="1:4" ht="9" customHeight="1" thickBot="1" x14ac:dyDescent="0.3"/>
    <row r="8" spans="1:4" ht="48.75" thickTop="1" thickBot="1" x14ac:dyDescent="0.3">
      <c r="A8" s="241" t="s">
        <v>913</v>
      </c>
      <c r="B8" s="129" t="s">
        <v>915</v>
      </c>
      <c r="C8" s="130" t="s">
        <v>805</v>
      </c>
      <c r="D8" s="131" t="s">
        <v>808</v>
      </c>
    </row>
    <row r="9" spans="1:4" ht="15.75" thickTop="1" x14ac:dyDescent="0.25">
      <c r="A9" s="132"/>
      <c r="B9" s="133"/>
      <c r="C9" s="134"/>
      <c r="D9" s="135"/>
    </row>
    <row r="10" spans="1:4" x14ac:dyDescent="0.25">
      <c r="A10" s="136"/>
      <c r="B10" s="137"/>
      <c r="C10" s="138"/>
      <c r="D10" s="139"/>
    </row>
    <row r="11" spans="1:4" x14ac:dyDescent="0.25">
      <c r="A11" s="132"/>
      <c r="B11" s="133"/>
      <c r="C11" s="134"/>
      <c r="D11" s="135"/>
    </row>
    <row r="12" spans="1:4" x14ac:dyDescent="0.25">
      <c r="A12" s="136"/>
      <c r="B12" s="137"/>
      <c r="C12" s="138"/>
      <c r="D12" s="139"/>
    </row>
    <row r="13" spans="1:4" x14ac:dyDescent="0.25">
      <c r="A13" s="132"/>
      <c r="B13" s="133"/>
      <c r="C13" s="134"/>
      <c r="D13" s="135"/>
    </row>
    <row r="14" spans="1:4" x14ac:dyDescent="0.25">
      <c r="A14" s="136"/>
      <c r="B14" s="137"/>
      <c r="C14" s="138"/>
      <c r="D14" s="139"/>
    </row>
    <row r="15" spans="1:4" x14ac:dyDescent="0.25">
      <c r="A15" s="132"/>
      <c r="B15" s="133"/>
      <c r="C15" s="134"/>
      <c r="D15" s="135"/>
    </row>
    <row r="16" spans="1:4" x14ac:dyDescent="0.25">
      <c r="A16" s="136"/>
      <c r="B16" s="137"/>
      <c r="C16" s="138"/>
      <c r="D16" s="139"/>
    </row>
    <row r="17" spans="1:4" x14ac:dyDescent="0.25">
      <c r="A17" s="132"/>
      <c r="B17" s="133"/>
      <c r="C17" s="134"/>
      <c r="D17" s="135"/>
    </row>
    <row r="18" spans="1:4" x14ac:dyDescent="0.25">
      <c r="A18" s="136"/>
      <c r="B18" s="137"/>
      <c r="C18" s="138"/>
      <c r="D18" s="139"/>
    </row>
    <row r="19" spans="1:4" x14ac:dyDescent="0.25">
      <c r="A19" s="132"/>
      <c r="B19" s="133"/>
      <c r="C19" s="134"/>
      <c r="D19" s="135"/>
    </row>
    <row r="20" spans="1:4" x14ac:dyDescent="0.25">
      <c r="A20" s="136"/>
      <c r="B20" s="137"/>
      <c r="C20" s="138"/>
      <c r="D20" s="139"/>
    </row>
    <row r="21" spans="1:4" x14ac:dyDescent="0.25">
      <c r="A21" s="132"/>
      <c r="B21" s="133"/>
      <c r="C21" s="134"/>
      <c r="D21" s="135"/>
    </row>
    <row r="22" spans="1:4" x14ac:dyDescent="0.25">
      <c r="A22" s="136"/>
      <c r="B22" s="137"/>
      <c r="C22" s="138"/>
      <c r="D22" s="139"/>
    </row>
    <row r="23" spans="1:4" x14ac:dyDescent="0.25">
      <c r="A23" s="132"/>
      <c r="B23" s="133"/>
      <c r="C23" s="134"/>
      <c r="D23" s="135"/>
    </row>
    <row r="24" spans="1:4" x14ac:dyDescent="0.25">
      <c r="A24" s="136"/>
      <c r="B24" s="137"/>
      <c r="C24" s="138"/>
      <c r="D24" s="139"/>
    </row>
    <row r="25" spans="1:4" x14ac:dyDescent="0.25">
      <c r="A25" s="132"/>
      <c r="B25" s="133"/>
      <c r="C25" s="134"/>
      <c r="D25" s="135"/>
    </row>
    <row r="26" spans="1:4" x14ac:dyDescent="0.25">
      <c r="A26" s="140"/>
      <c r="B26" s="137"/>
      <c r="C26" s="141"/>
      <c r="D26" s="142"/>
    </row>
    <row r="27" spans="1:4" x14ac:dyDescent="0.25">
      <c r="A27" s="136"/>
      <c r="B27" s="126"/>
      <c r="C27" s="138"/>
      <c r="D27" s="139"/>
    </row>
    <row r="28" spans="1:4" x14ac:dyDescent="0.25">
      <c r="A28" s="136"/>
      <c r="B28" s="126"/>
      <c r="C28" s="138"/>
      <c r="D28" s="139"/>
    </row>
    <row r="29" spans="1:4" x14ac:dyDescent="0.25">
      <c r="A29" s="136"/>
      <c r="B29" s="126"/>
      <c r="C29" s="138"/>
      <c r="D29" s="139"/>
    </row>
    <row r="30" spans="1:4" x14ac:dyDescent="0.25">
      <c r="A30" s="136"/>
      <c r="B30" s="126"/>
      <c r="C30" s="138"/>
      <c r="D30" s="139"/>
    </row>
    <row r="31" spans="1:4" x14ac:dyDescent="0.25">
      <c r="A31" s="136"/>
      <c r="B31" s="126"/>
      <c r="C31" s="138"/>
      <c r="D31" s="139"/>
    </row>
    <row r="32" spans="1:4" x14ac:dyDescent="0.25">
      <c r="A32" s="140"/>
      <c r="B32" s="223"/>
      <c r="C32" s="141"/>
      <c r="D32" s="142"/>
    </row>
  </sheetData>
  <sheetProtection formatCells="0" selectLockedCells="1"/>
  <mergeCells count="4">
    <mergeCell ref="A2:D2"/>
    <mergeCell ref="B4:C4"/>
    <mergeCell ref="A6:D6"/>
    <mergeCell ref="A1:B1"/>
  </mergeCells>
  <conditionalFormatting sqref="B4:C4">
    <cfRule type="cellIs" dxfId="31" priority="1" operator="equal">
      <formula>"Select School From List Below"</formula>
    </cfRule>
  </conditionalFormatting>
  <dataValidations count="1">
    <dataValidation type="list" allowBlank="1" showInputMessage="1" showErrorMessage="1" sqref="B9:B32" xr:uid="{00000000-0002-0000-1000-000000000000}">
      <formula1>formf</formula1>
    </dataValidation>
  </dataValidations>
  <printOptions horizontalCentered="1"/>
  <pageMargins left="0.21" right="0.16" top="0.21" bottom="0.23" header="0.16" footer="0.16"/>
  <pageSetup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F32"/>
  <sheetViews>
    <sheetView showGridLines="0" showRowColHeaders="0" showRuler="0" view="pageLayout" zoomScaleNormal="100" workbookViewId="0">
      <selection activeCell="D10" sqref="D10"/>
    </sheetView>
  </sheetViews>
  <sheetFormatPr defaultRowHeight="15" x14ac:dyDescent="0.25"/>
  <cols>
    <col min="1" max="1" width="18.28515625" customWidth="1"/>
    <col min="2" max="2" width="12.28515625" customWidth="1"/>
    <col min="3" max="3" width="81.5703125" customWidth="1"/>
    <col min="4" max="6" width="14.7109375" customWidth="1"/>
  </cols>
  <sheetData>
    <row r="1" spans="1:6" x14ac:dyDescent="0.25">
      <c r="A1" s="429"/>
      <c r="B1" s="429"/>
    </row>
    <row r="2" spans="1:6" ht="61.9" customHeight="1" x14ac:dyDescent="0.25">
      <c r="A2" s="438" t="s">
        <v>920</v>
      </c>
      <c r="B2" s="425"/>
      <c r="C2" s="425"/>
      <c r="D2" s="425"/>
      <c r="E2" s="107"/>
      <c r="F2" s="107"/>
    </row>
    <row r="3" spans="1:6" ht="16.899999999999999" customHeight="1" x14ac:dyDescent="0.25">
      <c r="A3" s="234" t="s">
        <v>903</v>
      </c>
      <c r="B3" s="230"/>
      <c r="C3" s="230"/>
      <c r="D3" s="235"/>
    </row>
    <row r="4" spans="1:6" ht="13.9" customHeight="1" x14ac:dyDescent="0.25">
      <c r="A4" s="153" t="s">
        <v>784</v>
      </c>
      <c r="B4" s="419">
        <f>'Budget Title Page'!$I$12</f>
        <v>0</v>
      </c>
      <c r="C4" s="419"/>
      <c r="D4" t="s">
        <v>901</v>
      </c>
    </row>
    <row r="5" spans="1:6" ht="10.9" customHeight="1" x14ac:dyDescent="0.25">
      <c r="A5" s="107"/>
      <c r="B5" s="108"/>
      <c r="C5" s="109"/>
    </row>
    <row r="6" spans="1:6" ht="35.450000000000003" customHeight="1" x14ac:dyDescent="0.25">
      <c r="A6" s="435" t="s">
        <v>885</v>
      </c>
      <c r="B6" s="436"/>
      <c r="C6" s="436"/>
      <c r="D6" s="437"/>
    </row>
    <row r="7" spans="1:6" ht="10.15" customHeight="1" thickBot="1" x14ac:dyDescent="0.3"/>
    <row r="8" spans="1:6" ht="48.75" thickTop="1" thickBot="1" x14ac:dyDescent="0.3">
      <c r="A8" s="241" t="s">
        <v>913</v>
      </c>
      <c r="B8" s="129" t="s">
        <v>915</v>
      </c>
      <c r="C8" s="130" t="s">
        <v>827</v>
      </c>
      <c r="D8" s="131" t="s">
        <v>808</v>
      </c>
    </row>
    <row r="9" spans="1:6" ht="15.75" thickTop="1" x14ac:dyDescent="0.25">
      <c r="A9" s="132"/>
      <c r="B9" s="257"/>
      <c r="C9" s="134"/>
      <c r="D9" s="253"/>
    </row>
    <row r="10" spans="1:6" x14ac:dyDescent="0.25">
      <c r="A10" s="136"/>
      <c r="B10" s="258"/>
      <c r="C10" s="138"/>
      <c r="D10" s="254"/>
    </row>
    <row r="11" spans="1:6" x14ac:dyDescent="0.25">
      <c r="A11" s="132"/>
      <c r="B11" s="257"/>
      <c r="C11" s="134"/>
      <c r="D11" s="253"/>
    </row>
    <row r="12" spans="1:6" x14ac:dyDescent="0.25">
      <c r="A12" s="136"/>
      <c r="B12" s="258"/>
      <c r="C12" s="138"/>
      <c r="D12" s="254"/>
    </row>
    <row r="13" spans="1:6" x14ac:dyDescent="0.25">
      <c r="A13" s="132"/>
      <c r="B13" s="257"/>
      <c r="C13" s="134"/>
      <c r="D13" s="253"/>
    </row>
    <row r="14" spans="1:6" x14ac:dyDescent="0.25">
      <c r="A14" s="136"/>
      <c r="B14" s="258"/>
      <c r="C14" s="138"/>
      <c r="D14" s="254"/>
    </row>
    <row r="15" spans="1:6" x14ac:dyDescent="0.25">
      <c r="A15" s="132"/>
      <c r="B15" s="257"/>
      <c r="C15" s="134"/>
      <c r="D15" s="253"/>
    </row>
    <row r="16" spans="1:6" x14ac:dyDescent="0.25">
      <c r="A16" s="136"/>
      <c r="B16" s="258"/>
      <c r="C16" s="138"/>
      <c r="D16" s="254"/>
    </row>
    <row r="17" spans="1:4" x14ac:dyDescent="0.25">
      <c r="A17" s="132"/>
      <c r="B17" s="257"/>
      <c r="C17" s="134"/>
      <c r="D17" s="253"/>
    </row>
    <row r="18" spans="1:4" x14ac:dyDescent="0.25">
      <c r="A18" s="136"/>
      <c r="B18" s="258"/>
      <c r="C18" s="138"/>
      <c r="D18" s="254"/>
    </row>
    <row r="19" spans="1:4" x14ac:dyDescent="0.25">
      <c r="A19" s="132"/>
      <c r="B19" s="257"/>
      <c r="C19" s="134"/>
      <c r="D19" s="253"/>
    </row>
    <row r="20" spans="1:4" x14ac:dyDescent="0.25">
      <c r="A20" s="136"/>
      <c r="B20" s="258"/>
      <c r="C20" s="138"/>
      <c r="D20" s="254"/>
    </row>
    <row r="21" spans="1:4" x14ac:dyDescent="0.25">
      <c r="A21" s="132"/>
      <c r="B21" s="257"/>
      <c r="C21" s="134"/>
      <c r="D21" s="253"/>
    </row>
    <row r="22" spans="1:4" x14ac:dyDescent="0.25">
      <c r="A22" s="136"/>
      <c r="B22" s="258"/>
      <c r="C22" s="138"/>
      <c r="D22" s="254"/>
    </row>
    <row r="23" spans="1:4" x14ac:dyDescent="0.25">
      <c r="A23" s="132"/>
      <c r="B23" s="257"/>
      <c r="C23" s="134"/>
      <c r="D23" s="253"/>
    </row>
    <row r="24" spans="1:4" x14ac:dyDescent="0.25">
      <c r="A24" s="136"/>
      <c r="B24" s="258"/>
      <c r="C24" s="138"/>
      <c r="D24" s="254"/>
    </row>
    <row r="25" spans="1:4" x14ac:dyDescent="0.25">
      <c r="A25" s="132"/>
      <c r="B25" s="257"/>
      <c r="C25" s="134"/>
      <c r="D25" s="253"/>
    </row>
    <row r="26" spans="1:4" x14ac:dyDescent="0.25">
      <c r="A26" s="140"/>
      <c r="B26" s="258"/>
      <c r="C26" s="141"/>
      <c r="D26" s="255"/>
    </row>
    <row r="27" spans="1:4" x14ac:dyDescent="0.25">
      <c r="A27" s="136"/>
      <c r="B27" s="259"/>
      <c r="C27" s="138"/>
      <c r="D27" s="254"/>
    </row>
    <row r="28" spans="1:4" x14ac:dyDescent="0.25">
      <c r="A28" s="136"/>
      <c r="B28" s="259"/>
      <c r="C28" s="138"/>
      <c r="D28" s="254"/>
    </row>
    <row r="29" spans="1:4" x14ac:dyDescent="0.25">
      <c r="A29" s="136"/>
      <c r="B29" s="259"/>
      <c r="C29" s="138"/>
      <c r="D29" s="254"/>
    </row>
    <row r="30" spans="1:4" x14ac:dyDescent="0.25">
      <c r="A30" s="136"/>
      <c r="B30" s="259"/>
      <c r="C30" s="138"/>
      <c r="D30" s="254"/>
    </row>
    <row r="31" spans="1:4" x14ac:dyDescent="0.25">
      <c r="A31" s="140"/>
      <c r="B31" s="260"/>
      <c r="C31" s="141"/>
      <c r="D31" s="255"/>
    </row>
    <row r="32" spans="1:4" x14ac:dyDescent="0.25">
      <c r="A32" s="140"/>
      <c r="B32" s="260"/>
      <c r="C32" s="141"/>
      <c r="D32" s="255"/>
    </row>
  </sheetData>
  <sheetProtection formatCells="0" selectLockedCells="1"/>
  <mergeCells count="4">
    <mergeCell ref="A2:D2"/>
    <mergeCell ref="B4:C4"/>
    <mergeCell ref="A6:D6"/>
    <mergeCell ref="A1:B1"/>
  </mergeCells>
  <conditionalFormatting sqref="B4:C4">
    <cfRule type="cellIs" dxfId="21" priority="1" operator="equal">
      <formula>"Select School From List Below"</formula>
    </cfRule>
  </conditionalFormatting>
  <dataValidations count="1">
    <dataValidation type="list" allowBlank="1" showInputMessage="1" showErrorMessage="1" sqref="B9:B32" xr:uid="{00000000-0002-0000-1100-000000000000}">
      <formula1>FunObjCodesG</formula1>
    </dataValidation>
  </dataValidations>
  <printOptions horizontalCentered="1"/>
  <pageMargins left="0.21" right="0.16" top="0.23" bottom="0.24" header="0.16" footer="0.16"/>
  <pageSetup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sheetPr>
  <dimension ref="A1:F32"/>
  <sheetViews>
    <sheetView showGridLines="0" showRuler="0" view="pageLayout" zoomScaleNormal="100" workbookViewId="0">
      <selection activeCell="C10" sqref="C10"/>
    </sheetView>
  </sheetViews>
  <sheetFormatPr defaultRowHeight="15" x14ac:dyDescent="0.25"/>
  <cols>
    <col min="1" max="1" width="18.28515625" style="249" customWidth="1"/>
    <col min="2" max="2" width="12.28515625" style="249" customWidth="1"/>
    <col min="3" max="3" width="81.5703125" style="249" customWidth="1"/>
    <col min="4" max="6" width="14.7109375" style="249" customWidth="1"/>
    <col min="7" max="16384" width="9.140625" style="249"/>
  </cols>
  <sheetData>
    <row r="1" spans="1:6" x14ac:dyDescent="0.25">
      <c r="A1" s="429"/>
      <c r="B1" s="429"/>
    </row>
    <row r="2" spans="1:6" ht="61.9" customHeight="1" x14ac:dyDescent="0.25">
      <c r="A2" s="438" t="s">
        <v>921</v>
      </c>
      <c r="B2" s="425"/>
      <c r="C2" s="425"/>
      <c r="D2" s="425"/>
      <c r="E2" s="107"/>
      <c r="F2" s="107"/>
    </row>
    <row r="3" spans="1:6" ht="16.899999999999999" customHeight="1" x14ac:dyDescent="0.25">
      <c r="A3" s="250" t="s">
        <v>903</v>
      </c>
      <c r="B3" s="230"/>
      <c r="C3" s="230"/>
      <c r="D3" s="235"/>
    </row>
    <row r="4" spans="1:6" ht="13.9" customHeight="1" x14ac:dyDescent="0.25">
      <c r="A4" s="230" t="s">
        <v>784</v>
      </c>
      <c r="B4" s="419">
        <f>'Budget Title Page'!$I$12</f>
        <v>0</v>
      </c>
      <c r="C4" s="419"/>
      <c r="D4" s="249" t="s">
        <v>901</v>
      </c>
    </row>
    <row r="5" spans="1:6" ht="10.9" customHeight="1" x14ac:dyDescent="0.25">
      <c r="A5" s="107"/>
      <c r="B5" s="108"/>
      <c r="C5" s="248"/>
    </row>
    <row r="6" spans="1:6" ht="35.450000000000003" customHeight="1" x14ac:dyDescent="0.25">
      <c r="A6" s="435" t="s">
        <v>885</v>
      </c>
      <c r="B6" s="436"/>
      <c r="C6" s="436"/>
      <c r="D6" s="437"/>
    </row>
    <row r="7" spans="1:6" ht="10.15" customHeight="1" thickBot="1" x14ac:dyDescent="0.3"/>
    <row r="8" spans="1:6" ht="48.75" thickTop="1" thickBot="1" x14ac:dyDescent="0.3">
      <c r="A8" s="241" t="s">
        <v>913</v>
      </c>
      <c r="B8" s="129" t="s">
        <v>915</v>
      </c>
      <c r="C8" s="130" t="s">
        <v>827</v>
      </c>
      <c r="D8" s="131" t="s">
        <v>808</v>
      </c>
    </row>
    <row r="9" spans="1:6" ht="15.75" thickTop="1" x14ac:dyDescent="0.25">
      <c r="A9" s="132"/>
      <c r="B9" s="257"/>
      <c r="C9" s="134"/>
      <c r="D9" s="253"/>
    </row>
    <row r="10" spans="1:6" x14ac:dyDescent="0.25">
      <c r="A10" s="136"/>
      <c r="B10" s="258"/>
      <c r="C10" s="138"/>
      <c r="D10" s="254"/>
    </row>
    <row r="11" spans="1:6" x14ac:dyDescent="0.25">
      <c r="A11" s="132"/>
      <c r="B11" s="257"/>
      <c r="C11" s="134"/>
      <c r="D11" s="253"/>
    </row>
    <row r="12" spans="1:6" x14ac:dyDescent="0.25">
      <c r="A12" s="136"/>
      <c r="B12" s="258"/>
      <c r="C12" s="138"/>
      <c r="D12" s="254"/>
    </row>
    <row r="13" spans="1:6" x14ac:dyDescent="0.25">
      <c r="A13" s="132"/>
      <c r="B13" s="257"/>
      <c r="C13" s="134"/>
      <c r="D13" s="253"/>
    </row>
    <row r="14" spans="1:6" x14ac:dyDescent="0.25">
      <c r="A14" s="136"/>
      <c r="B14" s="258"/>
      <c r="C14" s="138"/>
      <c r="D14" s="254"/>
    </row>
    <row r="15" spans="1:6" x14ac:dyDescent="0.25">
      <c r="A15" s="132"/>
      <c r="B15" s="257"/>
      <c r="C15" s="134"/>
      <c r="D15" s="253"/>
    </row>
    <row r="16" spans="1:6" x14ac:dyDescent="0.25">
      <c r="A16" s="136"/>
      <c r="B16" s="258"/>
      <c r="C16" s="138"/>
      <c r="D16" s="254"/>
    </row>
    <row r="17" spans="1:4" x14ac:dyDescent="0.25">
      <c r="A17" s="132"/>
      <c r="B17" s="257"/>
      <c r="C17" s="134"/>
      <c r="D17" s="253"/>
    </row>
    <row r="18" spans="1:4" x14ac:dyDescent="0.25">
      <c r="A18" s="136"/>
      <c r="B18" s="258"/>
      <c r="C18" s="138"/>
      <c r="D18" s="254"/>
    </row>
    <row r="19" spans="1:4" x14ac:dyDescent="0.25">
      <c r="A19" s="132"/>
      <c r="B19" s="257"/>
      <c r="C19" s="134"/>
      <c r="D19" s="253"/>
    </row>
    <row r="20" spans="1:4" x14ac:dyDescent="0.25">
      <c r="A20" s="136"/>
      <c r="B20" s="258"/>
      <c r="C20" s="138"/>
      <c r="D20" s="254"/>
    </row>
    <row r="21" spans="1:4" x14ac:dyDescent="0.25">
      <c r="A21" s="132"/>
      <c r="B21" s="257"/>
      <c r="C21" s="134"/>
      <c r="D21" s="253"/>
    </row>
    <row r="22" spans="1:4" x14ac:dyDescent="0.25">
      <c r="A22" s="136"/>
      <c r="B22" s="258"/>
      <c r="C22" s="138"/>
      <c r="D22" s="254"/>
    </row>
    <row r="23" spans="1:4" x14ac:dyDescent="0.25">
      <c r="A23" s="132"/>
      <c r="B23" s="257"/>
      <c r="C23" s="134"/>
      <c r="D23" s="253"/>
    </row>
    <row r="24" spans="1:4" x14ac:dyDescent="0.25">
      <c r="A24" s="136"/>
      <c r="B24" s="258"/>
      <c r="C24" s="138"/>
      <c r="D24" s="254"/>
    </row>
    <row r="25" spans="1:4" x14ac:dyDescent="0.25">
      <c r="A25" s="132"/>
      <c r="B25" s="257"/>
      <c r="C25" s="134"/>
      <c r="D25" s="253"/>
    </row>
    <row r="26" spans="1:4" x14ac:dyDescent="0.25">
      <c r="A26" s="140"/>
      <c r="B26" s="258"/>
      <c r="C26" s="141"/>
      <c r="D26" s="255"/>
    </row>
    <row r="27" spans="1:4" x14ac:dyDescent="0.25">
      <c r="A27" s="136"/>
      <c r="B27" s="259"/>
      <c r="C27" s="138"/>
      <c r="D27" s="254"/>
    </row>
    <row r="28" spans="1:4" x14ac:dyDescent="0.25">
      <c r="A28" s="136"/>
      <c r="B28" s="259"/>
      <c r="C28" s="138"/>
      <c r="D28" s="254"/>
    </row>
    <row r="29" spans="1:4" x14ac:dyDescent="0.25">
      <c r="A29" s="136"/>
      <c r="B29" s="259"/>
      <c r="C29" s="138"/>
      <c r="D29" s="254"/>
    </row>
    <row r="30" spans="1:4" x14ac:dyDescent="0.25">
      <c r="A30" s="136"/>
      <c r="B30" s="259"/>
      <c r="C30" s="138"/>
      <c r="D30" s="254"/>
    </row>
    <row r="31" spans="1:4" x14ac:dyDescent="0.25">
      <c r="A31" s="140"/>
      <c r="B31" s="260"/>
      <c r="C31" s="141"/>
      <c r="D31" s="255"/>
    </row>
    <row r="32" spans="1:4" x14ac:dyDescent="0.25">
      <c r="A32" s="140"/>
      <c r="B32" s="260"/>
      <c r="C32" s="141"/>
      <c r="D32" s="255"/>
    </row>
  </sheetData>
  <sheetProtection formatCells="0" selectLockedCells="1"/>
  <mergeCells count="4">
    <mergeCell ref="A1:B1"/>
    <mergeCell ref="A2:D2"/>
    <mergeCell ref="B4:C4"/>
    <mergeCell ref="A6:D6"/>
  </mergeCells>
  <conditionalFormatting sqref="B4:C4">
    <cfRule type="cellIs" dxfId="11" priority="1" operator="equal">
      <formula>"Select School From List Below"</formula>
    </cfRule>
  </conditionalFormatting>
  <dataValidations count="1">
    <dataValidation type="list" allowBlank="1" showInputMessage="1" showErrorMessage="1" sqref="B9:B32" xr:uid="{00000000-0002-0000-1200-000000000000}">
      <formula1>FuncObjCode</formula1>
    </dataValidation>
  </dataValidations>
  <printOptions horizontalCentered="1"/>
  <pageMargins left="0.21" right="0.16" top="0.23" bottom="0.24" header="0.16" footer="0.16"/>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K250"/>
  <sheetViews>
    <sheetView workbookViewId="0">
      <pane xSplit="4" ySplit="1" topLeftCell="E13" activePane="bottomRight" state="frozen"/>
      <selection pane="topRight" activeCell="E1" sqref="E1"/>
      <selection pane="bottomLeft" activeCell="A2" sqref="A2"/>
      <selection pane="bottomRight" activeCell="C36" sqref="C36"/>
    </sheetView>
  </sheetViews>
  <sheetFormatPr defaultRowHeight="15" x14ac:dyDescent="0.25"/>
  <cols>
    <col min="1" max="1" width="6.7109375" customWidth="1"/>
    <col min="3" max="3" width="23.85546875" bestFit="1" customWidth="1"/>
    <col min="4" max="4" width="43.7109375" customWidth="1"/>
    <col min="5" max="5" width="10.7109375" bestFit="1" customWidth="1"/>
    <col min="7" max="7" width="17.5703125" customWidth="1"/>
    <col min="8" max="8" width="25" bestFit="1" customWidth="1"/>
  </cols>
  <sheetData>
    <row r="1" spans="1:11" ht="39" x14ac:dyDescent="0.25">
      <c r="A1" s="24" t="s">
        <v>673</v>
      </c>
      <c r="B1" s="25" t="s">
        <v>47</v>
      </c>
      <c r="C1" s="25" t="s">
        <v>48</v>
      </c>
      <c r="D1" s="25" t="s">
        <v>49</v>
      </c>
      <c r="E1" s="25" t="s">
        <v>690</v>
      </c>
      <c r="F1" s="26" t="s">
        <v>50</v>
      </c>
      <c r="G1" s="25" t="s">
        <v>51</v>
      </c>
      <c r="H1" s="25" t="s">
        <v>52</v>
      </c>
      <c r="I1" s="83" t="s">
        <v>740</v>
      </c>
      <c r="J1" s="83" t="s">
        <v>741</v>
      </c>
    </row>
    <row r="2" spans="1:11" x14ac:dyDescent="0.25">
      <c r="A2" s="34" t="s">
        <v>629</v>
      </c>
      <c r="B2" s="29" t="s">
        <v>629</v>
      </c>
      <c r="C2" s="29" t="s">
        <v>629</v>
      </c>
      <c r="D2" s="29" t="s">
        <v>704</v>
      </c>
      <c r="E2" s="29" t="s">
        <v>629</v>
      </c>
      <c r="F2" s="29" t="s">
        <v>629</v>
      </c>
      <c r="G2" s="29" t="s">
        <v>629</v>
      </c>
      <c r="H2" s="29" t="s">
        <v>629</v>
      </c>
    </row>
    <row r="3" spans="1:11" x14ac:dyDescent="0.25">
      <c r="A3" s="27">
        <v>5</v>
      </c>
      <c r="B3" s="28" t="s">
        <v>53</v>
      </c>
      <c r="C3" s="28" t="s">
        <v>54</v>
      </c>
      <c r="D3" s="28" t="s">
        <v>55</v>
      </c>
      <c r="E3" s="28" t="s">
        <v>56</v>
      </c>
      <c r="F3" s="28" t="s">
        <v>57</v>
      </c>
      <c r="G3" s="28" t="s">
        <v>58</v>
      </c>
      <c r="H3" s="28" t="s">
        <v>747</v>
      </c>
      <c r="I3" t="s">
        <v>744</v>
      </c>
      <c r="J3" t="s">
        <v>742</v>
      </c>
      <c r="K3" t="str">
        <f>CONCATENATE(I3,", ",J3)</f>
        <v>Special Ed, LEP</v>
      </c>
    </row>
    <row r="4" spans="1:11" x14ac:dyDescent="0.25">
      <c r="A4" s="27">
        <v>4</v>
      </c>
      <c r="B4" s="28" t="s">
        <v>59</v>
      </c>
      <c r="C4" s="28" t="s">
        <v>60</v>
      </c>
      <c r="D4" s="28" t="s">
        <v>61</v>
      </c>
      <c r="E4" s="28" t="s">
        <v>62</v>
      </c>
      <c r="F4" s="28" t="s">
        <v>63</v>
      </c>
      <c r="G4" s="28" t="s">
        <v>64</v>
      </c>
      <c r="H4" s="29" t="s">
        <v>87</v>
      </c>
    </row>
    <row r="5" spans="1:11" x14ac:dyDescent="0.25">
      <c r="A5" s="27">
        <v>2</v>
      </c>
      <c r="B5" s="28" t="s">
        <v>66</v>
      </c>
      <c r="C5" s="28" t="s">
        <v>67</v>
      </c>
      <c r="D5" s="28" t="s">
        <v>68</v>
      </c>
      <c r="E5" s="28" t="s">
        <v>69</v>
      </c>
      <c r="F5" s="28" t="s">
        <v>57</v>
      </c>
      <c r="G5" s="28" t="s">
        <v>58</v>
      </c>
      <c r="H5" s="28" t="s">
        <v>70</v>
      </c>
    </row>
    <row r="6" spans="1:11" x14ac:dyDescent="0.25">
      <c r="A6" s="27">
        <v>4</v>
      </c>
      <c r="B6" s="28" t="s">
        <v>59</v>
      </c>
      <c r="C6" s="28" t="s">
        <v>71</v>
      </c>
      <c r="D6" s="28" t="s">
        <v>72</v>
      </c>
      <c r="E6" s="28" t="s">
        <v>73</v>
      </c>
      <c r="F6" s="28" t="s">
        <v>57</v>
      </c>
      <c r="G6" s="28" t="s">
        <v>58</v>
      </c>
      <c r="H6" s="28" t="s">
        <v>70</v>
      </c>
    </row>
    <row r="7" spans="1:11" x14ac:dyDescent="0.25">
      <c r="A7" s="27">
        <v>3</v>
      </c>
      <c r="B7" s="28" t="s">
        <v>74</v>
      </c>
      <c r="C7" s="28" t="s">
        <v>75</v>
      </c>
      <c r="D7" s="28" t="s">
        <v>76</v>
      </c>
      <c r="E7" s="28" t="s">
        <v>77</v>
      </c>
      <c r="F7" s="28" t="s">
        <v>63</v>
      </c>
      <c r="G7" s="28" t="s">
        <v>58</v>
      </c>
      <c r="H7" s="28" t="s">
        <v>747</v>
      </c>
      <c r="I7" t="s">
        <v>744</v>
      </c>
      <c r="J7" t="s">
        <v>743</v>
      </c>
      <c r="K7" t="str">
        <f>CONCATENATE(I7,", ",J7)</f>
        <v>Special Ed, Black</v>
      </c>
    </row>
    <row r="8" spans="1:11" x14ac:dyDescent="0.25">
      <c r="A8" s="27">
        <v>3</v>
      </c>
      <c r="B8" s="28" t="s">
        <v>74</v>
      </c>
      <c r="C8" s="28" t="s">
        <v>78</v>
      </c>
      <c r="D8" s="28" t="s">
        <v>79</v>
      </c>
      <c r="E8" s="28" t="s">
        <v>80</v>
      </c>
      <c r="F8" s="28" t="s">
        <v>63</v>
      </c>
      <c r="G8" s="28" t="s">
        <v>58</v>
      </c>
      <c r="H8" s="28" t="s">
        <v>747</v>
      </c>
      <c r="I8" t="s">
        <v>742</v>
      </c>
      <c r="J8" t="s">
        <v>744</v>
      </c>
      <c r="K8" t="str">
        <f>CONCATENATE(I8,", ",J8)</f>
        <v>LEP, Special Ed</v>
      </c>
    </row>
    <row r="9" spans="1:11" x14ac:dyDescent="0.25">
      <c r="A9" s="27">
        <v>5</v>
      </c>
      <c r="B9" s="28" t="s">
        <v>81</v>
      </c>
      <c r="C9" s="28" t="s">
        <v>82</v>
      </c>
      <c r="D9" s="28" t="s">
        <v>83</v>
      </c>
      <c r="E9" s="28" t="s">
        <v>84</v>
      </c>
      <c r="F9" s="28" t="s">
        <v>57</v>
      </c>
      <c r="G9" s="28" t="s">
        <v>58</v>
      </c>
      <c r="H9" s="28" t="s">
        <v>70</v>
      </c>
    </row>
    <row r="10" spans="1:11" x14ac:dyDescent="0.25">
      <c r="A10" s="27">
        <v>5</v>
      </c>
      <c r="B10" s="28" t="s">
        <v>81</v>
      </c>
      <c r="C10" s="28" t="s">
        <v>82</v>
      </c>
      <c r="D10" s="28" t="s">
        <v>85</v>
      </c>
      <c r="E10" s="28" t="s">
        <v>86</v>
      </c>
      <c r="F10" s="28" t="s">
        <v>57</v>
      </c>
      <c r="G10" s="28" t="s">
        <v>64</v>
      </c>
      <c r="H10" s="28" t="s">
        <v>87</v>
      </c>
    </row>
    <row r="11" spans="1:11" x14ac:dyDescent="0.25">
      <c r="A11" s="27">
        <v>7</v>
      </c>
      <c r="B11" s="28" t="s">
        <v>88</v>
      </c>
      <c r="C11" s="28" t="s">
        <v>89</v>
      </c>
      <c r="D11" s="28" t="s">
        <v>90</v>
      </c>
      <c r="E11" s="28" t="s">
        <v>91</v>
      </c>
      <c r="F11" s="28" t="s">
        <v>57</v>
      </c>
      <c r="G11" s="28" t="s">
        <v>58</v>
      </c>
      <c r="H11" s="28" t="s">
        <v>70</v>
      </c>
    </row>
    <row r="12" spans="1:11" x14ac:dyDescent="0.25">
      <c r="A12" s="27">
        <v>3</v>
      </c>
      <c r="B12" s="28" t="s">
        <v>92</v>
      </c>
      <c r="C12" s="28" t="s">
        <v>93</v>
      </c>
      <c r="D12" s="28" t="s">
        <v>94</v>
      </c>
      <c r="E12" s="28" t="s">
        <v>95</v>
      </c>
      <c r="F12" s="28" t="s">
        <v>57</v>
      </c>
      <c r="G12" s="28" t="s">
        <v>64</v>
      </c>
      <c r="H12" s="29" t="s">
        <v>87</v>
      </c>
    </row>
    <row r="13" spans="1:11" x14ac:dyDescent="0.25">
      <c r="A13" s="27">
        <v>7</v>
      </c>
      <c r="B13" s="28" t="s">
        <v>96</v>
      </c>
      <c r="C13" s="28" t="s">
        <v>97</v>
      </c>
      <c r="D13" s="28" t="s">
        <v>98</v>
      </c>
      <c r="E13" s="28" t="s">
        <v>99</v>
      </c>
      <c r="F13" s="28" t="s">
        <v>57</v>
      </c>
      <c r="G13" s="28" t="s">
        <v>58</v>
      </c>
      <c r="H13" s="28" t="s">
        <v>747</v>
      </c>
      <c r="I13" t="s">
        <v>744</v>
      </c>
      <c r="J13" t="s">
        <v>743</v>
      </c>
      <c r="K13" t="str">
        <f>CONCATENATE(I13,", ",J13)</f>
        <v>Special Ed, Black</v>
      </c>
    </row>
    <row r="14" spans="1:11" x14ac:dyDescent="0.25">
      <c r="A14" s="27">
        <v>3</v>
      </c>
      <c r="B14" s="28" t="s">
        <v>92</v>
      </c>
      <c r="C14" s="28" t="s">
        <v>93</v>
      </c>
      <c r="D14" s="28" t="s">
        <v>100</v>
      </c>
      <c r="E14" s="28" t="s">
        <v>101</v>
      </c>
      <c r="F14" s="28" t="s">
        <v>57</v>
      </c>
      <c r="G14" s="28" t="s">
        <v>64</v>
      </c>
      <c r="H14" s="29" t="s">
        <v>87</v>
      </c>
    </row>
    <row r="15" spans="1:11" x14ac:dyDescent="0.25">
      <c r="A15" s="27">
        <v>3</v>
      </c>
      <c r="B15" s="28" t="s">
        <v>92</v>
      </c>
      <c r="C15" s="28" t="s">
        <v>102</v>
      </c>
      <c r="D15" s="28" t="s">
        <v>103</v>
      </c>
      <c r="E15" s="28" t="s">
        <v>104</v>
      </c>
      <c r="F15" s="28" t="s">
        <v>105</v>
      </c>
      <c r="G15" s="28" t="s">
        <v>58</v>
      </c>
      <c r="H15" s="28" t="s">
        <v>748</v>
      </c>
      <c r="I15" t="s">
        <v>744</v>
      </c>
      <c r="J15" t="s">
        <v>743</v>
      </c>
      <c r="K15" t="str">
        <f>CONCATENATE(I15,", ",J15)</f>
        <v>Special Ed, Black</v>
      </c>
    </row>
    <row r="16" spans="1:11" x14ac:dyDescent="0.25">
      <c r="A16" s="27">
        <v>3</v>
      </c>
      <c r="B16" s="28" t="s">
        <v>92</v>
      </c>
      <c r="C16" s="28" t="s">
        <v>93</v>
      </c>
      <c r="D16" s="28" t="s">
        <v>106</v>
      </c>
      <c r="E16" s="28" t="s">
        <v>107</v>
      </c>
      <c r="F16" s="28" t="s">
        <v>57</v>
      </c>
      <c r="G16" s="28" t="s">
        <v>64</v>
      </c>
      <c r="H16" s="28" t="s">
        <v>87</v>
      </c>
    </row>
    <row r="17" spans="1:11" x14ac:dyDescent="0.25">
      <c r="A17" s="27">
        <v>6</v>
      </c>
      <c r="B17" s="28" t="s">
        <v>108</v>
      </c>
      <c r="C17" s="28" t="s">
        <v>109</v>
      </c>
      <c r="D17" s="28" t="s">
        <v>110</v>
      </c>
      <c r="E17" s="28" t="s">
        <v>111</v>
      </c>
      <c r="F17" s="28" t="s">
        <v>63</v>
      </c>
      <c r="G17" s="28" t="s">
        <v>58</v>
      </c>
      <c r="H17" s="28" t="s">
        <v>747</v>
      </c>
      <c r="I17" t="s">
        <v>744</v>
      </c>
      <c r="J17" t="s">
        <v>745</v>
      </c>
      <c r="K17" t="str">
        <f>CONCATENATE(I17,", ",J17)</f>
        <v>Special Ed, Econ. Disadv.</v>
      </c>
    </row>
    <row r="18" spans="1:11" x14ac:dyDescent="0.25">
      <c r="A18" s="27">
        <v>4</v>
      </c>
      <c r="B18" s="28" t="s">
        <v>59</v>
      </c>
      <c r="C18" s="28" t="s">
        <v>112</v>
      </c>
      <c r="D18" s="28" t="s">
        <v>113</v>
      </c>
      <c r="E18" s="28" t="s">
        <v>114</v>
      </c>
      <c r="F18" s="28" t="s">
        <v>63</v>
      </c>
      <c r="G18" s="28" t="s">
        <v>58</v>
      </c>
      <c r="H18" s="28" t="s">
        <v>70</v>
      </c>
    </row>
    <row r="19" spans="1:11" x14ac:dyDescent="0.25">
      <c r="A19" s="27">
        <v>6</v>
      </c>
      <c r="B19" s="28" t="s">
        <v>115</v>
      </c>
      <c r="C19" s="28" t="s">
        <v>116</v>
      </c>
      <c r="D19" s="28" t="s">
        <v>117</v>
      </c>
      <c r="E19" s="28" t="s">
        <v>118</v>
      </c>
      <c r="F19" s="28" t="s">
        <v>57</v>
      </c>
      <c r="G19" s="28" t="s">
        <v>64</v>
      </c>
      <c r="H19" s="28" t="s">
        <v>87</v>
      </c>
    </row>
    <row r="20" spans="1:11" x14ac:dyDescent="0.25">
      <c r="A20" s="27">
        <v>7</v>
      </c>
      <c r="B20" s="28" t="s">
        <v>96</v>
      </c>
      <c r="C20" s="28" t="s">
        <v>119</v>
      </c>
      <c r="D20" s="28" t="s">
        <v>120</v>
      </c>
      <c r="E20" s="28" t="s">
        <v>121</v>
      </c>
      <c r="F20" s="28" t="s">
        <v>57</v>
      </c>
      <c r="G20" s="28" t="s">
        <v>58</v>
      </c>
      <c r="H20" s="28" t="s">
        <v>70</v>
      </c>
    </row>
    <row r="21" spans="1:11" x14ac:dyDescent="0.25">
      <c r="A21" s="27">
        <v>7</v>
      </c>
      <c r="B21" s="28" t="s">
        <v>96</v>
      </c>
      <c r="C21" s="28" t="s">
        <v>119</v>
      </c>
      <c r="D21" s="28" t="s">
        <v>122</v>
      </c>
      <c r="E21" s="28" t="s">
        <v>123</v>
      </c>
      <c r="F21" s="28" t="s">
        <v>57</v>
      </c>
      <c r="G21" s="28" t="s">
        <v>58</v>
      </c>
      <c r="H21" s="28" t="s">
        <v>747</v>
      </c>
      <c r="I21" t="s">
        <v>744</v>
      </c>
      <c r="J21" t="s">
        <v>742</v>
      </c>
      <c r="K21" t="str">
        <f>CONCATENATE(I21,", ",J21)</f>
        <v>Special Ed, LEP</v>
      </c>
    </row>
    <row r="22" spans="1:11" x14ac:dyDescent="0.25">
      <c r="A22" s="27">
        <v>7</v>
      </c>
      <c r="B22" s="28" t="s">
        <v>124</v>
      </c>
      <c r="C22" s="28" t="s">
        <v>125</v>
      </c>
      <c r="D22" s="28" t="s">
        <v>126</v>
      </c>
      <c r="E22" s="28" t="s">
        <v>127</v>
      </c>
      <c r="F22" s="28" t="s">
        <v>128</v>
      </c>
      <c r="G22" s="28" t="s">
        <v>58</v>
      </c>
      <c r="H22" s="28" t="s">
        <v>748</v>
      </c>
      <c r="I22" t="s">
        <v>744</v>
      </c>
      <c r="J22" t="s">
        <v>743</v>
      </c>
      <c r="K22" t="str">
        <f>CONCATENATE(I22,", ",J22)</f>
        <v>Special Ed, Black</v>
      </c>
    </row>
    <row r="23" spans="1:11" x14ac:dyDescent="0.25">
      <c r="A23" s="27">
        <v>6</v>
      </c>
      <c r="B23" s="28" t="s">
        <v>115</v>
      </c>
      <c r="C23" s="28" t="s">
        <v>116</v>
      </c>
      <c r="D23" s="28" t="s">
        <v>131</v>
      </c>
      <c r="E23" s="28" t="s">
        <v>132</v>
      </c>
      <c r="F23" s="28" t="s">
        <v>57</v>
      </c>
      <c r="G23" s="28" t="s">
        <v>64</v>
      </c>
      <c r="H23" s="29" t="s">
        <v>87</v>
      </c>
    </row>
    <row r="24" spans="1:11" x14ac:dyDescent="0.25">
      <c r="A24" s="27">
        <v>3</v>
      </c>
      <c r="B24" s="28" t="s">
        <v>92</v>
      </c>
      <c r="C24" s="28" t="s">
        <v>93</v>
      </c>
      <c r="D24" s="28" t="s">
        <v>133</v>
      </c>
      <c r="E24" s="28" t="s">
        <v>134</v>
      </c>
      <c r="F24" s="28" t="s">
        <v>57</v>
      </c>
      <c r="G24" s="28" t="s">
        <v>64</v>
      </c>
      <c r="H24" s="28" t="s">
        <v>87</v>
      </c>
    </row>
    <row r="25" spans="1:11" x14ac:dyDescent="0.25">
      <c r="A25" s="27">
        <v>6</v>
      </c>
      <c r="B25" s="28" t="s">
        <v>115</v>
      </c>
      <c r="C25" s="28" t="s">
        <v>116</v>
      </c>
      <c r="D25" s="28" t="s">
        <v>135</v>
      </c>
      <c r="E25" s="28" t="s">
        <v>136</v>
      </c>
      <c r="F25" s="28" t="s">
        <v>57</v>
      </c>
      <c r="G25" s="28" t="s">
        <v>64</v>
      </c>
      <c r="H25" s="28" t="s">
        <v>87</v>
      </c>
    </row>
    <row r="26" spans="1:11" x14ac:dyDescent="0.25">
      <c r="A26" s="27">
        <v>3</v>
      </c>
      <c r="B26" s="28" t="s">
        <v>74</v>
      </c>
      <c r="C26" s="28" t="s">
        <v>75</v>
      </c>
      <c r="D26" s="28" t="s">
        <v>137</v>
      </c>
      <c r="E26" s="28" t="s">
        <v>138</v>
      </c>
      <c r="F26" s="28" t="s">
        <v>63</v>
      </c>
      <c r="G26" s="28" t="s">
        <v>64</v>
      </c>
      <c r="H26" s="29" t="s">
        <v>87</v>
      </c>
    </row>
    <row r="27" spans="1:11" x14ac:dyDescent="0.25">
      <c r="A27" s="27">
        <v>3</v>
      </c>
      <c r="B27" s="28" t="s">
        <v>92</v>
      </c>
      <c r="C27" s="28" t="s">
        <v>93</v>
      </c>
      <c r="D27" s="28" t="s">
        <v>139</v>
      </c>
      <c r="E27" s="28" t="s">
        <v>140</v>
      </c>
      <c r="F27" s="28" t="s">
        <v>57</v>
      </c>
      <c r="G27" s="28" t="s">
        <v>64</v>
      </c>
      <c r="H27" s="29" t="s">
        <v>87</v>
      </c>
    </row>
    <row r="28" spans="1:11" x14ac:dyDescent="0.25">
      <c r="A28" s="27">
        <v>3</v>
      </c>
      <c r="B28" s="28" t="s">
        <v>92</v>
      </c>
      <c r="C28" s="28" t="s">
        <v>93</v>
      </c>
      <c r="D28" s="28" t="s">
        <v>141</v>
      </c>
      <c r="E28" s="28" t="s">
        <v>142</v>
      </c>
      <c r="F28" s="28" t="s">
        <v>57</v>
      </c>
      <c r="G28" s="28" t="s">
        <v>58</v>
      </c>
      <c r="H28" s="28" t="s">
        <v>747</v>
      </c>
      <c r="I28" t="s">
        <v>744</v>
      </c>
      <c r="J28" t="s">
        <v>745</v>
      </c>
      <c r="K28" t="str">
        <f>CONCATENATE(I28,", ",J28)</f>
        <v>Special Ed, Econ. Disadv.</v>
      </c>
    </row>
    <row r="29" spans="1:11" x14ac:dyDescent="0.25">
      <c r="A29" s="27">
        <v>3</v>
      </c>
      <c r="B29" s="28" t="s">
        <v>92</v>
      </c>
      <c r="C29" s="28" t="s">
        <v>143</v>
      </c>
      <c r="D29" s="28" t="s">
        <v>144</v>
      </c>
      <c r="E29" s="28" t="s">
        <v>145</v>
      </c>
      <c r="F29" s="28" t="s">
        <v>146</v>
      </c>
      <c r="G29" s="28" t="s">
        <v>58</v>
      </c>
      <c r="H29" s="28" t="s">
        <v>748</v>
      </c>
      <c r="I29" t="s">
        <v>745</v>
      </c>
      <c r="J29" t="s">
        <v>743</v>
      </c>
      <c r="K29" t="str">
        <f>CONCATENATE(I29,", ",J29)</f>
        <v>Econ. Disadv., Black</v>
      </c>
    </row>
    <row r="30" spans="1:11" x14ac:dyDescent="0.25">
      <c r="A30" s="27">
        <v>4</v>
      </c>
      <c r="B30" s="28" t="s">
        <v>59</v>
      </c>
      <c r="C30" s="28" t="s">
        <v>112</v>
      </c>
      <c r="D30" s="28" t="s">
        <v>147</v>
      </c>
      <c r="E30" s="28" t="s">
        <v>148</v>
      </c>
      <c r="F30" s="28" t="s">
        <v>63</v>
      </c>
      <c r="G30" s="28" t="s">
        <v>64</v>
      </c>
      <c r="H30" s="28" t="s">
        <v>87</v>
      </c>
    </row>
    <row r="31" spans="1:11" x14ac:dyDescent="0.25">
      <c r="A31" s="27">
        <v>7</v>
      </c>
      <c r="B31" s="28" t="s">
        <v>96</v>
      </c>
      <c r="C31" s="28" t="s">
        <v>119</v>
      </c>
      <c r="D31" s="28" t="s">
        <v>149</v>
      </c>
      <c r="E31" s="28" t="s">
        <v>150</v>
      </c>
      <c r="F31" s="28" t="s">
        <v>57</v>
      </c>
      <c r="G31" s="28" t="s">
        <v>58</v>
      </c>
      <c r="H31" s="28" t="s">
        <v>747</v>
      </c>
      <c r="I31" t="s">
        <v>744</v>
      </c>
      <c r="J31" t="s">
        <v>746</v>
      </c>
      <c r="K31" t="str">
        <f>CONCATENATE(I31,", ",J31)</f>
        <v>Special Ed, Hispanic</v>
      </c>
    </row>
    <row r="32" spans="1:11" x14ac:dyDescent="0.25">
      <c r="A32" s="27">
        <v>7</v>
      </c>
      <c r="B32" s="28" t="s">
        <v>124</v>
      </c>
      <c r="C32" s="28" t="s">
        <v>125</v>
      </c>
      <c r="D32" s="28" t="s">
        <v>151</v>
      </c>
      <c r="E32" s="28" t="s">
        <v>152</v>
      </c>
      <c r="F32" s="28" t="s">
        <v>128</v>
      </c>
      <c r="G32" s="28" t="s">
        <v>58</v>
      </c>
      <c r="H32" s="28" t="s">
        <v>748</v>
      </c>
      <c r="I32" t="s">
        <v>744</v>
      </c>
      <c r="J32" t="s">
        <v>745</v>
      </c>
      <c r="K32" t="str">
        <f>CONCATENATE(I32,", ",J32)</f>
        <v>Special Ed, Econ. Disadv.</v>
      </c>
    </row>
    <row r="33" spans="1:11" x14ac:dyDescent="0.25">
      <c r="A33" s="27">
        <v>2</v>
      </c>
      <c r="B33" s="28" t="s">
        <v>66</v>
      </c>
      <c r="C33" s="28" t="s">
        <v>153</v>
      </c>
      <c r="D33" s="28" t="s">
        <v>154</v>
      </c>
      <c r="E33" s="28" t="s">
        <v>155</v>
      </c>
      <c r="F33" s="28" t="s">
        <v>105</v>
      </c>
      <c r="G33" s="28" t="s">
        <v>58</v>
      </c>
      <c r="H33" s="28" t="s">
        <v>748</v>
      </c>
      <c r="I33" t="s">
        <v>744</v>
      </c>
      <c r="J33" t="s">
        <v>742</v>
      </c>
      <c r="K33" t="str">
        <f>CONCATENATE(I33,", ",J33)</f>
        <v>Special Ed, LEP</v>
      </c>
    </row>
    <row r="34" spans="1:11" x14ac:dyDescent="0.25">
      <c r="A34" s="27">
        <v>5</v>
      </c>
      <c r="B34" s="28" t="s">
        <v>53</v>
      </c>
      <c r="C34" s="28" t="s">
        <v>156</v>
      </c>
      <c r="D34" s="28" t="s">
        <v>157</v>
      </c>
      <c r="E34" s="28" t="s">
        <v>158</v>
      </c>
      <c r="F34" s="28" t="s">
        <v>146</v>
      </c>
      <c r="G34" s="28" t="s">
        <v>58</v>
      </c>
      <c r="H34" s="28" t="s">
        <v>748</v>
      </c>
      <c r="I34" t="s">
        <v>744</v>
      </c>
      <c r="J34" t="s">
        <v>746</v>
      </c>
      <c r="K34" t="str">
        <f>CONCATENATE(I34,", ",J34)</f>
        <v>Special Ed, Hispanic</v>
      </c>
    </row>
    <row r="35" spans="1:11" x14ac:dyDescent="0.25">
      <c r="A35" s="27">
        <v>3</v>
      </c>
      <c r="B35" s="28" t="s">
        <v>92</v>
      </c>
      <c r="C35" s="28" t="s">
        <v>159</v>
      </c>
      <c r="D35" s="28" t="s">
        <v>160</v>
      </c>
      <c r="E35" s="28" t="s">
        <v>161</v>
      </c>
      <c r="F35" s="28" t="s">
        <v>57</v>
      </c>
      <c r="G35" s="28" t="s">
        <v>64</v>
      </c>
      <c r="H35" s="29" t="s">
        <v>87</v>
      </c>
    </row>
    <row r="36" spans="1:11" x14ac:dyDescent="0.25">
      <c r="A36" s="27">
        <v>5</v>
      </c>
      <c r="B36" s="28" t="s">
        <v>162</v>
      </c>
      <c r="C36" s="28" t="s">
        <v>163</v>
      </c>
      <c r="D36" s="28" t="s">
        <v>164</v>
      </c>
      <c r="E36" s="28" t="s">
        <v>165</v>
      </c>
      <c r="F36" s="28" t="s">
        <v>166</v>
      </c>
      <c r="G36" s="28" t="s">
        <v>58</v>
      </c>
      <c r="H36" s="28" t="s">
        <v>747</v>
      </c>
      <c r="I36" t="s">
        <v>744</v>
      </c>
      <c r="J36" t="s">
        <v>742</v>
      </c>
      <c r="K36" t="str">
        <f>CONCATENATE(I36,", ",J36)</f>
        <v>Special Ed, LEP</v>
      </c>
    </row>
    <row r="37" spans="1:11" x14ac:dyDescent="0.25">
      <c r="A37" s="27">
        <v>3</v>
      </c>
      <c r="B37" s="28" t="s">
        <v>92</v>
      </c>
      <c r="C37" s="28" t="s">
        <v>167</v>
      </c>
      <c r="D37" s="28" t="s">
        <v>168</v>
      </c>
      <c r="E37" s="28" t="s">
        <v>169</v>
      </c>
      <c r="F37" s="28" t="s">
        <v>146</v>
      </c>
      <c r="G37" s="28" t="s">
        <v>58</v>
      </c>
      <c r="H37" s="28" t="s">
        <v>748</v>
      </c>
      <c r="I37" t="s">
        <v>744</v>
      </c>
      <c r="J37" t="s">
        <v>745</v>
      </c>
      <c r="K37" t="str">
        <f>CONCATENATE(I37,", ",J37)</f>
        <v>Special Ed, Econ. Disadv.</v>
      </c>
    </row>
    <row r="38" spans="1:11" x14ac:dyDescent="0.25">
      <c r="A38" s="27">
        <v>4</v>
      </c>
      <c r="B38" s="28" t="s">
        <v>129</v>
      </c>
      <c r="C38" s="28" t="s">
        <v>130</v>
      </c>
      <c r="D38" s="28" t="s">
        <v>170</v>
      </c>
      <c r="E38" s="28" t="s">
        <v>171</v>
      </c>
      <c r="F38" s="28" t="s">
        <v>57</v>
      </c>
      <c r="G38" s="28" t="s">
        <v>64</v>
      </c>
      <c r="H38" s="28" t="s">
        <v>87</v>
      </c>
    </row>
    <row r="39" spans="1:11" x14ac:dyDescent="0.25">
      <c r="A39" s="27">
        <v>5</v>
      </c>
      <c r="B39" s="28" t="s">
        <v>53</v>
      </c>
      <c r="C39" s="28" t="s">
        <v>172</v>
      </c>
      <c r="D39" s="28" t="s">
        <v>173</v>
      </c>
      <c r="E39" s="28" t="s">
        <v>174</v>
      </c>
      <c r="F39" s="28" t="s">
        <v>146</v>
      </c>
      <c r="G39" s="28" t="s">
        <v>58</v>
      </c>
      <c r="H39" s="28" t="s">
        <v>748</v>
      </c>
      <c r="I39" t="s">
        <v>744</v>
      </c>
      <c r="J39" t="s">
        <v>745</v>
      </c>
      <c r="K39" t="str">
        <f>CONCATENATE(I39,", ",J39)</f>
        <v>Special Ed, Econ. Disadv.</v>
      </c>
    </row>
    <row r="40" spans="1:11" x14ac:dyDescent="0.25">
      <c r="A40" s="27">
        <v>6</v>
      </c>
      <c r="B40" s="28" t="s">
        <v>115</v>
      </c>
      <c r="C40" s="28" t="s">
        <v>116</v>
      </c>
      <c r="D40" s="28" t="s">
        <v>175</v>
      </c>
      <c r="E40" s="28" t="s">
        <v>176</v>
      </c>
      <c r="F40" s="28" t="s">
        <v>57</v>
      </c>
      <c r="G40" s="28" t="s">
        <v>64</v>
      </c>
      <c r="H40" s="28" t="s">
        <v>87</v>
      </c>
    </row>
    <row r="41" spans="1:11" x14ac:dyDescent="0.25">
      <c r="A41" s="27">
        <v>6</v>
      </c>
      <c r="B41" s="28" t="s">
        <v>115</v>
      </c>
      <c r="C41" s="28" t="s">
        <v>116</v>
      </c>
      <c r="D41" s="28" t="s">
        <v>177</v>
      </c>
      <c r="E41" s="28" t="s">
        <v>178</v>
      </c>
      <c r="F41" s="28" t="s">
        <v>57</v>
      </c>
      <c r="G41" s="28" t="s">
        <v>64</v>
      </c>
      <c r="H41" s="29" t="s">
        <v>87</v>
      </c>
    </row>
    <row r="42" spans="1:11" x14ac:dyDescent="0.25">
      <c r="A42" s="27">
        <v>5</v>
      </c>
      <c r="B42" s="28" t="s">
        <v>53</v>
      </c>
      <c r="C42" s="28" t="s">
        <v>172</v>
      </c>
      <c r="D42" s="28" t="s">
        <v>179</v>
      </c>
      <c r="E42" s="28" t="s">
        <v>180</v>
      </c>
      <c r="F42" s="28" t="s">
        <v>146</v>
      </c>
      <c r="G42" s="28" t="s">
        <v>58</v>
      </c>
      <c r="H42" s="28" t="s">
        <v>748</v>
      </c>
      <c r="I42" t="s">
        <v>744</v>
      </c>
      <c r="J42" t="s">
        <v>745</v>
      </c>
      <c r="K42" t="str">
        <f>CONCATENATE(I42,", ",J42)</f>
        <v>Special Ed, Econ. Disadv.</v>
      </c>
    </row>
    <row r="43" spans="1:11" x14ac:dyDescent="0.25">
      <c r="A43" s="27">
        <v>5</v>
      </c>
      <c r="B43" s="28" t="s">
        <v>53</v>
      </c>
      <c r="C43" s="28" t="s">
        <v>172</v>
      </c>
      <c r="D43" s="28" t="s">
        <v>181</v>
      </c>
      <c r="E43" s="28" t="s">
        <v>182</v>
      </c>
      <c r="F43" s="28" t="s">
        <v>146</v>
      </c>
      <c r="G43" s="28" t="s">
        <v>58</v>
      </c>
      <c r="H43" s="28" t="s">
        <v>748</v>
      </c>
      <c r="I43" t="s">
        <v>744</v>
      </c>
      <c r="J43" t="s">
        <v>745</v>
      </c>
      <c r="K43" t="str">
        <f>CONCATENATE(I43,", ",J43)</f>
        <v>Special Ed, Econ. Disadv.</v>
      </c>
    </row>
    <row r="44" spans="1:11" x14ac:dyDescent="0.25">
      <c r="A44" s="27">
        <v>2</v>
      </c>
      <c r="B44" s="28" t="s">
        <v>184</v>
      </c>
      <c r="C44" s="28" t="s">
        <v>185</v>
      </c>
      <c r="D44" s="28" t="s">
        <v>186</v>
      </c>
      <c r="E44" s="28" t="s">
        <v>187</v>
      </c>
      <c r="F44" s="28" t="s">
        <v>128</v>
      </c>
      <c r="G44" s="28" t="s">
        <v>58</v>
      </c>
      <c r="H44" s="28" t="s">
        <v>748</v>
      </c>
      <c r="I44" t="s">
        <v>744</v>
      </c>
      <c r="J44" t="s">
        <v>745</v>
      </c>
      <c r="K44" t="str">
        <f>CONCATENATE(I44,", ",J44)</f>
        <v>Special Ed, Econ. Disadv.</v>
      </c>
    </row>
    <row r="45" spans="1:11" x14ac:dyDescent="0.25">
      <c r="A45" s="27">
        <v>6</v>
      </c>
      <c r="B45" s="28" t="s">
        <v>115</v>
      </c>
      <c r="C45" s="28" t="s">
        <v>116</v>
      </c>
      <c r="D45" s="28" t="s">
        <v>188</v>
      </c>
      <c r="E45" s="28" t="s">
        <v>189</v>
      </c>
      <c r="F45" s="28" t="s">
        <v>57</v>
      </c>
      <c r="G45" s="28" t="s">
        <v>64</v>
      </c>
      <c r="H45" s="28" t="s">
        <v>87</v>
      </c>
    </row>
    <row r="46" spans="1:11" x14ac:dyDescent="0.25">
      <c r="A46" s="27">
        <v>4</v>
      </c>
      <c r="B46" s="28" t="s">
        <v>129</v>
      </c>
      <c r="C46" s="28" t="s">
        <v>130</v>
      </c>
      <c r="D46" s="28" t="s">
        <v>190</v>
      </c>
      <c r="E46" s="28" t="s">
        <v>191</v>
      </c>
      <c r="F46" s="28" t="s">
        <v>57</v>
      </c>
      <c r="G46" s="28" t="s">
        <v>64</v>
      </c>
      <c r="H46" s="28" t="s">
        <v>87</v>
      </c>
    </row>
    <row r="47" spans="1:11" x14ac:dyDescent="0.25">
      <c r="A47" s="27">
        <v>3</v>
      </c>
      <c r="B47" s="28" t="s">
        <v>92</v>
      </c>
      <c r="C47" s="28" t="s">
        <v>93</v>
      </c>
      <c r="D47" s="28" t="s">
        <v>692</v>
      </c>
      <c r="E47" s="28" t="s">
        <v>192</v>
      </c>
      <c r="F47" s="28" t="s">
        <v>57</v>
      </c>
      <c r="G47" s="28" t="s">
        <v>64</v>
      </c>
      <c r="H47" s="29" t="s">
        <v>87</v>
      </c>
    </row>
    <row r="48" spans="1:11" x14ac:dyDescent="0.25">
      <c r="A48" s="27">
        <v>7</v>
      </c>
      <c r="B48" s="28" t="s">
        <v>96</v>
      </c>
      <c r="C48" s="28" t="s">
        <v>193</v>
      </c>
      <c r="D48" s="28" t="s">
        <v>194</v>
      </c>
      <c r="E48" s="28" t="s">
        <v>195</v>
      </c>
      <c r="F48" s="28" t="s">
        <v>63</v>
      </c>
      <c r="G48" s="28" t="s">
        <v>58</v>
      </c>
      <c r="H48" s="28" t="s">
        <v>747</v>
      </c>
      <c r="I48" t="s">
        <v>744</v>
      </c>
      <c r="J48" t="s">
        <v>743</v>
      </c>
      <c r="K48" t="str">
        <f>CONCATENATE(I48,", ",J48)</f>
        <v>Special Ed, Black</v>
      </c>
    </row>
    <row r="49" spans="1:11" x14ac:dyDescent="0.25">
      <c r="A49" s="27">
        <v>3</v>
      </c>
      <c r="B49" s="28" t="s">
        <v>92</v>
      </c>
      <c r="C49" s="28" t="s">
        <v>93</v>
      </c>
      <c r="D49" s="28" t="s">
        <v>196</v>
      </c>
      <c r="E49" s="28" t="s">
        <v>197</v>
      </c>
      <c r="F49" s="28" t="s">
        <v>57</v>
      </c>
      <c r="G49" s="28" t="s">
        <v>58</v>
      </c>
      <c r="H49" s="28" t="s">
        <v>747</v>
      </c>
      <c r="I49" t="s">
        <v>742</v>
      </c>
      <c r="J49" t="s">
        <v>744</v>
      </c>
      <c r="K49" t="str">
        <f>CONCATENATE(I49,", ",J49)</f>
        <v>LEP, Special Ed</v>
      </c>
    </row>
    <row r="50" spans="1:11" x14ac:dyDescent="0.25">
      <c r="A50" s="27">
        <v>7</v>
      </c>
      <c r="B50" s="28" t="s">
        <v>88</v>
      </c>
      <c r="C50" s="28" t="s">
        <v>89</v>
      </c>
      <c r="D50" s="28" t="s">
        <v>198</v>
      </c>
      <c r="E50" s="28" t="s">
        <v>199</v>
      </c>
      <c r="F50" s="28" t="s">
        <v>57</v>
      </c>
      <c r="G50" s="28" t="s">
        <v>58</v>
      </c>
      <c r="H50" s="28" t="s">
        <v>747</v>
      </c>
      <c r="I50" t="s">
        <v>744</v>
      </c>
      <c r="J50" t="s">
        <v>746</v>
      </c>
      <c r="K50" t="str">
        <f>CONCATENATE(I50,", ",J50)</f>
        <v>Special Ed, Hispanic</v>
      </c>
    </row>
    <row r="51" spans="1:11" x14ac:dyDescent="0.25">
      <c r="A51" s="27">
        <v>3</v>
      </c>
      <c r="B51" s="28" t="s">
        <v>92</v>
      </c>
      <c r="C51" s="28" t="s">
        <v>93</v>
      </c>
      <c r="D51" s="28" t="s">
        <v>200</v>
      </c>
      <c r="E51" s="28" t="s">
        <v>201</v>
      </c>
      <c r="F51" s="28" t="s">
        <v>57</v>
      </c>
      <c r="G51" s="28" t="s">
        <v>58</v>
      </c>
      <c r="H51" s="28" t="s">
        <v>747</v>
      </c>
      <c r="I51" t="s">
        <v>742</v>
      </c>
      <c r="J51" t="s">
        <v>744</v>
      </c>
      <c r="K51" t="str">
        <f>CONCATENATE(I51,", ",J51)</f>
        <v>LEP, Special Ed</v>
      </c>
    </row>
    <row r="52" spans="1:11" x14ac:dyDescent="0.25">
      <c r="A52" s="27">
        <v>6</v>
      </c>
      <c r="B52" s="28" t="s">
        <v>115</v>
      </c>
      <c r="C52" s="28" t="s">
        <v>116</v>
      </c>
      <c r="D52" s="28" t="s">
        <v>202</v>
      </c>
      <c r="E52" s="28" t="s">
        <v>203</v>
      </c>
      <c r="F52" s="28" t="s">
        <v>57</v>
      </c>
      <c r="G52" s="28" t="s">
        <v>64</v>
      </c>
      <c r="H52" s="28" t="s">
        <v>87</v>
      </c>
    </row>
    <row r="53" spans="1:11" x14ac:dyDescent="0.25">
      <c r="A53" s="27">
        <v>2</v>
      </c>
      <c r="B53" s="28" t="s">
        <v>184</v>
      </c>
      <c r="C53" s="28" t="s">
        <v>204</v>
      </c>
      <c r="D53" s="28" t="s">
        <v>205</v>
      </c>
      <c r="E53" s="28" t="s">
        <v>206</v>
      </c>
      <c r="F53" s="28" t="s">
        <v>207</v>
      </c>
      <c r="G53" s="28" t="s">
        <v>58</v>
      </c>
      <c r="H53" s="28" t="s">
        <v>748</v>
      </c>
      <c r="I53" t="s">
        <v>744</v>
      </c>
      <c r="J53" t="s">
        <v>743</v>
      </c>
      <c r="K53" t="str">
        <f>CONCATENATE(I53,", ",J53)</f>
        <v>Special Ed, Black</v>
      </c>
    </row>
    <row r="54" spans="1:11" x14ac:dyDescent="0.25">
      <c r="A54" s="27">
        <v>2</v>
      </c>
      <c r="B54" s="28" t="s">
        <v>184</v>
      </c>
      <c r="C54" s="28" t="s">
        <v>208</v>
      </c>
      <c r="D54" s="28" t="s">
        <v>209</v>
      </c>
      <c r="E54" s="28" t="s">
        <v>210</v>
      </c>
      <c r="F54" s="28" t="s">
        <v>211</v>
      </c>
      <c r="G54" s="28" t="s">
        <v>58</v>
      </c>
      <c r="H54" s="28" t="s">
        <v>748</v>
      </c>
      <c r="I54" t="s">
        <v>744</v>
      </c>
      <c r="J54" t="s">
        <v>745</v>
      </c>
      <c r="K54" t="str">
        <f>CONCATENATE(I54,", ",J54)</f>
        <v>Special Ed, Econ. Disadv.</v>
      </c>
    </row>
    <row r="55" spans="1:11" x14ac:dyDescent="0.25">
      <c r="A55" s="27">
        <v>6</v>
      </c>
      <c r="B55" s="28" t="s">
        <v>115</v>
      </c>
      <c r="C55" s="28" t="s">
        <v>116</v>
      </c>
      <c r="D55" s="28" t="s">
        <v>212</v>
      </c>
      <c r="E55" s="28" t="s">
        <v>213</v>
      </c>
      <c r="F55" s="28" t="s">
        <v>57</v>
      </c>
      <c r="G55" s="28" t="s">
        <v>64</v>
      </c>
      <c r="H55" s="28" t="s">
        <v>87</v>
      </c>
    </row>
    <row r="56" spans="1:11" x14ac:dyDescent="0.25">
      <c r="A56" s="27">
        <v>3</v>
      </c>
      <c r="B56" s="28" t="s">
        <v>92</v>
      </c>
      <c r="C56" s="28" t="s">
        <v>159</v>
      </c>
      <c r="D56" s="28" t="s">
        <v>214</v>
      </c>
      <c r="E56" s="28" t="s">
        <v>215</v>
      </c>
      <c r="F56" s="28" t="s">
        <v>57</v>
      </c>
      <c r="G56" s="28" t="s">
        <v>58</v>
      </c>
      <c r="H56" s="28" t="s">
        <v>70</v>
      </c>
    </row>
    <row r="57" spans="1:11" x14ac:dyDescent="0.25">
      <c r="A57" s="27">
        <v>3</v>
      </c>
      <c r="B57" s="28" t="s">
        <v>92</v>
      </c>
      <c r="C57" s="28" t="s">
        <v>93</v>
      </c>
      <c r="D57" s="28" t="s">
        <v>216</v>
      </c>
      <c r="E57" s="28" t="s">
        <v>217</v>
      </c>
      <c r="F57" s="28" t="s">
        <v>57</v>
      </c>
      <c r="G57" s="28" t="s">
        <v>58</v>
      </c>
      <c r="H57" s="28" t="s">
        <v>70</v>
      </c>
    </row>
    <row r="58" spans="1:11" x14ac:dyDescent="0.25">
      <c r="A58" s="27">
        <v>5</v>
      </c>
      <c r="B58" s="28" t="s">
        <v>53</v>
      </c>
      <c r="C58" s="28" t="s">
        <v>218</v>
      </c>
      <c r="D58" s="28" t="s">
        <v>219</v>
      </c>
      <c r="E58" s="28" t="s">
        <v>220</v>
      </c>
      <c r="F58" s="28" t="s">
        <v>146</v>
      </c>
      <c r="G58" s="28" t="s">
        <v>58</v>
      </c>
      <c r="H58" s="28" t="s">
        <v>748</v>
      </c>
      <c r="I58" t="s">
        <v>744</v>
      </c>
      <c r="J58" t="s">
        <v>743</v>
      </c>
      <c r="K58" t="str">
        <f t="shared" ref="K58:K63" si="0">CONCATENATE(I58,", ",J58)</f>
        <v>Special Ed, Black</v>
      </c>
    </row>
    <row r="59" spans="1:11" x14ac:dyDescent="0.25">
      <c r="A59" s="27">
        <v>3</v>
      </c>
      <c r="B59" s="28" t="s">
        <v>92</v>
      </c>
      <c r="C59" s="28" t="s">
        <v>221</v>
      </c>
      <c r="D59" s="28" t="s">
        <v>222</v>
      </c>
      <c r="E59" s="28" t="s">
        <v>223</v>
      </c>
      <c r="F59" s="28" t="s">
        <v>211</v>
      </c>
      <c r="G59" s="28" t="s">
        <v>58</v>
      </c>
      <c r="H59" s="28" t="s">
        <v>748</v>
      </c>
      <c r="I59" t="s">
        <v>744</v>
      </c>
      <c r="J59" t="s">
        <v>745</v>
      </c>
      <c r="K59" t="str">
        <f t="shared" si="0"/>
        <v>Special Ed, Econ. Disadv.</v>
      </c>
    </row>
    <row r="60" spans="1:11" x14ac:dyDescent="0.25">
      <c r="A60" s="27">
        <v>7</v>
      </c>
      <c r="B60" s="28" t="s">
        <v>88</v>
      </c>
      <c r="C60" s="28" t="s">
        <v>224</v>
      </c>
      <c r="D60" s="28" t="s">
        <v>225</v>
      </c>
      <c r="E60" s="28" t="s">
        <v>226</v>
      </c>
      <c r="F60" s="28" t="s">
        <v>105</v>
      </c>
      <c r="G60" s="28" t="s">
        <v>58</v>
      </c>
      <c r="H60" s="28" t="s">
        <v>748</v>
      </c>
      <c r="I60" t="s">
        <v>744</v>
      </c>
      <c r="J60" t="s">
        <v>743</v>
      </c>
      <c r="K60" t="str">
        <f t="shared" si="0"/>
        <v>Special Ed, Black</v>
      </c>
    </row>
    <row r="61" spans="1:11" x14ac:dyDescent="0.25">
      <c r="A61" s="27">
        <v>5</v>
      </c>
      <c r="B61" s="28" t="s">
        <v>162</v>
      </c>
      <c r="C61" s="28" t="s">
        <v>163</v>
      </c>
      <c r="D61" s="28" t="s">
        <v>227</v>
      </c>
      <c r="E61" s="28" t="s">
        <v>228</v>
      </c>
      <c r="F61" s="28" t="s">
        <v>166</v>
      </c>
      <c r="G61" s="28" t="s">
        <v>58</v>
      </c>
      <c r="H61" s="28" t="s">
        <v>747</v>
      </c>
      <c r="I61" t="s">
        <v>742</v>
      </c>
      <c r="J61" t="s">
        <v>744</v>
      </c>
      <c r="K61" t="str">
        <f t="shared" si="0"/>
        <v>LEP, Special Ed</v>
      </c>
    </row>
    <row r="62" spans="1:11" x14ac:dyDescent="0.25">
      <c r="A62" s="27">
        <v>3</v>
      </c>
      <c r="B62" s="28" t="s">
        <v>92</v>
      </c>
      <c r="C62" s="28" t="s">
        <v>93</v>
      </c>
      <c r="D62" s="28" t="s">
        <v>229</v>
      </c>
      <c r="E62" s="28" t="s">
        <v>230</v>
      </c>
      <c r="F62" s="28" t="s">
        <v>57</v>
      </c>
      <c r="G62" s="28" t="s">
        <v>58</v>
      </c>
      <c r="H62" s="28" t="s">
        <v>747</v>
      </c>
      <c r="I62" t="s">
        <v>742</v>
      </c>
      <c r="J62" t="s">
        <v>744</v>
      </c>
      <c r="K62" t="str">
        <f t="shared" si="0"/>
        <v>LEP, Special Ed</v>
      </c>
    </row>
    <row r="63" spans="1:11" x14ac:dyDescent="0.25">
      <c r="A63" s="27">
        <v>2</v>
      </c>
      <c r="B63" s="28" t="s">
        <v>184</v>
      </c>
      <c r="C63" s="28" t="s">
        <v>231</v>
      </c>
      <c r="D63" s="28" t="s">
        <v>232</v>
      </c>
      <c r="E63" s="28" t="s">
        <v>233</v>
      </c>
      <c r="F63" s="28" t="s">
        <v>105</v>
      </c>
      <c r="G63" s="28" t="s">
        <v>58</v>
      </c>
      <c r="H63" s="28" t="s">
        <v>748</v>
      </c>
      <c r="I63" t="s">
        <v>744</v>
      </c>
      <c r="J63" t="s">
        <v>743</v>
      </c>
      <c r="K63" t="str">
        <f t="shared" si="0"/>
        <v>Special Ed, Black</v>
      </c>
    </row>
    <row r="64" spans="1:11" x14ac:dyDescent="0.25">
      <c r="A64" s="27">
        <v>3</v>
      </c>
      <c r="B64" s="28" t="s">
        <v>92</v>
      </c>
      <c r="C64" s="28" t="s">
        <v>236</v>
      </c>
      <c r="D64" s="28" t="s">
        <v>237</v>
      </c>
      <c r="E64" s="28" t="s">
        <v>238</v>
      </c>
      <c r="F64" s="28" t="s">
        <v>239</v>
      </c>
      <c r="G64" s="28" t="s">
        <v>64</v>
      </c>
      <c r="H64" s="29" t="s">
        <v>87</v>
      </c>
    </row>
    <row r="65" spans="1:11" x14ac:dyDescent="0.25">
      <c r="A65" s="27">
        <v>4</v>
      </c>
      <c r="B65" s="28" t="s">
        <v>129</v>
      </c>
      <c r="C65" s="28" t="s">
        <v>240</v>
      </c>
      <c r="D65" s="28" t="s">
        <v>241</v>
      </c>
      <c r="E65" s="28" t="s">
        <v>242</v>
      </c>
      <c r="F65" s="28" t="s">
        <v>211</v>
      </c>
      <c r="G65" s="28" t="s">
        <v>58</v>
      </c>
      <c r="H65" s="28" t="s">
        <v>748</v>
      </c>
      <c r="I65" t="s">
        <v>746</v>
      </c>
      <c r="J65" t="s">
        <v>745</v>
      </c>
      <c r="K65" t="str">
        <f>CONCATENATE(I65,", ",J65)</f>
        <v>Hispanic, Econ. Disadv.</v>
      </c>
    </row>
    <row r="66" spans="1:11" x14ac:dyDescent="0.25">
      <c r="A66" s="27">
        <v>2</v>
      </c>
      <c r="B66" s="28" t="s">
        <v>66</v>
      </c>
      <c r="C66" s="28" t="s">
        <v>243</v>
      </c>
      <c r="D66" s="28" t="s">
        <v>244</v>
      </c>
      <c r="E66" s="28" t="s">
        <v>245</v>
      </c>
      <c r="F66" s="28" t="s">
        <v>57</v>
      </c>
      <c r="G66" s="28" t="s">
        <v>58</v>
      </c>
      <c r="H66" s="28" t="s">
        <v>747</v>
      </c>
      <c r="I66" t="s">
        <v>744</v>
      </c>
      <c r="J66" t="s">
        <v>743</v>
      </c>
      <c r="K66" t="str">
        <f>CONCATENATE(I66,", ",J66)</f>
        <v>Special Ed, Black</v>
      </c>
    </row>
    <row r="67" spans="1:11" x14ac:dyDescent="0.25">
      <c r="A67" s="215">
        <v>3</v>
      </c>
      <c r="B67" s="216" t="s">
        <v>74</v>
      </c>
      <c r="C67" s="216" t="s">
        <v>75</v>
      </c>
      <c r="D67" s="216" t="s">
        <v>246</v>
      </c>
      <c r="E67" s="216" t="s">
        <v>247</v>
      </c>
      <c r="F67" s="216" t="s">
        <v>63</v>
      </c>
      <c r="G67" s="216" t="s">
        <v>64</v>
      </c>
      <c r="H67" s="217" t="s">
        <v>65</v>
      </c>
    </row>
    <row r="68" spans="1:11" x14ac:dyDescent="0.25">
      <c r="A68" s="27">
        <v>7</v>
      </c>
      <c r="B68" s="28" t="s">
        <v>96</v>
      </c>
      <c r="C68" s="28" t="s">
        <v>248</v>
      </c>
      <c r="D68" s="28" t="s">
        <v>249</v>
      </c>
      <c r="E68" s="28" t="s">
        <v>250</v>
      </c>
      <c r="F68" s="28" t="s">
        <v>57</v>
      </c>
      <c r="G68" s="28" t="s">
        <v>58</v>
      </c>
      <c r="H68" s="28" t="s">
        <v>747</v>
      </c>
      <c r="I68" t="s">
        <v>744</v>
      </c>
      <c r="J68" t="s">
        <v>745</v>
      </c>
      <c r="K68" t="str">
        <f>CONCATENATE(I68,", ",J68)</f>
        <v>Special Ed, Econ. Disadv.</v>
      </c>
    </row>
    <row r="69" spans="1:11" x14ac:dyDescent="0.25">
      <c r="A69" s="27">
        <v>3</v>
      </c>
      <c r="B69" s="28" t="s">
        <v>92</v>
      </c>
      <c r="C69" s="28" t="s">
        <v>93</v>
      </c>
      <c r="D69" s="28" t="s">
        <v>251</v>
      </c>
      <c r="E69" s="28" t="s">
        <v>252</v>
      </c>
      <c r="F69" s="28" t="s">
        <v>57</v>
      </c>
      <c r="G69" s="28" t="s">
        <v>58</v>
      </c>
      <c r="H69" s="28" t="s">
        <v>70</v>
      </c>
    </row>
    <row r="70" spans="1:11" x14ac:dyDescent="0.25">
      <c r="A70" s="27">
        <v>7</v>
      </c>
      <c r="B70" s="28" t="s">
        <v>88</v>
      </c>
      <c r="C70" s="28" t="s">
        <v>224</v>
      </c>
      <c r="D70" s="28" t="s">
        <v>253</v>
      </c>
      <c r="E70" s="28" t="s">
        <v>254</v>
      </c>
      <c r="F70" s="28" t="s">
        <v>105</v>
      </c>
      <c r="G70" s="28" t="s">
        <v>58</v>
      </c>
      <c r="H70" s="28" t="s">
        <v>748</v>
      </c>
      <c r="I70" t="s">
        <v>744</v>
      </c>
      <c r="J70" t="s">
        <v>743</v>
      </c>
      <c r="K70" t="str">
        <f>CONCATENATE(I70,", ",J70)</f>
        <v>Special Ed, Black</v>
      </c>
    </row>
    <row r="71" spans="1:11" x14ac:dyDescent="0.25">
      <c r="A71" s="27">
        <v>6</v>
      </c>
      <c r="B71" s="28" t="s">
        <v>115</v>
      </c>
      <c r="C71" s="28" t="s">
        <v>116</v>
      </c>
      <c r="D71" s="28" t="s">
        <v>255</v>
      </c>
      <c r="E71" s="28" t="s">
        <v>256</v>
      </c>
      <c r="F71" s="28" t="s">
        <v>57</v>
      </c>
      <c r="G71" s="28" t="s">
        <v>64</v>
      </c>
      <c r="H71" s="28" t="s">
        <v>87</v>
      </c>
    </row>
    <row r="72" spans="1:11" x14ac:dyDescent="0.25">
      <c r="A72" s="27">
        <v>3</v>
      </c>
      <c r="B72" s="28" t="s">
        <v>74</v>
      </c>
      <c r="C72" s="28" t="s">
        <v>75</v>
      </c>
      <c r="D72" s="28" t="s">
        <v>257</v>
      </c>
      <c r="E72" s="28" t="s">
        <v>258</v>
      </c>
      <c r="F72" s="28" t="s">
        <v>63</v>
      </c>
      <c r="G72" s="28" t="s">
        <v>58</v>
      </c>
      <c r="H72" s="28" t="s">
        <v>748</v>
      </c>
      <c r="I72" t="s">
        <v>744</v>
      </c>
      <c r="J72" t="s">
        <v>742</v>
      </c>
      <c r="K72" t="str">
        <f>CONCATENATE(I72,", ",J72)</f>
        <v>Special Ed, LEP</v>
      </c>
    </row>
    <row r="73" spans="1:11" x14ac:dyDescent="0.25">
      <c r="A73" s="27">
        <v>4</v>
      </c>
      <c r="B73" s="28" t="s">
        <v>129</v>
      </c>
      <c r="C73" s="28" t="s">
        <v>130</v>
      </c>
      <c r="D73" s="28" t="s">
        <v>749</v>
      </c>
      <c r="E73" s="28" t="s">
        <v>259</v>
      </c>
      <c r="F73" s="28" t="s">
        <v>57</v>
      </c>
      <c r="G73" s="28" t="s">
        <v>58</v>
      </c>
      <c r="H73" s="28" t="s">
        <v>747</v>
      </c>
      <c r="I73" t="s">
        <v>742</v>
      </c>
      <c r="J73" t="s">
        <v>744</v>
      </c>
      <c r="K73" t="str">
        <f>CONCATENATE(I73,", ",J73)</f>
        <v>LEP, Special Ed</v>
      </c>
    </row>
    <row r="74" spans="1:11" x14ac:dyDescent="0.25">
      <c r="A74" s="27">
        <v>4</v>
      </c>
      <c r="B74" s="28" t="s">
        <v>260</v>
      </c>
      <c r="C74" s="28" t="s">
        <v>261</v>
      </c>
      <c r="D74" s="28" t="s">
        <v>750</v>
      </c>
      <c r="E74" s="28" t="s">
        <v>262</v>
      </c>
      <c r="F74" s="28" t="s">
        <v>211</v>
      </c>
      <c r="G74" s="28" t="s">
        <v>58</v>
      </c>
      <c r="H74" s="28" t="s">
        <v>748</v>
      </c>
      <c r="I74" t="s">
        <v>744</v>
      </c>
      <c r="J74" t="s">
        <v>745</v>
      </c>
      <c r="K74" t="str">
        <f>CONCATENATE(I74,", ",J74)</f>
        <v>Special Ed, Econ. Disadv.</v>
      </c>
    </row>
    <row r="75" spans="1:11" x14ac:dyDescent="0.25">
      <c r="A75" s="34">
        <v>6</v>
      </c>
      <c r="B75" s="28" t="s">
        <v>234</v>
      </c>
      <c r="C75" s="28" t="s">
        <v>263</v>
      </c>
      <c r="D75" s="28" t="s">
        <v>263</v>
      </c>
      <c r="E75" s="28" t="s">
        <v>264</v>
      </c>
      <c r="F75" s="28" t="s">
        <v>235</v>
      </c>
      <c r="G75" s="28" t="s">
        <v>64</v>
      </c>
      <c r="H75" s="28" t="s">
        <v>87</v>
      </c>
    </row>
    <row r="76" spans="1:11" x14ac:dyDescent="0.25">
      <c r="A76" s="27">
        <v>2</v>
      </c>
      <c r="B76" s="28" t="s">
        <v>184</v>
      </c>
      <c r="C76" s="28" t="s">
        <v>265</v>
      </c>
      <c r="D76" s="28" t="s">
        <v>751</v>
      </c>
      <c r="E76" s="28" t="s">
        <v>266</v>
      </c>
      <c r="F76" s="28" t="s">
        <v>211</v>
      </c>
      <c r="G76" s="28" t="s">
        <v>58</v>
      </c>
      <c r="H76" s="28" t="s">
        <v>748</v>
      </c>
      <c r="I76" t="s">
        <v>744</v>
      </c>
      <c r="J76" t="s">
        <v>746</v>
      </c>
      <c r="K76" t="str">
        <f>CONCATENATE(I76,", ",J76)</f>
        <v>Special Ed, Hispanic</v>
      </c>
    </row>
    <row r="77" spans="1:11" x14ac:dyDescent="0.25">
      <c r="A77" s="27">
        <v>3</v>
      </c>
      <c r="B77" s="28" t="s">
        <v>92</v>
      </c>
      <c r="C77" s="28" t="s">
        <v>93</v>
      </c>
      <c r="D77" s="28" t="s">
        <v>752</v>
      </c>
      <c r="E77" s="28" t="s">
        <v>267</v>
      </c>
      <c r="F77" s="28" t="s">
        <v>57</v>
      </c>
      <c r="G77" s="28" t="s">
        <v>64</v>
      </c>
      <c r="H77" s="28" t="s">
        <v>87</v>
      </c>
    </row>
    <row r="78" spans="1:11" x14ac:dyDescent="0.25">
      <c r="A78" s="27">
        <v>7</v>
      </c>
      <c r="B78" s="28" t="s">
        <v>124</v>
      </c>
      <c r="C78" s="28" t="s">
        <v>268</v>
      </c>
      <c r="D78" s="28" t="s">
        <v>269</v>
      </c>
      <c r="E78" s="28" t="s">
        <v>270</v>
      </c>
      <c r="F78" s="28" t="s">
        <v>63</v>
      </c>
      <c r="G78" s="28" t="s">
        <v>58</v>
      </c>
      <c r="H78" s="28" t="s">
        <v>747</v>
      </c>
      <c r="I78" t="s">
        <v>744</v>
      </c>
      <c r="J78" t="s">
        <v>745</v>
      </c>
      <c r="K78" t="str">
        <f>CONCATENATE(I78,", ",J78)</f>
        <v>Special Ed, Econ. Disadv.</v>
      </c>
    </row>
    <row r="79" spans="1:11" x14ac:dyDescent="0.25">
      <c r="A79" s="27">
        <v>3</v>
      </c>
      <c r="B79" s="28" t="s">
        <v>92</v>
      </c>
      <c r="C79" s="28" t="s">
        <v>143</v>
      </c>
      <c r="D79" s="28" t="s">
        <v>271</v>
      </c>
      <c r="E79" s="28" t="s">
        <v>272</v>
      </c>
      <c r="F79" s="28" t="s">
        <v>146</v>
      </c>
      <c r="G79" s="28" t="s">
        <v>58</v>
      </c>
      <c r="H79" s="28" t="s">
        <v>748</v>
      </c>
      <c r="I79" t="s">
        <v>744</v>
      </c>
      <c r="J79" t="s">
        <v>745</v>
      </c>
      <c r="K79" t="str">
        <f>CONCATENATE(I79,", ",J79)</f>
        <v>Special Ed, Econ. Disadv.</v>
      </c>
    </row>
    <row r="80" spans="1:11" x14ac:dyDescent="0.25">
      <c r="A80" s="27">
        <v>7</v>
      </c>
      <c r="B80" s="28" t="s">
        <v>273</v>
      </c>
      <c r="C80" s="28" t="s">
        <v>274</v>
      </c>
      <c r="D80" s="28" t="s">
        <v>275</v>
      </c>
      <c r="E80" s="28" t="s">
        <v>276</v>
      </c>
      <c r="F80" s="28" t="s">
        <v>57</v>
      </c>
      <c r="G80" s="28" t="s">
        <v>58</v>
      </c>
      <c r="H80" s="28" t="s">
        <v>747</v>
      </c>
      <c r="I80" t="s">
        <v>742</v>
      </c>
      <c r="J80" t="s">
        <v>744</v>
      </c>
      <c r="K80" t="str">
        <f>CONCATENATE(I80,", ",J80)</f>
        <v>LEP, Special Ed</v>
      </c>
    </row>
    <row r="81" spans="1:11" x14ac:dyDescent="0.25">
      <c r="A81" s="27">
        <v>4</v>
      </c>
      <c r="B81" s="28" t="s">
        <v>129</v>
      </c>
      <c r="C81" s="28" t="s">
        <v>130</v>
      </c>
      <c r="D81" s="28" t="s">
        <v>277</v>
      </c>
      <c r="E81" s="28" t="s">
        <v>278</v>
      </c>
      <c r="F81" s="28" t="s">
        <v>57</v>
      </c>
      <c r="G81" s="28" t="s">
        <v>64</v>
      </c>
      <c r="H81" s="28" t="s">
        <v>87</v>
      </c>
    </row>
    <row r="82" spans="1:11" x14ac:dyDescent="0.25">
      <c r="A82" s="27">
        <v>4</v>
      </c>
      <c r="B82" s="28" t="s">
        <v>129</v>
      </c>
      <c r="C82" s="28" t="s">
        <v>130</v>
      </c>
      <c r="D82" s="28" t="s">
        <v>279</v>
      </c>
      <c r="E82" s="28" t="s">
        <v>280</v>
      </c>
      <c r="F82" s="28" t="s">
        <v>57</v>
      </c>
      <c r="G82" s="28" t="s">
        <v>64</v>
      </c>
      <c r="H82" s="28" t="s">
        <v>87</v>
      </c>
    </row>
    <row r="83" spans="1:11" x14ac:dyDescent="0.25">
      <c r="A83" s="27">
        <v>4</v>
      </c>
      <c r="B83" s="28" t="s">
        <v>129</v>
      </c>
      <c r="C83" s="28" t="s">
        <v>130</v>
      </c>
      <c r="D83" s="28" t="s">
        <v>281</v>
      </c>
      <c r="E83" s="28" t="s">
        <v>282</v>
      </c>
      <c r="F83" s="28" t="s">
        <v>57</v>
      </c>
      <c r="G83" s="28" t="s">
        <v>64</v>
      </c>
      <c r="H83" s="28" t="s">
        <v>87</v>
      </c>
    </row>
    <row r="84" spans="1:11" x14ac:dyDescent="0.25">
      <c r="A84" s="27">
        <v>2</v>
      </c>
      <c r="B84" s="28" t="s">
        <v>184</v>
      </c>
      <c r="C84" s="28" t="s">
        <v>283</v>
      </c>
      <c r="D84" s="28" t="s">
        <v>284</v>
      </c>
      <c r="E84" s="28" t="s">
        <v>285</v>
      </c>
      <c r="F84" s="28" t="s">
        <v>105</v>
      </c>
      <c r="G84" s="28" t="s">
        <v>58</v>
      </c>
      <c r="H84" s="28" t="s">
        <v>748</v>
      </c>
      <c r="I84" t="s">
        <v>742</v>
      </c>
      <c r="J84" t="s">
        <v>744</v>
      </c>
      <c r="K84" t="str">
        <f>CONCATENATE(I84,", ",J84)</f>
        <v>LEP, Special Ed</v>
      </c>
    </row>
    <row r="85" spans="1:11" x14ac:dyDescent="0.25">
      <c r="A85" s="27">
        <v>5</v>
      </c>
      <c r="B85" s="28" t="s">
        <v>53</v>
      </c>
      <c r="C85" s="28" t="s">
        <v>156</v>
      </c>
      <c r="D85" s="28" t="s">
        <v>286</v>
      </c>
      <c r="E85" s="28" t="s">
        <v>287</v>
      </c>
      <c r="F85" s="28" t="s">
        <v>146</v>
      </c>
      <c r="G85" s="28" t="s">
        <v>58</v>
      </c>
      <c r="H85" s="28" t="s">
        <v>748</v>
      </c>
      <c r="I85" t="s">
        <v>744</v>
      </c>
      <c r="J85" t="s">
        <v>746</v>
      </c>
      <c r="K85" t="str">
        <f>CONCATENATE(I85,", ",J85)</f>
        <v>Special Ed, Hispanic</v>
      </c>
    </row>
    <row r="86" spans="1:11" x14ac:dyDescent="0.25">
      <c r="A86" s="27">
        <v>6</v>
      </c>
      <c r="B86" s="28" t="s">
        <v>115</v>
      </c>
      <c r="C86" s="28" t="s">
        <v>116</v>
      </c>
      <c r="D86" s="28" t="s">
        <v>288</v>
      </c>
      <c r="E86" s="28" t="s">
        <v>289</v>
      </c>
      <c r="F86" s="28" t="s">
        <v>57</v>
      </c>
      <c r="G86" s="28" t="s">
        <v>64</v>
      </c>
      <c r="H86" s="28" t="s">
        <v>87</v>
      </c>
    </row>
    <row r="87" spans="1:11" x14ac:dyDescent="0.25">
      <c r="A87" s="27">
        <v>3</v>
      </c>
      <c r="B87" s="28" t="s">
        <v>92</v>
      </c>
      <c r="C87" s="28" t="s">
        <v>93</v>
      </c>
      <c r="D87" s="28" t="s">
        <v>290</v>
      </c>
      <c r="E87" s="28" t="s">
        <v>291</v>
      </c>
      <c r="F87" s="28" t="s">
        <v>57</v>
      </c>
      <c r="G87" s="28" t="s">
        <v>58</v>
      </c>
      <c r="H87" s="28" t="s">
        <v>747</v>
      </c>
      <c r="I87" t="s">
        <v>744</v>
      </c>
      <c r="J87" t="s">
        <v>743</v>
      </c>
      <c r="K87" t="str">
        <f>CONCATENATE(I87,", ",J87)</f>
        <v>Special Ed, Black</v>
      </c>
    </row>
    <row r="88" spans="1:11" x14ac:dyDescent="0.25">
      <c r="A88" s="27">
        <v>3</v>
      </c>
      <c r="B88" s="33" t="s">
        <v>92</v>
      </c>
      <c r="C88" s="33" t="s">
        <v>93</v>
      </c>
      <c r="D88" s="33" t="s">
        <v>292</v>
      </c>
      <c r="E88" s="33" t="s">
        <v>293</v>
      </c>
      <c r="F88" s="33" t="s">
        <v>57</v>
      </c>
      <c r="G88" s="33" t="s">
        <v>64</v>
      </c>
      <c r="H88" s="33" t="s">
        <v>87</v>
      </c>
    </row>
    <row r="89" spans="1:11" x14ac:dyDescent="0.25">
      <c r="A89" s="27">
        <v>4</v>
      </c>
      <c r="B89" s="28" t="s">
        <v>129</v>
      </c>
      <c r="C89" s="28" t="s">
        <v>130</v>
      </c>
      <c r="D89" s="28" t="s">
        <v>294</v>
      </c>
      <c r="E89" s="28" t="s">
        <v>295</v>
      </c>
      <c r="F89" s="28" t="s">
        <v>57</v>
      </c>
      <c r="G89" s="35" t="s">
        <v>64</v>
      </c>
      <c r="H89" s="28" t="s">
        <v>87</v>
      </c>
    </row>
    <row r="90" spans="1:11" x14ac:dyDescent="0.25">
      <c r="A90" s="27">
        <v>3</v>
      </c>
      <c r="B90" s="28" t="s">
        <v>74</v>
      </c>
      <c r="C90" s="28" t="s">
        <v>75</v>
      </c>
      <c r="D90" s="28" t="s">
        <v>296</v>
      </c>
      <c r="E90" s="28" t="s">
        <v>297</v>
      </c>
      <c r="F90" s="28" t="s">
        <v>63</v>
      </c>
      <c r="G90" s="28" t="s">
        <v>64</v>
      </c>
      <c r="H90" s="29" t="s">
        <v>87</v>
      </c>
    </row>
    <row r="91" spans="1:11" x14ac:dyDescent="0.25">
      <c r="A91" s="27">
        <v>2</v>
      </c>
      <c r="B91" s="28" t="s">
        <v>66</v>
      </c>
      <c r="C91" s="28" t="s">
        <v>67</v>
      </c>
      <c r="D91" s="28" t="s">
        <v>298</v>
      </c>
      <c r="E91" s="28" t="s">
        <v>299</v>
      </c>
      <c r="F91" s="28" t="s">
        <v>57</v>
      </c>
      <c r="G91" s="28" t="s">
        <v>58</v>
      </c>
      <c r="H91" s="28" t="s">
        <v>70</v>
      </c>
    </row>
    <row r="92" spans="1:11" x14ac:dyDescent="0.25">
      <c r="A92" s="27">
        <v>2</v>
      </c>
      <c r="B92" s="28" t="s">
        <v>66</v>
      </c>
      <c r="C92" s="28" t="s">
        <v>67</v>
      </c>
      <c r="D92" s="28" t="s">
        <v>300</v>
      </c>
      <c r="E92" s="28" t="s">
        <v>301</v>
      </c>
      <c r="F92" s="28" t="s">
        <v>57</v>
      </c>
      <c r="G92" s="28" t="s">
        <v>58</v>
      </c>
      <c r="H92" s="28" t="s">
        <v>70</v>
      </c>
    </row>
    <row r="93" spans="1:11" x14ac:dyDescent="0.25">
      <c r="A93" s="27">
        <v>2</v>
      </c>
      <c r="B93" s="28" t="s">
        <v>66</v>
      </c>
      <c r="C93" s="28" t="s">
        <v>67</v>
      </c>
      <c r="D93" s="28" t="s">
        <v>302</v>
      </c>
      <c r="E93" s="28" t="s">
        <v>303</v>
      </c>
      <c r="F93" s="28" t="s">
        <v>57</v>
      </c>
      <c r="G93" s="28" t="s">
        <v>58</v>
      </c>
      <c r="H93" s="28" t="s">
        <v>70</v>
      </c>
    </row>
    <row r="94" spans="1:11" x14ac:dyDescent="0.25">
      <c r="A94" s="27">
        <v>5</v>
      </c>
      <c r="B94" s="28" t="s">
        <v>53</v>
      </c>
      <c r="C94" s="28" t="s">
        <v>304</v>
      </c>
      <c r="D94" s="28" t="s">
        <v>305</v>
      </c>
      <c r="E94" s="28" t="s">
        <v>306</v>
      </c>
      <c r="F94" s="28" t="s">
        <v>211</v>
      </c>
      <c r="G94" s="28" t="s">
        <v>58</v>
      </c>
      <c r="H94" s="28" t="s">
        <v>748</v>
      </c>
      <c r="I94" t="s">
        <v>744</v>
      </c>
      <c r="J94" t="s">
        <v>743</v>
      </c>
      <c r="K94" t="str">
        <f>CONCATENATE(I94,", ",J94)</f>
        <v>Special Ed, Black</v>
      </c>
    </row>
    <row r="95" spans="1:11" x14ac:dyDescent="0.25">
      <c r="A95" s="27">
        <v>4</v>
      </c>
      <c r="B95" s="28" t="s">
        <v>59</v>
      </c>
      <c r="C95" s="28" t="s">
        <v>307</v>
      </c>
      <c r="D95" s="28" t="s">
        <v>308</v>
      </c>
      <c r="E95" s="28" t="s">
        <v>309</v>
      </c>
      <c r="F95" s="28" t="s">
        <v>105</v>
      </c>
      <c r="G95" s="28" t="s">
        <v>58</v>
      </c>
      <c r="H95" s="28" t="s">
        <v>70</v>
      </c>
    </row>
    <row r="96" spans="1:11" x14ac:dyDescent="0.25">
      <c r="A96" s="27">
        <v>7</v>
      </c>
      <c r="B96" s="28" t="s">
        <v>96</v>
      </c>
      <c r="C96" s="28" t="s">
        <v>97</v>
      </c>
      <c r="D96" s="28" t="s">
        <v>310</v>
      </c>
      <c r="E96" s="28" t="s">
        <v>311</v>
      </c>
      <c r="F96" s="28" t="s">
        <v>57</v>
      </c>
      <c r="G96" s="28" t="s">
        <v>58</v>
      </c>
      <c r="H96" s="28" t="s">
        <v>747</v>
      </c>
      <c r="I96" t="s">
        <v>744</v>
      </c>
      <c r="J96" t="s">
        <v>743</v>
      </c>
      <c r="K96" t="str">
        <f>CONCATENATE(I96,", ",J96)</f>
        <v>Special Ed, Black</v>
      </c>
    </row>
    <row r="97" spans="1:11" x14ac:dyDescent="0.25">
      <c r="A97" s="27">
        <v>5</v>
      </c>
      <c r="B97" s="28" t="s">
        <v>81</v>
      </c>
      <c r="C97" s="28" t="s">
        <v>312</v>
      </c>
      <c r="D97" s="28" t="s">
        <v>313</v>
      </c>
      <c r="E97" s="28" t="s">
        <v>314</v>
      </c>
      <c r="F97" s="28" t="s">
        <v>128</v>
      </c>
      <c r="G97" s="28" t="s">
        <v>58</v>
      </c>
      <c r="H97" s="28" t="s">
        <v>748</v>
      </c>
      <c r="I97" t="s">
        <v>744</v>
      </c>
      <c r="J97" t="s">
        <v>746</v>
      </c>
      <c r="K97" t="str">
        <f>CONCATENATE(I97,", ",J97)</f>
        <v>Special Ed, Hispanic</v>
      </c>
    </row>
    <row r="98" spans="1:11" x14ac:dyDescent="0.25">
      <c r="A98" s="27">
        <v>4</v>
      </c>
      <c r="B98" s="28" t="s">
        <v>59</v>
      </c>
      <c r="C98" s="28" t="s">
        <v>112</v>
      </c>
      <c r="D98" s="28" t="s">
        <v>315</v>
      </c>
      <c r="E98" s="28" t="s">
        <v>316</v>
      </c>
      <c r="F98" s="28" t="s">
        <v>63</v>
      </c>
      <c r="G98" s="28" t="s">
        <v>64</v>
      </c>
      <c r="H98" s="28" t="s">
        <v>87</v>
      </c>
    </row>
    <row r="99" spans="1:11" x14ac:dyDescent="0.25">
      <c r="A99" s="27">
        <v>7</v>
      </c>
      <c r="B99" s="28" t="s">
        <v>96</v>
      </c>
      <c r="C99" s="28" t="s">
        <v>119</v>
      </c>
      <c r="D99" s="28" t="s">
        <v>317</v>
      </c>
      <c r="E99" s="28" t="s">
        <v>318</v>
      </c>
      <c r="F99" s="28" t="s">
        <v>57</v>
      </c>
      <c r="G99" s="28" t="s">
        <v>58</v>
      </c>
      <c r="H99" s="28" t="s">
        <v>747</v>
      </c>
      <c r="I99" t="s">
        <v>742</v>
      </c>
      <c r="J99" t="s">
        <v>744</v>
      </c>
      <c r="K99" t="str">
        <f>CONCATENATE(I99,", ",J99)</f>
        <v>LEP, Special Ed</v>
      </c>
    </row>
    <row r="100" spans="1:11" x14ac:dyDescent="0.25">
      <c r="A100" s="27">
        <v>5</v>
      </c>
      <c r="B100" s="28" t="s">
        <v>81</v>
      </c>
      <c r="C100" s="28" t="s">
        <v>319</v>
      </c>
      <c r="D100" s="28" t="s">
        <v>320</v>
      </c>
      <c r="E100" s="28" t="s">
        <v>321</v>
      </c>
      <c r="F100" s="28" t="s">
        <v>63</v>
      </c>
      <c r="G100" s="28" t="s">
        <v>58</v>
      </c>
      <c r="H100" s="28" t="s">
        <v>748</v>
      </c>
      <c r="I100" t="s">
        <v>744</v>
      </c>
      <c r="J100" t="s">
        <v>743</v>
      </c>
      <c r="K100" t="str">
        <f>CONCATENATE(I100,", ",J100)</f>
        <v>Special Ed, Black</v>
      </c>
    </row>
    <row r="101" spans="1:11" x14ac:dyDescent="0.25">
      <c r="A101" s="27">
        <v>3</v>
      </c>
      <c r="B101" s="28" t="s">
        <v>92</v>
      </c>
      <c r="C101" s="28" t="s">
        <v>322</v>
      </c>
      <c r="D101" s="28" t="s">
        <v>323</v>
      </c>
      <c r="E101" s="28" t="s">
        <v>324</v>
      </c>
      <c r="F101" s="28" t="s">
        <v>57</v>
      </c>
      <c r="G101" s="28" t="s">
        <v>58</v>
      </c>
      <c r="H101" s="28" t="s">
        <v>70</v>
      </c>
    </row>
    <row r="102" spans="1:11" x14ac:dyDescent="0.25">
      <c r="A102" s="27">
        <v>3</v>
      </c>
      <c r="B102" s="28" t="s">
        <v>92</v>
      </c>
      <c r="C102" s="28" t="s">
        <v>93</v>
      </c>
      <c r="D102" s="28" t="s">
        <v>325</v>
      </c>
      <c r="E102" s="28" t="s">
        <v>326</v>
      </c>
      <c r="F102" s="28" t="s">
        <v>57</v>
      </c>
      <c r="G102" s="28" t="s">
        <v>58</v>
      </c>
      <c r="H102" s="28" t="s">
        <v>747</v>
      </c>
      <c r="I102" t="s">
        <v>744</v>
      </c>
      <c r="J102" t="s">
        <v>742</v>
      </c>
      <c r="K102" t="str">
        <f>CONCATENATE(I102,", ",J102)</f>
        <v>Special Ed, LEP</v>
      </c>
    </row>
    <row r="103" spans="1:11" x14ac:dyDescent="0.25">
      <c r="A103" s="27">
        <v>3</v>
      </c>
      <c r="B103" s="28" t="s">
        <v>74</v>
      </c>
      <c r="C103" s="28" t="s">
        <v>75</v>
      </c>
      <c r="D103" s="28" t="s">
        <v>327</v>
      </c>
      <c r="E103" s="28" t="s">
        <v>328</v>
      </c>
      <c r="F103" s="28" t="s">
        <v>63</v>
      </c>
      <c r="G103" s="28" t="s">
        <v>58</v>
      </c>
      <c r="H103" s="28" t="s">
        <v>748</v>
      </c>
      <c r="I103" t="s">
        <v>744</v>
      </c>
      <c r="J103" t="s">
        <v>742</v>
      </c>
      <c r="K103" t="str">
        <f>CONCATENATE(I103,", ",J103)</f>
        <v>Special Ed, LEP</v>
      </c>
    </row>
    <row r="104" spans="1:11" x14ac:dyDescent="0.25">
      <c r="A104" s="27">
        <v>3</v>
      </c>
      <c r="B104" s="28" t="s">
        <v>74</v>
      </c>
      <c r="C104" s="28" t="s">
        <v>75</v>
      </c>
      <c r="D104" s="28" t="s">
        <v>329</v>
      </c>
      <c r="E104" s="28" t="s">
        <v>330</v>
      </c>
      <c r="F104" s="28" t="s">
        <v>63</v>
      </c>
      <c r="G104" s="28" t="s">
        <v>58</v>
      </c>
      <c r="H104" s="28" t="s">
        <v>748</v>
      </c>
      <c r="I104" t="s">
        <v>744</v>
      </c>
      <c r="J104" t="s">
        <v>742</v>
      </c>
      <c r="K104" t="str">
        <f>CONCATENATE(I104,", ",J104)</f>
        <v>Special Ed, LEP</v>
      </c>
    </row>
    <row r="105" spans="1:11" x14ac:dyDescent="0.25">
      <c r="A105" s="27">
        <v>4</v>
      </c>
      <c r="B105" s="28" t="s">
        <v>59</v>
      </c>
      <c r="C105" s="28" t="s">
        <v>112</v>
      </c>
      <c r="D105" s="28" t="s">
        <v>736</v>
      </c>
      <c r="E105" s="28" t="s">
        <v>331</v>
      </c>
      <c r="F105" s="28" t="s">
        <v>63</v>
      </c>
      <c r="G105" s="28" t="s">
        <v>58</v>
      </c>
      <c r="H105" s="28" t="s">
        <v>747</v>
      </c>
      <c r="I105" t="s">
        <v>744</v>
      </c>
      <c r="J105" t="s">
        <v>742</v>
      </c>
      <c r="K105" t="str">
        <f>CONCATENATE(I105,", ",J105)</f>
        <v>Special Ed, LEP</v>
      </c>
    </row>
    <row r="106" spans="1:11" x14ac:dyDescent="0.25">
      <c r="A106" s="27">
        <v>4</v>
      </c>
      <c r="B106" s="28" t="s">
        <v>129</v>
      </c>
      <c r="C106" s="28" t="s">
        <v>130</v>
      </c>
      <c r="D106" s="31" t="s">
        <v>737</v>
      </c>
      <c r="E106" s="36" t="s">
        <v>693</v>
      </c>
      <c r="F106" s="37" t="s">
        <v>57</v>
      </c>
      <c r="G106" s="31" t="s">
        <v>64</v>
      </c>
      <c r="H106" s="28" t="s">
        <v>87</v>
      </c>
    </row>
    <row r="107" spans="1:11" x14ac:dyDescent="0.25">
      <c r="A107" s="27">
        <v>5</v>
      </c>
      <c r="B107" s="28" t="s">
        <v>53</v>
      </c>
      <c r="C107" s="28" t="s">
        <v>332</v>
      </c>
      <c r="D107" s="28" t="s">
        <v>753</v>
      </c>
      <c r="E107" s="28" t="s">
        <v>333</v>
      </c>
      <c r="F107" s="28" t="s">
        <v>128</v>
      </c>
      <c r="G107" s="28" t="s">
        <v>58</v>
      </c>
      <c r="H107" s="28" t="s">
        <v>748</v>
      </c>
      <c r="I107" t="s">
        <v>744</v>
      </c>
      <c r="J107" t="s">
        <v>745</v>
      </c>
      <c r="K107" t="str">
        <f>CONCATENATE(I107,", ",J107)</f>
        <v>Special Ed, Econ. Disadv.</v>
      </c>
    </row>
    <row r="108" spans="1:11" x14ac:dyDescent="0.25">
      <c r="A108" s="27">
        <v>5</v>
      </c>
      <c r="B108" s="28" t="s">
        <v>53</v>
      </c>
      <c r="C108" s="28" t="s">
        <v>334</v>
      </c>
      <c r="D108" s="28" t="s">
        <v>754</v>
      </c>
      <c r="E108" s="28" t="s">
        <v>335</v>
      </c>
      <c r="F108" s="28" t="s">
        <v>211</v>
      </c>
      <c r="G108" s="28" t="s">
        <v>58</v>
      </c>
      <c r="H108" s="28" t="s">
        <v>748</v>
      </c>
      <c r="I108" t="s">
        <v>744</v>
      </c>
      <c r="J108" t="s">
        <v>743</v>
      </c>
      <c r="K108" t="str">
        <f>CONCATENATE(I108,", ",J108)</f>
        <v>Special Ed, Black</v>
      </c>
    </row>
    <row r="109" spans="1:11" x14ac:dyDescent="0.25">
      <c r="A109" s="27">
        <v>4</v>
      </c>
      <c r="B109" s="28" t="s">
        <v>59</v>
      </c>
      <c r="C109" s="28" t="s">
        <v>71</v>
      </c>
      <c r="D109" s="28" t="s">
        <v>336</v>
      </c>
      <c r="E109" s="28" t="s">
        <v>337</v>
      </c>
      <c r="F109" s="28" t="s">
        <v>57</v>
      </c>
      <c r="G109" s="28" t="s">
        <v>58</v>
      </c>
      <c r="H109" s="28" t="s">
        <v>70</v>
      </c>
    </row>
    <row r="110" spans="1:11" x14ac:dyDescent="0.25">
      <c r="A110" s="27">
        <v>3</v>
      </c>
      <c r="B110" s="28" t="s">
        <v>92</v>
      </c>
      <c r="C110" s="28" t="s">
        <v>159</v>
      </c>
      <c r="D110" s="28" t="s">
        <v>338</v>
      </c>
      <c r="E110" s="28" t="s">
        <v>339</v>
      </c>
      <c r="F110" s="28" t="s">
        <v>57</v>
      </c>
      <c r="G110" s="28" t="s">
        <v>58</v>
      </c>
      <c r="H110" s="28" t="s">
        <v>747</v>
      </c>
      <c r="I110" t="s">
        <v>744</v>
      </c>
      <c r="J110" t="s">
        <v>742</v>
      </c>
      <c r="K110" t="str">
        <f>CONCATENATE(I110,", ",J110)</f>
        <v>Special Ed, LEP</v>
      </c>
    </row>
    <row r="111" spans="1:11" x14ac:dyDescent="0.25">
      <c r="A111" s="27">
        <v>5</v>
      </c>
      <c r="B111" s="28" t="s">
        <v>53</v>
      </c>
      <c r="C111" s="28" t="s">
        <v>340</v>
      </c>
      <c r="D111" s="28" t="s">
        <v>341</v>
      </c>
      <c r="E111" s="28" t="s">
        <v>342</v>
      </c>
      <c r="F111" s="28" t="s">
        <v>128</v>
      </c>
      <c r="G111" s="28" t="s">
        <v>58</v>
      </c>
      <c r="H111" s="28" t="s">
        <v>748</v>
      </c>
      <c r="I111" t="s">
        <v>744</v>
      </c>
      <c r="J111" t="s">
        <v>743</v>
      </c>
      <c r="K111" t="str">
        <f>CONCATENATE(I111,", ",J111)</f>
        <v>Special Ed, Black</v>
      </c>
    </row>
    <row r="112" spans="1:11" x14ac:dyDescent="0.25">
      <c r="A112" s="27">
        <v>5</v>
      </c>
      <c r="B112" s="28" t="s">
        <v>81</v>
      </c>
      <c r="C112" s="28" t="s">
        <v>343</v>
      </c>
      <c r="D112" s="28" t="s">
        <v>344</v>
      </c>
      <c r="E112" s="28" t="s">
        <v>345</v>
      </c>
      <c r="F112" s="28" t="s">
        <v>57</v>
      </c>
      <c r="G112" s="28" t="s">
        <v>58</v>
      </c>
      <c r="H112" s="28" t="s">
        <v>747</v>
      </c>
      <c r="I112" t="s">
        <v>744</v>
      </c>
      <c r="J112" t="s">
        <v>743</v>
      </c>
      <c r="K112" t="str">
        <f>CONCATENATE(I112,", ",J112)</f>
        <v>Special Ed, Black</v>
      </c>
    </row>
    <row r="113" spans="1:11" x14ac:dyDescent="0.25">
      <c r="A113" s="27">
        <v>3</v>
      </c>
      <c r="B113" s="28" t="s">
        <v>74</v>
      </c>
      <c r="C113" s="28" t="s">
        <v>75</v>
      </c>
      <c r="D113" s="28" t="s">
        <v>346</v>
      </c>
      <c r="E113" s="28" t="s">
        <v>347</v>
      </c>
      <c r="F113" s="28" t="s">
        <v>63</v>
      </c>
      <c r="G113" s="28" t="s">
        <v>58</v>
      </c>
      <c r="H113" s="28" t="s">
        <v>748</v>
      </c>
      <c r="I113" t="s">
        <v>742</v>
      </c>
      <c r="J113" t="s">
        <v>744</v>
      </c>
      <c r="K113" t="str">
        <f>CONCATENATE(I113,", ",J113)</f>
        <v>LEP, Special Ed</v>
      </c>
    </row>
    <row r="114" spans="1:11" x14ac:dyDescent="0.25">
      <c r="A114" s="27">
        <v>4</v>
      </c>
      <c r="B114" s="28" t="s">
        <v>129</v>
      </c>
      <c r="C114" s="28" t="s">
        <v>130</v>
      </c>
      <c r="D114" s="28" t="s">
        <v>348</v>
      </c>
      <c r="E114" s="28" t="s">
        <v>349</v>
      </c>
      <c r="F114" s="28" t="s">
        <v>57</v>
      </c>
      <c r="G114" s="28" t="s">
        <v>64</v>
      </c>
      <c r="H114" s="28" t="s">
        <v>87</v>
      </c>
    </row>
    <row r="115" spans="1:11" x14ac:dyDescent="0.25">
      <c r="A115" s="27">
        <v>3</v>
      </c>
      <c r="B115" s="28" t="s">
        <v>74</v>
      </c>
      <c r="C115" s="28" t="s">
        <v>75</v>
      </c>
      <c r="D115" s="28" t="s">
        <v>350</v>
      </c>
      <c r="E115" s="28" t="s">
        <v>351</v>
      </c>
      <c r="F115" s="28" t="s">
        <v>63</v>
      </c>
      <c r="G115" s="28" t="s">
        <v>58</v>
      </c>
      <c r="H115" s="28" t="s">
        <v>747</v>
      </c>
      <c r="I115" t="s">
        <v>744</v>
      </c>
      <c r="J115" t="s">
        <v>746</v>
      </c>
      <c r="K115" t="str">
        <f>CONCATENATE(I115,", ",J115)</f>
        <v>Special Ed, Hispanic</v>
      </c>
    </row>
    <row r="116" spans="1:11" x14ac:dyDescent="0.25">
      <c r="A116" s="27">
        <v>7</v>
      </c>
      <c r="B116" s="28" t="s">
        <v>124</v>
      </c>
      <c r="C116" s="28" t="s">
        <v>352</v>
      </c>
      <c r="D116" s="28" t="s">
        <v>353</v>
      </c>
      <c r="E116" s="28" t="s">
        <v>354</v>
      </c>
      <c r="F116" s="28" t="s">
        <v>128</v>
      </c>
      <c r="G116" s="28" t="s">
        <v>58</v>
      </c>
      <c r="H116" s="28" t="s">
        <v>748</v>
      </c>
      <c r="I116" t="s">
        <v>744</v>
      </c>
      <c r="J116" t="s">
        <v>745</v>
      </c>
      <c r="K116" t="str">
        <f>CONCATENATE(I116,", ",J116)</f>
        <v>Special Ed, Econ. Disadv.</v>
      </c>
    </row>
    <row r="117" spans="1:11" x14ac:dyDescent="0.25">
      <c r="A117" s="27">
        <v>7</v>
      </c>
      <c r="B117" s="28" t="s">
        <v>96</v>
      </c>
      <c r="C117" s="28" t="s">
        <v>97</v>
      </c>
      <c r="D117" s="28" t="s">
        <v>355</v>
      </c>
      <c r="E117" s="28" t="s">
        <v>356</v>
      </c>
      <c r="F117" s="28" t="s">
        <v>57</v>
      </c>
      <c r="G117" s="28" t="s">
        <v>58</v>
      </c>
      <c r="H117" s="28" t="s">
        <v>747</v>
      </c>
      <c r="I117" t="s">
        <v>744</v>
      </c>
      <c r="J117" t="s">
        <v>743</v>
      </c>
      <c r="K117" t="str">
        <f>CONCATENATE(I117,", ",J117)</f>
        <v>Special Ed, Black</v>
      </c>
    </row>
    <row r="118" spans="1:11" x14ac:dyDescent="0.25">
      <c r="A118" s="27">
        <v>5</v>
      </c>
      <c r="B118" s="28" t="s">
        <v>162</v>
      </c>
      <c r="C118" s="28" t="s">
        <v>163</v>
      </c>
      <c r="D118" s="28" t="s">
        <v>357</v>
      </c>
      <c r="E118" s="28" t="s">
        <v>358</v>
      </c>
      <c r="F118" s="28" t="s">
        <v>166</v>
      </c>
      <c r="G118" s="28" t="s">
        <v>64</v>
      </c>
      <c r="H118" s="29" t="s">
        <v>87</v>
      </c>
    </row>
    <row r="119" spans="1:11" x14ac:dyDescent="0.25">
      <c r="A119" s="27">
        <v>5</v>
      </c>
      <c r="B119" s="28" t="s">
        <v>162</v>
      </c>
      <c r="C119" s="28" t="s">
        <v>163</v>
      </c>
      <c r="D119" s="28" t="s">
        <v>359</v>
      </c>
      <c r="E119" s="28" t="s">
        <v>360</v>
      </c>
      <c r="F119" s="28" t="s">
        <v>166</v>
      </c>
      <c r="G119" s="28" t="s">
        <v>58</v>
      </c>
      <c r="H119" s="28" t="s">
        <v>747</v>
      </c>
      <c r="I119" t="s">
        <v>744</v>
      </c>
      <c r="J119" t="s">
        <v>742</v>
      </c>
      <c r="K119" t="str">
        <f>CONCATENATE(I119,", ",J119)</f>
        <v>Special Ed, LEP</v>
      </c>
    </row>
    <row r="120" spans="1:11" x14ac:dyDescent="0.25">
      <c r="A120" s="27">
        <v>7</v>
      </c>
      <c r="B120" s="28" t="s">
        <v>96</v>
      </c>
      <c r="C120" s="28" t="s">
        <v>183</v>
      </c>
      <c r="D120" s="28" t="s">
        <v>361</v>
      </c>
      <c r="E120" s="28" t="s">
        <v>362</v>
      </c>
      <c r="F120" s="28" t="s">
        <v>57</v>
      </c>
      <c r="G120" s="28" t="s">
        <v>58</v>
      </c>
      <c r="H120" s="28" t="s">
        <v>748</v>
      </c>
      <c r="I120" t="s">
        <v>742</v>
      </c>
      <c r="J120" t="s">
        <v>744</v>
      </c>
      <c r="K120" t="str">
        <f>CONCATENATE(I120,", ",J120)</f>
        <v>LEP, Special Ed</v>
      </c>
    </row>
    <row r="121" spans="1:11" x14ac:dyDescent="0.25">
      <c r="A121" s="27">
        <v>4</v>
      </c>
      <c r="B121" s="28" t="s">
        <v>59</v>
      </c>
      <c r="C121" s="28" t="s">
        <v>60</v>
      </c>
      <c r="D121" s="28" t="s">
        <v>363</v>
      </c>
      <c r="E121" s="28" t="s">
        <v>364</v>
      </c>
      <c r="F121" s="28" t="s">
        <v>63</v>
      </c>
      <c r="G121" s="28" t="s">
        <v>58</v>
      </c>
      <c r="H121" s="28" t="s">
        <v>747</v>
      </c>
      <c r="I121" t="s">
        <v>744</v>
      </c>
      <c r="J121" t="s">
        <v>742</v>
      </c>
      <c r="K121" t="str">
        <f>CONCATENATE(I121,", ",J121)</f>
        <v>Special Ed, LEP</v>
      </c>
    </row>
    <row r="122" spans="1:11" x14ac:dyDescent="0.25">
      <c r="A122" s="27">
        <v>2</v>
      </c>
      <c r="B122" s="28" t="s">
        <v>184</v>
      </c>
      <c r="C122" s="28" t="s">
        <v>365</v>
      </c>
      <c r="D122" s="28" t="s">
        <v>366</v>
      </c>
      <c r="E122" s="28" t="s">
        <v>367</v>
      </c>
      <c r="F122" s="28" t="s">
        <v>211</v>
      </c>
      <c r="G122" s="28" t="s">
        <v>58</v>
      </c>
      <c r="H122" s="28" t="s">
        <v>748</v>
      </c>
      <c r="I122" t="s">
        <v>744</v>
      </c>
      <c r="J122" t="s">
        <v>742</v>
      </c>
      <c r="K122" t="str">
        <f>CONCATENATE(I122,", ",J122)</f>
        <v>Special Ed, LEP</v>
      </c>
    </row>
    <row r="123" spans="1:11" x14ac:dyDescent="0.25">
      <c r="A123" s="27">
        <v>3</v>
      </c>
      <c r="B123" s="28" t="s">
        <v>74</v>
      </c>
      <c r="C123" s="28" t="s">
        <v>75</v>
      </c>
      <c r="D123" s="28" t="s">
        <v>368</v>
      </c>
      <c r="E123" s="28" t="s">
        <v>369</v>
      </c>
      <c r="F123" s="28" t="s">
        <v>63</v>
      </c>
      <c r="G123" s="28" t="s">
        <v>58</v>
      </c>
      <c r="H123" s="28" t="s">
        <v>70</v>
      </c>
    </row>
    <row r="124" spans="1:11" x14ac:dyDescent="0.25">
      <c r="A124" s="27">
        <v>3</v>
      </c>
      <c r="B124" s="28" t="s">
        <v>74</v>
      </c>
      <c r="C124" s="28" t="s">
        <v>75</v>
      </c>
      <c r="D124" s="28" t="s">
        <v>370</v>
      </c>
      <c r="E124" s="28" t="s">
        <v>371</v>
      </c>
      <c r="F124" s="28" t="s">
        <v>63</v>
      </c>
      <c r="G124" s="28" t="s">
        <v>64</v>
      </c>
      <c r="H124" s="29" t="s">
        <v>87</v>
      </c>
    </row>
    <row r="125" spans="1:11" x14ac:dyDescent="0.25">
      <c r="A125" s="27">
        <v>5</v>
      </c>
      <c r="B125" s="28" t="s">
        <v>53</v>
      </c>
      <c r="C125" s="28" t="s">
        <v>332</v>
      </c>
      <c r="D125" s="28" t="s">
        <v>372</v>
      </c>
      <c r="E125" s="28" t="s">
        <v>373</v>
      </c>
      <c r="F125" s="28" t="s">
        <v>128</v>
      </c>
      <c r="G125" s="28" t="s">
        <v>58</v>
      </c>
      <c r="H125" s="28" t="s">
        <v>748</v>
      </c>
      <c r="I125" t="s">
        <v>744</v>
      </c>
      <c r="J125" t="s">
        <v>746</v>
      </c>
      <c r="K125" t="str">
        <f>CONCATENATE(I125,", ",J125)</f>
        <v>Special Ed, Hispanic</v>
      </c>
    </row>
    <row r="126" spans="1:11" x14ac:dyDescent="0.25">
      <c r="A126" s="27">
        <v>5</v>
      </c>
      <c r="B126" s="28" t="s">
        <v>53</v>
      </c>
      <c r="C126" s="28" t="s">
        <v>54</v>
      </c>
      <c r="D126" s="28" t="s">
        <v>374</v>
      </c>
      <c r="E126" s="28" t="s">
        <v>375</v>
      </c>
      <c r="F126" s="28" t="s">
        <v>57</v>
      </c>
      <c r="G126" s="28" t="s">
        <v>58</v>
      </c>
      <c r="H126" s="28" t="s">
        <v>747</v>
      </c>
      <c r="I126" t="s">
        <v>742</v>
      </c>
      <c r="J126" t="s">
        <v>744</v>
      </c>
      <c r="K126" t="str">
        <f>CONCATENATE(I126,", ",J126)</f>
        <v>LEP, Special Ed</v>
      </c>
    </row>
    <row r="127" spans="1:11" x14ac:dyDescent="0.25">
      <c r="A127" s="27">
        <v>5</v>
      </c>
      <c r="B127" s="28" t="s">
        <v>53</v>
      </c>
      <c r="C127" s="28" t="s">
        <v>54</v>
      </c>
      <c r="D127" s="28" t="s">
        <v>376</v>
      </c>
      <c r="E127" s="28" t="s">
        <v>377</v>
      </c>
      <c r="F127" s="28" t="s">
        <v>57</v>
      </c>
      <c r="G127" s="28" t="s">
        <v>58</v>
      </c>
      <c r="H127" s="28" t="s">
        <v>747</v>
      </c>
      <c r="I127" t="s">
        <v>744</v>
      </c>
      <c r="J127" t="s">
        <v>742</v>
      </c>
      <c r="K127" t="str">
        <f>CONCATENATE(I127,", ",J127)</f>
        <v>Special Ed, LEP</v>
      </c>
    </row>
    <row r="128" spans="1:11" x14ac:dyDescent="0.25">
      <c r="A128" s="27">
        <v>3</v>
      </c>
      <c r="B128" s="33" t="s">
        <v>92</v>
      </c>
      <c r="C128" s="33" t="s">
        <v>93</v>
      </c>
      <c r="D128" s="33" t="s">
        <v>378</v>
      </c>
      <c r="E128" s="33" t="s">
        <v>379</v>
      </c>
      <c r="F128" s="33" t="s">
        <v>57</v>
      </c>
      <c r="G128" s="33" t="s">
        <v>64</v>
      </c>
      <c r="H128" s="33" t="s">
        <v>87</v>
      </c>
    </row>
    <row r="129" spans="1:11" x14ac:dyDescent="0.25">
      <c r="A129" s="27">
        <v>4</v>
      </c>
      <c r="B129" s="28" t="s">
        <v>129</v>
      </c>
      <c r="C129" s="28" t="s">
        <v>130</v>
      </c>
      <c r="D129" s="31" t="s">
        <v>694</v>
      </c>
      <c r="E129" s="36" t="s">
        <v>695</v>
      </c>
      <c r="F129" s="37" t="s">
        <v>57</v>
      </c>
      <c r="G129" s="31" t="s">
        <v>64</v>
      </c>
      <c r="H129" s="28" t="s">
        <v>87</v>
      </c>
    </row>
    <row r="130" spans="1:11" x14ac:dyDescent="0.25">
      <c r="A130" s="27">
        <v>3</v>
      </c>
      <c r="B130" s="28" t="s">
        <v>92</v>
      </c>
      <c r="C130" s="28" t="s">
        <v>93</v>
      </c>
      <c r="D130" s="28" t="s">
        <v>380</v>
      </c>
      <c r="E130" s="28" t="s">
        <v>381</v>
      </c>
      <c r="F130" s="28" t="s">
        <v>57</v>
      </c>
      <c r="G130" s="28" t="s">
        <v>64</v>
      </c>
      <c r="H130" s="29" t="s">
        <v>87</v>
      </c>
    </row>
    <row r="131" spans="1:11" x14ac:dyDescent="0.25">
      <c r="A131" s="27">
        <v>2</v>
      </c>
      <c r="B131" s="28" t="s">
        <v>66</v>
      </c>
      <c r="C131" s="28" t="s">
        <v>382</v>
      </c>
      <c r="D131" s="28" t="s">
        <v>383</v>
      </c>
      <c r="E131" s="28" t="s">
        <v>384</v>
      </c>
      <c r="F131" s="28" t="s">
        <v>63</v>
      </c>
      <c r="G131" s="28" t="s">
        <v>58</v>
      </c>
      <c r="H131" s="28" t="s">
        <v>70</v>
      </c>
    </row>
    <row r="132" spans="1:11" x14ac:dyDescent="0.25">
      <c r="A132" s="27">
        <v>3</v>
      </c>
      <c r="B132" s="28" t="s">
        <v>92</v>
      </c>
      <c r="C132" s="28" t="s">
        <v>167</v>
      </c>
      <c r="D132" s="28" t="s">
        <v>385</v>
      </c>
      <c r="E132" s="28" t="s">
        <v>386</v>
      </c>
      <c r="F132" s="28" t="s">
        <v>146</v>
      </c>
      <c r="G132" s="28" t="s">
        <v>58</v>
      </c>
      <c r="H132" s="28" t="s">
        <v>748</v>
      </c>
      <c r="I132" t="s">
        <v>744</v>
      </c>
      <c r="J132" t="s">
        <v>745</v>
      </c>
      <c r="K132" t="str">
        <f>CONCATENATE(I132,", ",J132)</f>
        <v>Special Ed, Econ. Disadv.</v>
      </c>
    </row>
    <row r="133" spans="1:11" x14ac:dyDescent="0.25">
      <c r="A133" s="27">
        <v>2</v>
      </c>
      <c r="B133" s="28" t="s">
        <v>66</v>
      </c>
      <c r="C133" s="28" t="s">
        <v>67</v>
      </c>
      <c r="D133" s="28" t="s">
        <v>387</v>
      </c>
      <c r="E133" s="28" t="s">
        <v>388</v>
      </c>
      <c r="F133" s="28" t="s">
        <v>57</v>
      </c>
      <c r="G133" s="28" t="s">
        <v>58</v>
      </c>
      <c r="H133" s="28" t="s">
        <v>747</v>
      </c>
      <c r="I133" t="s">
        <v>744</v>
      </c>
      <c r="J133" t="s">
        <v>742</v>
      </c>
      <c r="K133" t="str">
        <f>CONCATENATE(I133,", ",J133)</f>
        <v>Special Ed, LEP</v>
      </c>
    </row>
    <row r="134" spans="1:11" x14ac:dyDescent="0.25">
      <c r="A134" s="27">
        <v>4</v>
      </c>
      <c r="B134" s="28" t="s">
        <v>59</v>
      </c>
      <c r="C134" s="28" t="s">
        <v>112</v>
      </c>
      <c r="D134" s="28" t="s">
        <v>389</v>
      </c>
      <c r="E134" s="28" t="s">
        <v>390</v>
      </c>
      <c r="F134" s="28" t="s">
        <v>63</v>
      </c>
      <c r="G134" s="28" t="s">
        <v>58</v>
      </c>
      <c r="H134" s="28" t="s">
        <v>747</v>
      </c>
      <c r="I134" t="s">
        <v>744</v>
      </c>
      <c r="J134" t="s">
        <v>742</v>
      </c>
      <c r="K134" t="str">
        <f>CONCATENATE(I134,", ",J134)</f>
        <v>Special Ed, LEP</v>
      </c>
    </row>
    <row r="135" spans="1:11" x14ac:dyDescent="0.25">
      <c r="A135" s="27">
        <v>5</v>
      </c>
      <c r="B135" s="28" t="s">
        <v>53</v>
      </c>
      <c r="C135" s="28" t="s">
        <v>391</v>
      </c>
      <c r="D135" s="28" t="s">
        <v>392</v>
      </c>
      <c r="E135" s="28" t="s">
        <v>393</v>
      </c>
      <c r="F135" s="28" t="s">
        <v>57</v>
      </c>
      <c r="G135" s="28" t="s">
        <v>58</v>
      </c>
      <c r="H135" s="28" t="s">
        <v>747</v>
      </c>
      <c r="I135" t="s">
        <v>742</v>
      </c>
      <c r="J135" t="s">
        <v>744</v>
      </c>
      <c r="K135" t="str">
        <f>CONCATENATE(I135,", ",J135)</f>
        <v>LEP, Special Ed</v>
      </c>
    </row>
    <row r="136" spans="1:11" x14ac:dyDescent="0.25">
      <c r="A136" s="27">
        <v>6</v>
      </c>
      <c r="B136" s="28" t="s">
        <v>115</v>
      </c>
      <c r="C136" s="28" t="s">
        <v>116</v>
      </c>
      <c r="D136" s="28" t="s">
        <v>394</v>
      </c>
      <c r="E136" s="28" t="s">
        <v>395</v>
      </c>
      <c r="F136" s="28" t="s">
        <v>57</v>
      </c>
      <c r="G136" s="28" t="s">
        <v>64</v>
      </c>
      <c r="H136" s="28" t="s">
        <v>87</v>
      </c>
    </row>
    <row r="137" spans="1:11" x14ac:dyDescent="0.25">
      <c r="A137" s="27">
        <v>3</v>
      </c>
      <c r="B137" s="28" t="s">
        <v>92</v>
      </c>
      <c r="C137" s="28" t="s">
        <v>93</v>
      </c>
      <c r="D137" s="28" t="s">
        <v>755</v>
      </c>
      <c r="E137" s="28" t="s">
        <v>396</v>
      </c>
      <c r="F137" s="28" t="s">
        <v>57</v>
      </c>
      <c r="G137" s="28" t="s">
        <v>58</v>
      </c>
      <c r="H137" s="28" t="s">
        <v>747</v>
      </c>
      <c r="I137" t="s">
        <v>744</v>
      </c>
      <c r="J137" t="s">
        <v>742</v>
      </c>
      <c r="K137" t="str">
        <f>CONCATENATE(I137,", ",J137)</f>
        <v>Special Ed, LEP</v>
      </c>
    </row>
    <row r="138" spans="1:11" x14ac:dyDescent="0.25">
      <c r="A138" s="27">
        <v>5</v>
      </c>
      <c r="B138" s="28" t="s">
        <v>53</v>
      </c>
      <c r="C138" s="28" t="s">
        <v>54</v>
      </c>
      <c r="D138" s="28" t="s">
        <v>756</v>
      </c>
      <c r="E138" s="28" t="s">
        <v>397</v>
      </c>
      <c r="F138" s="28" t="s">
        <v>57</v>
      </c>
      <c r="G138" s="28" t="s">
        <v>58</v>
      </c>
      <c r="H138" s="28" t="s">
        <v>747</v>
      </c>
      <c r="I138" t="s">
        <v>744</v>
      </c>
      <c r="J138" t="s">
        <v>743</v>
      </c>
      <c r="K138" t="str">
        <f>CONCATENATE(I138,", ",J138)</f>
        <v>Special Ed, Black</v>
      </c>
    </row>
    <row r="139" spans="1:11" x14ac:dyDescent="0.25">
      <c r="A139" s="27">
        <v>5</v>
      </c>
      <c r="B139" s="28" t="s">
        <v>53</v>
      </c>
      <c r="C139" s="28" t="s">
        <v>398</v>
      </c>
      <c r="D139" s="28" t="s">
        <v>399</v>
      </c>
      <c r="E139" s="28" t="s">
        <v>400</v>
      </c>
      <c r="F139" s="28" t="s">
        <v>239</v>
      </c>
      <c r="G139" s="28" t="s">
        <v>58</v>
      </c>
      <c r="H139" s="28" t="s">
        <v>70</v>
      </c>
    </row>
    <row r="140" spans="1:11" x14ac:dyDescent="0.25">
      <c r="A140" s="27">
        <v>3</v>
      </c>
      <c r="B140" s="28" t="s">
        <v>74</v>
      </c>
      <c r="C140" s="28" t="s">
        <v>401</v>
      </c>
      <c r="D140" s="28" t="s">
        <v>402</v>
      </c>
      <c r="E140" s="28" t="s">
        <v>403</v>
      </c>
      <c r="F140" s="28" t="s">
        <v>57</v>
      </c>
      <c r="G140" s="28" t="s">
        <v>58</v>
      </c>
      <c r="H140" s="28" t="s">
        <v>70</v>
      </c>
    </row>
    <row r="141" spans="1:11" x14ac:dyDescent="0.25">
      <c r="A141" s="27">
        <v>2</v>
      </c>
      <c r="B141" s="28" t="s">
        <v>184</v>
      </c>
      <c r="C141" s="28" t="s">
        <v>404</v>
      </c>
      <c r="D141" s="28" t="s">
        <v>405</v>
      </c>
      <c r="E141" s="28" t="s">
        <v>406</v>
      </c>
      <c r="F141" s="28" t="s">
        <v>128</v>
      </c>
      <c r="G141" s="28" t="s">
        <v>58</v>
      </c>
      <c r="H141" s="28" t="s">
        <v>748</v>
      </c>
      <c r="I141" t="s">
        <v>744</v>
      </c>
      <c r="J141" t="s">
        <v>745</v>
      </c>
      <c r="K141" t="str">
        <f>CONCATENATE(I141,", ",J141)</f>
        <v>Special Ed, Econ. Disadv.</v>
      </c>
    </row>
    <row r="142" spans="1:11" x14ac:dyDescent="0.25">
      <c r="A142" s="27">
        <v>3</v>
      </c>
      <c r="B142" s="28" t="s">
        <v>92</v>
      </c>
      <c r="C142" s="28" t="s">
        <v>93</v>
      </c>
      <c r="D142" s="28" t="s">
        <v>407</v>
      </c>
      <c r="E142" s="28" t="s">
        <v>408</v>
      </c>
      <c r="F142" s="28" t="s">
        <v>57</v>
      </c>
      <c r="G142" s="28" t="s">
        <v>58</v>
      </c>
      <c r="H142" s="28" t="s">
        <v>747</v>
      </c>
      <c r="I142" t="s">
        <v>744</v>
      </c>
      <c r="J142" t="s">
        <v>742</v>
      </c>
      <c r="K142" t="str">
        <f>CONCATENATE(I142,", ",J142)</f>
        <v>Special Ed, LEP</v>
      </c>
    </row>
    <row r="143" spans="1:11" x14ac:dyDescent="0.25">
      <c r="A143" s="27">
        <v>4</v>
      </c>
      <c r="B143" s="28" t="s">
        <v>129</v>
      </c>
      <c r="C143" s="28" t="s">
        <v>130</v>
      </c>
      <c r="D143" s="28" t="s">
        <v>409</v>
      </c>
      <c r="E143" s="28" t="s">
        <v>410</v>
      </c>
      <c r="F143" s="28" t="s">
        <v>57</v>
      </c>
      <c r="G143" s="28" t="s">
        <v>64</v>
      </c>
      <c r="H143" s="28" t="s">
        <v>87</v>
      </c>
    </row>
    <row r="144" spans="1:11" x14ac:dyDescent="0.25">
      <c r="A144" s="27">
        <v>6</v>
      </c>
      <c r="B144" s="28" t="s">
        <v>115</v>
      </c>
      <c r="C144" s="28" t="s">
        <v>116</v>
      </c>
      <c r="D144" s="28" t="s">
        <v>411</v>
      </c>
      <c r="E144" s="28" t="s">
        <v>412</v>
      </c>
      <c r="F144" s="28" t="s">
        <v>57</v>
      </c>
      <c r="G144" s="28" t="s">
        <v>64</v>
      </c>
      <c r="H144" s="28" t="s">
        <v>87</v>
      </c>
    </row>
    <row r="145" spans="1:11" x14ac:dyDescent="0.25">
      <c r="A145" s="27">
        <v>4</v>
      </c>
      <c r="B145" s="28" t="s">
        <v>129</v>
      </c>
      <c r="C145" s="28" t="s">
        <v>130</v>
      </c>
      <c r="D145" s="28" t="s">
        <v>413</v>
      </c>
      <c r="E145" s="28" t="s">
        <v>414</v>
      </c>
      <c r="F145" s="28" t="s">
        <v>57</v>
      </c>
      <c r="G145" s="28" t="s">
        <v>58</v>
      </c>
      <c r="H145" s="28" t="s">
        <v>747</v>
      </c>
      <c r="I145" t="s">
        <v>744</v>
      </c>
      <c r="J145" t="s">
        <v>742</v>
      </c>
      <c r="K145" t="str">
        <f>CONCATENATE(I145,", ",J145)</f>
        <v>Special Ed, LEP</v>
      </c>
    </row>
    <row r="146" spans="1:11" x14ac:dyDescent="0.25">
      <c r="A146" s="27">
        <v>3</v>
      </c>
      <c r="B146" s="28" t="s">
        <v>92</v>
      </c>
      <c r="C146" s="28" t="s">
        <v>93</v>
      </c>
      <c r="D146" s="28" t="s">
        <v>415</v>
      </c>
      <c r="E146" s="28" t="s">
        <v>416</v>
      </c>
      <c r="F146" s="28" t="s">
        <v>57</v>
      </c>
      <c r="G146" s="28" t="s">
        <v>58</v>
      </c>
      <c r="H146" s="28" t="s">
        <v>747</v>
      </c>
      <c r="I146" t="s">
        <v>742</v>
      </c>
      <c r="J146" t="s">
        <v>744</v>
      </c>
      <c r="K146" t="str">
        <f>CONCATENATE(I146,", ",J146)</f>
        <v>LEP, Special Ed</v>
      </c>
    </row>
    <row r="147" spans="1:11" x14ac:dyDescent="0.25">
      <c r="A147" s="27">
        <v>2</v>
      </c>
      <c r="B147" s="28" t="s">
        <v>66</v>
      </c>
      <c r="C147" s="28" t="s">
        <v>67</v>
      </c>
      <c r="D147" s="28" t="s">
        <v>417</v>
      </c>
      <c r="E147" s="28" t="s">
        <v>418</v>
      </c>
      <c r="F147" s="28" t="s">
        <v>57</v>
      </c>
      <c r="G147" s="28" t="s">
        <v>64</v>
      </c>
      <c r="H147" s="29" t="s">
        <v>87</v>
      </c>
    </row>
    <row r="148" spans="1:11" x14ac:dyDescent="0.25">
      <c r="A148" s="27">
        <v>5</v>
      </c>
      <c r="B148" s="28" t="s">
        <v>53</v>
      </c>
      <c r="C148" s="28" t="s">
        <v>54</v>
      </c>
      <c r="D148" s="28" t="s">
        <v>419</v>
      </c>
      <c r="E148" s="28" t="s">
        <v>420</v>
      </c>
      <c r="F148" s="28" t="s">
        <v>57</v>
      </c>
      <c r="G148" s="28" t="s">
        <v>58</v>
      </c>
      <c r="H148" s="28" t="s">
        <v>70</v>
      </c>
    </row>
    <row r="149" spans="1:11" x14ac:dyDescent="0.25">
      <c r="A149" s="27">
        <v>5</v>
      </c>
      <c r="B149" s="28" t="s">
        <v>53</v>
      </c>
      <c r="C149" s="28" t="s">
        <v>54</v>
      </c>
      <c r="D149" s="28" t="s">
        <v>421</v>
      </c>
      <c r="E149" s="28" t="s">
        <v>422</v>
      </c>
      <c r="F149" s="28" t="s">
        <v>57</v>
      </c>
      <c r="G149" s="28" t="s">
        <v>64</v>
      </c>
      <c r="H149" s="28" t="s">
        <v>87</v>
      </c>
    </row>
    <row r="150" spans="1:11" x14ac:dyDescent="0.25">
      <c r="A150" s="215">
        <v>2</v>
      </c>
      <c r="B150" s="216" t="s">
        <v>66</v>
      </c>
      <c r="C150" s="216" t="s">
        <v>67</v>
      </c>
      <c r="D150" s="216" t="s">
        <v>423</v>
      </c>
      <c r="E150" s="216" t="s">
        <v>424</v>
      </c>
      <c r="F150" s="216" t="s">
        <v>57</v>
      </c>
      <c r="G150" s="217" t="s">
        <v>64</v>
      </c>
      <c r="H150" s="217" t="s">
        <v>65</v>
      </c>
    </row>
    <row r="151" spans="1:11" x14ac:dyDescent="0.25">
      <c r="A151" s="27">
        <v>3</v>
      </c>
      <c r="B151" s="28" t="s">
        <v>92</v>
      </c>
      <c r="C151" s="28" t="s">
        <v>93</v>
      </c>
      <c r="D151" s="28" t="s">
        <v>425</v>
      </c>
      <c r="E151" s="28" t="s">
        <v>426</v>
      </c>
      <c r="F151" s="28" t="s">
        <v>57</v>
      </c>
      <c r="G151" s="28" t="s">
        <v>58</v>
      </c>
      <c r="H151" s="28" t="s">
        <v>70</v>
      </c>
    </row>
    <row r="152" spans="1:11" x14ac:dyDescent="0.25">
      <c r="A152" s="27">
        <v>3</v>
      </c>
      <c r="B152" s="28" t="s">
        <v>92</v>
      </c>
      <c r="C152" s="28" t="s">
        <v>93</v>
      </c>
      <c r="D152" s="28" t="s">
        <v>427</v>
      </c>
      <c r="E152" s="28" t="s">
        <v>428</v>
      </c>
      <c r="F152" s="28" t="s">
        <v>57</v>
      </c>
      <c r="G152" s="28" t="s">
        <v>64</v>
      </c>
      <c r="H152" s="29" t="s">
        <v>87</v>
      </c>
    </row>
    <row r="153" spans="1:11" x14ac:dyDescent="0.25">
      <c r="A153" s="27">
        <v>4</v>
      </c>
      <c r="B153" s="28" t="s">
        <v>59</v>
      </c>
      <c r="C153" s="28" t="s">
        <v>71</v>
      </c>
      <c r="D153" s="28" t="s">
        <v>429</v>
      </c>
      <c r="E153" s="28" t="s">
        <v>430</v>
      </c>
      <c r="F153" s="28" t="s">
        <v>57</v>
      </c>
      <c r="G153" s="28" t="s">
        <v>58</v>
      </c>
      <c r="H153" s="28" t="s">
        <v>747</v>
      </c>
      <c r="I153" t="s">
        <v>744</v>
      </c>
      <c r="J153" t="s">
        <v>742</v>
      </c>
      <c r="K153" t="str">
        <f>CONCATENATE(I153,", ",J153)</f>
        <v>Special Ed, LEP</v>
      </c>
    </row>
    <row r="154" spans="1:11" x14ac:dyDescent="0.25">
      <c r="A154" s="27">
        <v>4</v>
      </c>
      <c r="B154" s="28" t="s">
        <v>59</v>
      </c>
      <c r="C154" s="28" t="s">
        <v>71</v>
      </c>
      <c r="D154" s="28" t="s">
        <v>431</v>
      </c>
      <c r="E154" s="28" t="s">
        <v>432</v>
      </c>
      <c r="F154" s="28" t="s">
        <v>57</v>
      </c>
      <c r="G154" s="28" t="s">
        <v>58</v>
      </c>
      <c r="H154" s="28" t="s">
        <v>747</v>
      </c>
      <c r="I154" t="s">
        <v>744</v>
      </c>
      <c r="J154" t="s">
        <v>742</v>
      </c>
      <c r="K154" t="str">
        <f>CONCATENATE(I154,", ",J154)</f>
        <v>Special Ed, LEP</v>
      </c>
    </row>
    <row r="155" spans="1:11" x14ac:dyDescent="0.25">
      <c r="A155" s="27">
        <v>4</v>
      </c>
      <c r="B155" s="28" t="s">
        <v>59</v>
      </c>
      <c r="C155" s="28" t="s">
        <v>71</v>
      </c>
      <c r="D155" s="28" t="s">
        <v>433</v>
      </c>
      <c r="E155" s="28" t="s">
        <v>434</v>
      </c>
      <c r="F155" s="28" t="s">
        <v>57</v>
      </c>
      <c r="G155" s="28" t="s">
        <v>58</v>
      </c>
      <c r="H155" s="28" t="s">
        <v>747</v>
      </c>
      <c r="I155" t="s">
        <v>742</v>
      </c>
      <c r="J155" t="s">
        <v>744</v>
      </c>
      <c r="K155" t="str">
        <f>CONCATENATE(I155,", ",J155)</f>
        <v>LEP, Special Ed</v>
      </c>
    </row>
    <row r="156" spans="1:11" x14ac:dyDescent="0.25">
      <c r="A156" s="27">
        <v>1</v>
      </c>
      <c r="B156" s="28" t="s">
        <v>435</v>
      </c>
      <c r="C156" s="28" t="s">
        <v>436</v>
      </c>
      <c r="D156" s="28" t="s">
        <v>437</v>
      </c>
      <c r="E156" s="28" t="s">
        <v>438</v>
      </c>
      <c r="F156" s="28" t="s">
        <v>211</v>
      </c>
      <c r="G156" s="28" t="s">
        <v>58</v>
      </c>
      <c r="H156" s="28" t="s">
        <v>748</v>
      </c>
      <c r="I156" t="s">
        <v>745</v>
      </c>
      <c r="J156" t="s">
        <v>746</v>
      </c>
      <c r="K156" t="str">
        <f>CONCATENATE(I156,", ",J156)</f>
        <v>Econ. Disadv., Hispanic</v>
      </c>
    </row>
    <row r="157" spans="1:11" x14ac:dyDescent="0.25">
      <c r="A157" s="27">
        <v>2</v>
      </c>
      <c r="B157" s="28" t="s">
        <v>66</v>
      </c>
      <c r="C157" s="28" t="s">
        <v>243</v>
      </c>
      <c r="D157" s="28" t="s">
        <v>439</v>
      </c>
      <c r="E157" s="28" t="s">
        <v>440</v>
      </c>
      <c r="F157" s="28" t="s">
        <v>57</v>
      </c>
      <c r="G157" s="28" t="s">
        <v>58</v>
      </c>
      <c r="H157" s="28" t="s">
        <v>747</v>
      </c>
      <c r="I157" t="s">
        <v>742</v>
      </c>
      <c r="J157" t="s">
        <v>744</v>
      </c>
      <c r="K157" t="str">
        <f>CONCATENATE(I157,", ",J157)</f>
        <v>LEP, Special Ed</v>
      </c>
    </row>
    <row r="158" spans="1:11" x14ac:dyDescent="0.25">
      <c r="A158" s="27">
        <v>2</v>
      </c>
      <c r="B158" s="28" t="s">
        <v>66</v>
      </c>
      <c r="C158" s="28" t="s">
        <v>67</v>
      </c>
      <c r="D158" s="28" t="s">
        <v>441</v>
      </c>
      <c r="E158" s="28" t="s">
        <v>442</v>
      </c>
      <c r="F158" s="28" t="s">
        <v>57</v>
      </c>
      <c r="G158" s="28" t="s">
        <v>64</v>
      </c>
      <c r="H158" s="29" t="s">
        <v>87</v>
      </c>
    </row>
    <row r="159" spans="1:11" x14ac:dyDescent="0.25">
      <c r="A159" s="27">
        <v>2</v>
      </c>
      <c r="B159" s="28" t="s">
        <v>66</v>
      </c>
      <c r="C159" s="28" t="s">
        <v>67</v>
      </c>
      <c r="D159" s="28" t="s">
        <v>757</v>
      </c>
      <c r="E159" s="28" t="s">
        <v>443</v>
      </c>
      <c r="F159" s="28" t="s">
        <v>57</v>
      </c>
      <c r="G159" s="28" t="s">
        <v>58</v>
      </c>
      <c r="H159" s="28" t="s">
        <v>747</v>
      </c>
      <c r="I159" t="s">
        <v>744</v>
      </c>
      <c r="J159" t="s">
        <v>743</v>
      </c>
      <c r="K159" t="str">
        <f>CONCATENATE(I159,", ",J159)</f>
        <v>Special Ed, Black</v>
      </c>
    </row>
    <row r="160" spans="1:11" x14ac:dyDescent="0.25">
      <c r="A160" s="27">
        <v>2</v>
      </c>
      <c r="B160" s="28" t="s">
        <v>66</v>
      </c>
      <c r="C160" s="28" t="s">
        <v>243</v>
      </c>
      <c r="D160" s="28" t="s">
        <v>758</v>
      </c>
      <c r="E160" s="28" t="s">
        <v>444</v>
      </c>
      <c r="F160" s="28" t="s">
        <v>57</v>
      </c>
      <c r="G160" s="28" t="s">
        <v>58</v>
      </c>
      <c r="H160" s="28" t="s">
        <v>747</v>
      </c>
      <c r="I160" t="s">
        <v>744</v>
      </c>
      <c r="J160" t="s">
        <v>742</v>
      </c>
      <c r="K160" t="str">
        <f>CONCATENATE(I160,", ",J160)</f>
        <v>Special Ed, LEP</v>
      </c>
    </row>
    <row r="161" spans="1:11" x14ac:dyDescent="0.25">
      <c r="A161" s="27">
        <v>2</v>
      </c>
      <c r="B161" s="28" t="s">
        <v>66</v>
      </c>
      <c r="C161" s="28" t="s">
        <v>153</v>
      </c>
      <c r="D161" s="28" t="s">
        <v>759</v>
      </c>
      <c r="E161" s="28" t="s">
        <v>445</v>
      </c>
      <c r="F161" s="28" t="s">
        <v>105</v>
      </c>
      <c r="G161" s="28" t="s">
        <v>58</v>
      </c>
      <c r="H161" s="28" t="s">
        <v>747</v>
      </c>
      <c r="I161" t="s">
        <v>744</v>
      </c>
      <c r="J161" t="s">
        <v>742</v>
      </c>
      <c r="K161" t="str">
        <f>CONCATENATE(I161,", ",J161)</f>
        <v>Special Ed, LEP</v>
      </c>
    </row>
    <row r="162" spans="1:11" x14ac:dyDescent="0.25">
      <c r="A162" s="27">
        <v>2</v>
      </c>
      <c r="B162" s="28" t="s">
        <v>66</v>
      </c>
      <c r="C162" s="28" t="s">
        <v>67</v>
      </c>
      <c r="D162" s="28" t="s">
        <v>760</v>
      </c>
      <c r="E162" s="28" t="s">
        <v>668</v>
      </c>
      <c r="F162" s="28" t="s">
        <v>57</v>
      </c>
      <c r="G162" s="28" t="s">
        <v>58</v>
      </c>
      <c r="H162" s="28" t="s">
        <v>747</v>
      </c>
      <c r="I162" t="s">
        <v>744</v>
      </c>
      <c r="J162" t="s">
        <v>742</v>
      </c>
      <c r="K162" t="str">
        <f>CONCATENATE(I162,", ",J162)</f>
        <v>Special Ed, LEP</v>
      </c>
    </row>
    <row r="163" spans="1:11" x14ac:dyDescent="0.25">
      <c r="A163" s="27">
        <v>2</v>
      </c>
      <c r="B163" s="28" t="s">
        <v>66</v>
      </c>
      <c r="C163" s="28" t="s">
        <v>67</v>
      </c>
      <c r="D163" s="28" t="s">
        <v>446</v>
      </c>
      <c r="E163" s="28" t="s">
        <v>447</v>
      </c>
      <c r="F163" s="28" t="s">
        <v>57</v>
      </c>
      <c r="G163" s="28" t="s">
        <v>64</v>
      </c>
      <c r="H163" s="28" t="s">
        <v>87</v>
      </c>
    </row>
    <row r="164" spans="1:11" x14ac:dyDescent="0.25">
      <c r="A164" s="27">
        <v>2</v>
      </c>
      <c r="B164" s="28" t="s">
        <v>66</v>
      </c>
      <c r="C164" s="28" t="s">
        <v>67</v>
      </c>
      <c r="D164" s="28" t="s">
        <v>448</v>
      </c>
      <c r="E164" s="28" t="s">
        <v>449</v>
      </c>
      <c r="F164" s="28" t="s">
        <v>57</v>
      </c>
      <c r="G164" s="29" t="s">
        <v>58</v>
      </c>
      <c r="H164" s="29" t="s">
        <v>747</v>
      </c>
      <c r="I164" t="s">
        <v>744</v>
      </c>
      <c r="J164" t="s">
        <v>742</v>
      </c>
      <c r="K164" t="str">
        <f t="shared" ref="K164:K173" si="1">CONCATENATE(I164,", ",J164)</f>
        <v>Special Ed, LEP</v>
      </c>
    </row>
    <row r="165" spans="1:11" x14ac:dyDescent="0.25">
      <c r="A165" s="27">
        <v>2</v>
      </c>
      <c r="B165" s="28" t="s">
        <v>66</v>
      </c>
      <c r="C165" s="28" t="s">
        <v>67</v>
      </c>
      <c r="D165" s="28" t="s">
        <v>450</v>
      </c>
      <c r="E165" s="28" t="s">
        <v>451</v>
      </c>
      <c r="F165" s="28" t="s">
        <v>57</v>
      </c>
      <c r="G165" s="28" t="s">
        <v>58</v>
      </c>
      <c r="H165" s="28" t="s">
        <v>747</v>
      </c>
      <c r="I165" t="s">
        <v>744</v>
      </c>
      <c r="J165" t="s">
        <v>742</v>
      </c>
      <c r="K165" t="str">
        <f t="shared" si="1"/>
        <v>Special Ed, LEP</v>
      </c>
    </row>
    <row r="166" spans="1:11" x14ac:dyDescent="0.25">
      <c r="A166" s="27">
        <v>2</v>
      </c>
      <c r="B166" s="28" t="s">
        <v>66</v>
      </c>
      <c r="C166" s="28" t="s">
        <v>67</v>
      </c>
      <c r="D166" s="28" t="s">
        <v>452</v>
      </c>
      <c r="E166" s="28" t="s">
        <v>453</v>
      </c>
      <c r="F166" s="28" t="s">
        <v>57</v>
      </c>
      <c r="G166" s="28" t="s">
        <v>58</v>
      </c>
      <c r="H166" s="28" t="s">
        <v>747</v>
      </c>
      <c r="I166" t="s">
        <v>744</v>
      </c>
      <c r="J166" t="s">
        <v>742</v>
      </c>
      <c r="K166" t="str">
        <f t="shared" si="1"/>
        <v>Special Ed, LEP</v>
      </c>
    </row>
    <row r="167" spans="1:11" x14ac:dyDescent="0.25">
      <c r="A167" s="27">
        <v>2</v>
      </c>
      <c r="B167" s="28" t="s">
        <v>66</v>
      </c>
      <c r="C167" s="28" t="s">
        <v>67</v>
      </c>
      <c r="D167" s="28" t="s">
        <v>454</v>
      </c>
      <c r="E167" s="28" t="s">
        <v>455</v>
      </c>
      <c r="F167" s="28" t="s">
        <v>57</v>
      </c>
      <c r="G167" s="28" t="s">
        <v>58</v>
      </c>
      <c r="H167" s="28" t="s">
        <v>747</v>
      </c>
      <c r="I167" t="s">
        <v>744</v>
      </c>
      <c r="J167" t="s">
        <v>743</v>
      </c>
      <c r="K167" t="str">
        <f t="shared" si="1"/>
        <v>Special Ed, Black</v>
      </c>
    </row>
    <row r="168" spans="1:11" x14ac:dyDescent="0.25">
      <c r="A168" s="27">
        <v>2</v>
      </c>
      <c r="B168" s="28" t="s">
        <v>66</v>
      </c>
      <c r="C168" s="28" t="s">
        <v>67</v>
      </c>
      <c r="D168" s="28" t="s">
        <v>456</v>
      </c>
      <c r="E168" s="28" t="s">
        <v>457</v>
      </c>
      <c r="F168" s="28" t="s">
        <v>57</v>
      </c>
      <c r="G168" s="28" t="s">
        <v>58</v>
      </c>
      <c r="H168" s="28" t="s">
        <v>747</v>
      </c>
      <c r="I168" t="s">
        <v>742</v>
      </c>
      <c r="J168" t="s">
        <v>744</v>
      </c>
      <c r="K168" t="str">
        <f t="shared" si="1"/>
        <v>LEP, Special Ed</v>
      </c>
    </row>
    <row r="169" spans="1:11" x14ac:dyDescent="0.25">
      <c r="A169" s="27">
        <v>3</v>
      </c>
      <c r="B169" s="28" t="s">
        <v>74</v>
      </c>
      <c r="C169" s="28" t="s">
        <v>75</v>
      </c>
      <c r="D169" s="28" t="s">
        <v>458</v>
      </c>
      <c r="E169" s="28" t="s">
        <v>459</v>
      </c>
      <c r="F169" s="28" t="s">
        <v>63</v>
      </c>
      <c r="G169" s="28" t="s">
        <v>58</v>
      </c>
      <c r="H169" s="28" t="s">
        <v>747</v>
      </c>
      <c r="I169" t="s">
        <v>744</v>
      </c>
      <c r="J169" t="s">
        <v>742</v>
      </c>
      <c r="K169" t="str">
        <f t="shared" si="1"/>
        <v>Special Ed, LEP</v>
      </c>
    </row>
    <row r="170" spans="1:11" x14ac:dyDescent="0.25">
      <c r="A170" s="27">
        <v>2</v>
      </c>
      <c r="B170" s="28" t="s">
        <v>66</v>
      </c>
      <c r="C170" s="28" t="s">
        <v>67</v>
      </c>
      <c r="D170" s="28" t="s">
        <v>761</v>
      </c>
      <c r="E170" s="28" t="s">
        <v>669</v>
      </c>
      <c r="F170" s="28" t="s">
        <v>57</v>
      </c>
      <c r="G170" s="28" t="s">
        <v>58</v>
      </c>
      <c r="H170" s="28" t="s">
        <v>747</v>
      </c>
      <c r="I170" t="s">
        <v>744</v>
      </c>
      <c r="J170" t="s">
        <v>742</v>
      </c>
      <c r="K170" t="str">
        <f t="shared" si="1"/>
        <v>Special Ed, LEP</v>
      </c>
    </row>
    <row r="171" spans="1:11" x14ac:dyDescent="0.25">
      <c r="A171" s="27">
        <v>3</v>
      </c>
      <c r="B171" s="28" t="s">
        <v>74</v>
      </c>
      <c r="C171" s="28" t="s">
        <v>75</v>
      </c>
      <c r="D171" s="28" t="s">
        <v>762</v>
      </c>
      <c r="E171" s="28" t="s">
        <v>460</v>
      </c>
      <c r="F171" s="28" t="s">
        <v>63</v>
      </c>
      <c r="G171" s="28" t="s">
        <v>58</v>
      </c>
      <c r="H171" s="28" t="s">
        <v>747</v>
      </c>
      <c r="I171" t="s">
        <v>744</v>
      </c>
      <c r="J171" t="s">
        <v>743</v>
      </c>
      <c r="K171" t="str">
        <f t="shared" si="1"/>
        <v>Special Ed, Black</v>
      </c>
    </row>
    <row r="172" spans="1:11" x14ac:dyDescent="0.25">
      <c r="A172" s="27">
        <v>2</v>
      </c>
      <c r="B172" s="28" t="s">
        <v>66</v>
      </c>
      <c r="C172" s="28" t="s">
        <v>67</v>
      </c>
      <c r="D172" s="28" t="s">
        <v>461</v>
      </c>
      <c r="E172" s="28" t="s">
        <v>462</v>
      </c>
      <c r="F172" s="28" t="s">
        <v>57</v>
      </c>
      <c r="G172" s="28" t="s">
        <v>58</v>
      </c>
      <c r="H172" s="28" t="s">
        <v>747</v>
      </c>
      <c r="I172" t="s">
        <v>742</v>
      </c>
      <c r="J172" t="s">
        <v>744</v>
      </c>
      <c r="K172" t="str">
        <f t="shared" si="1"/>
        <v>LEP, Special Ed</v>
      </c>
    </row>
    <row r="173" spans="1:11" x14ac:dyDescent="0.25">
      <c r="A173" s="27">
        <v>2</v>
      </c>
      <c r="B173" s="28" t="s">
        <v>66</v>
      </c>
      <c r="C173" s="28" t="s">
        <v>67</v>
      </c>
      <c r="D173" s="28" t="s">
        <v>463</v>
      </c>
      <c r="E173" s="28" t="s">
        <v>464</v>
      </c>
      <c r="F173" s="28" t="s">
        <v>57</v>
      </c>
      <c r="G173" s="28" t="s">
        <v>58</v>
      </c>
      <c r="H173" s="28" t="s">
        <v>747</v>
      </c>
      <c r="I173" t="s">
        <v>742</v>
      </c>
      <c r="J173" t="s">
        <v>744</v>
      </c>
      <c r="K173" t="str">
        <f t="shared" si="1"/>
        <v>LEP, Special Ed</v>
      </c>
    </row>
    <row r="174" spans="1:11" x14ac:dyDescent="0.25">
      <c r="A174" s="27">
        <v>2</v>
      </c>
      <c r="B174" s="28" t="s">
        <v>66</v>
      </c>
      <c r="C174" s="28" t="s">
        <v>67</v>
      </c>
      <c r="D174" s="28" t="s">
        <v>465</v>
      </c>
      <c r="E174" s="28" t="s">
        <v>466</v>
      </c>
      <c r="F174" s="28" t="s">
        <v>57</v>
      </c>
      <c r="G174" s="28" t="s">
        <v>64</v>
      </c>
      <c r="H174" s="28" t="s">
        <v>87</v>
      </c>
    </row>
    <row r="175" spans="1:11" x14ac:dyDescent="0.25">
      <c r="A175" s="27">
        <v>2</v>
      </c>
      <c r="B175" s="28" t="s">
        <v>66</v>
      </c>
      <c r="C175" s="28" t="s">
        <v>67</v>
      </c>
      <c r="D175" s="28" t="s">
        <v>763</v>
      </c>
      <c r="E175" s="28" t="s">
        <v>467</v>
      </c>
      <c r="F175" s="28" t="s">
        <v>57</v>
      </c>
      <c r="G175" s="28" t="s">
        <v>58</v>
      </c>
      <c r="H175" s="28" t="s">
        <v>747</v>
      </c>
      <c r="I175" t="s">
        <v>744</v>
      </c>
      <c r="J175" t="s">
        <v>742</v>
      </c>
      <c r="K175" t="str">
        <f t="shared" ref="K175:K182" si="2">CONCATENATE(I175,", ",J175)</f>
        <v>Special Ed, LEP</v>
      </c>
    </row>
    <row r="176" spans="1:11" x14ac:dyDescent="0.25">
      <c r="A176" s="27">
        <v>2</v>
      </c>
      <c r="B176" s="28" t="s">
        <v>66</v>
      </c>
      <c r="C176" s="28" t="s">
        <v>243</v>
      </c>
      <c r="D176" s="28" t="s">
        <v>764</v>
      </c>
      <c r="E176" s="28" t="s">
        <v>468</v>
      </c>
      <c r="F176" s="28" t="s">
        <v>57</v>
      </c>
      <c r="G176" s="28" t="s">
        <v>58</v>
      </c>
      <c r="H176" s="28" t="s">
        <v>747</v>
      </c>
      <c r="I176" t="s">
        <v>744</v>
      </c>
      <c r="J176" t="s">
        <v>743</v>
      </c>
      <c r="K176" t="str">
        <f t="shared" si="2"/>
        <v>Special Ed, Black</v>
      </c>
    </row>
    <row r="177" spans="1:11" x14ac:dyDescent="0.25">
      <c r="A177" s="27">
        <v>2</v>
      </c>
      <c r="B177" s="28" t="s">
        <v>66</v>
      </c>
      <c r="C177" s="28" t="s">
        <v>243</v>
      </c>
      <c r="D177" s="28" t="s">
        <v>765</v>
      </c>
      <c r="E177" s="28" t="s">
        <v>469</v>
      </c>
      <c r="F177" s="28" t="s">
        <v>57</v>
      </c>
      <c r="G177" s="28" t="s">
        <v>58</v>
      </c>
      <c r="H177" s="28" t="s">
        <v>747</v>
      </c>
      <c r="I177" t="s">
        <v>744</v>
      </c>
      <c r="J177" t="s">
        <v>742</v>
      </c>
      <c r="K177" t="str">
        <f t="shared" si="2"/>
        <v>Special Ed, LEP</v>
      </c>
    </row>
    <row r="178" spans="1:11" x14ac:dyDescent="0.25">
      <c r="A178" s="27">
        <v>3</v>
      </c>
      <c r="B178" s="28" t="s">
        <v>74</v>
      </c>
      <c r="C178" s="28" t="s">
        <v>75</v>
      </c>
      <c r="D178" s="28" t="s">
        <v>766</v>
      </c>
      <c r="E178" s="28" t="s">
        <v>470</v>
      </c>
      <c r="F178" s="28" t="s">
        <v>63</v>
      </c>
      <c r="G178" s="28" t="s">
        <v>58</v>
      </c>
      <c r="H178" s="28" t="s">
        <v>748</v>
      </c>
      <c r="I178" t="s">
        <v>744</v>
      </c>
      <c r="J178" t="s">
        <v>743</v>
      </c>
      <c r="K178" t="str">
        <f t="shared" si="2"/>
        <v>Special Ed, Black</v>
      </c>
    </row>
    <row r="179" spans="1:11" x14ac:dyDescent="0.25">
      <c r="A179" s="27">
        <v>2</v>
      </c>
      <c r="B179" s="28" t="s">
        <v>66</v>
      </c>
      <c r="C179" s="28" t="s">
        <v>243</v>
      </c>
      <c r="D179" s="28" t="s">
        <v>767</v>
      </c>
      <c r="E179" s="28" t="s">
        <v>471</v>
      </c>
      <c r="F179" s="28" t="s">
        <v>57</v>
      </c>
      <c r="G179" s="28" t="s">
        <v>58</v>
      </c>
      <c r="H179" s="28" t="s">
        <v>747</v>
      </c>
      <c r="I179" t="s">
        <v>744</v>
      </c>
      <c r="J179" t="s">
        <v>742</v>
      </c>
      <c r="K179" t="str">
        <f t="shared" si="2"/>
        <v>Special Ed, LEP</v>
      </c>
    </row>
    <row r="180" spans="1:11" x14ac:dyDescent="0.25">
      <c r="A180" s="27">
        <v>2</v>
      </c>
      <c r="B180" s="28" t="s">
        <v>66</v>
      </c>
      <c r="C180" s="28" t="s">
        <v>67</v>
      </c>
      <c r="D180" s="28" t="s">
        <v>768</v>
      </c>
      <c r="E180" s="28" t="s">
        <v>670</v>
      </c>
      <c r="F180" s="28" t="s">
        <v>57</v>
      </c>
      <c r="G180" s="28" t="s">
        <v>58</v>
      </c>
      <c r="H180" s="28" t="s">
        <v>747</v>
      </c>
      <c r="I180" t="s">
        <v>744</v>
      </c>
      <c r="J180" t="s">
        <v>742</v>
      </c>
      <c r="K180" t="str">
        <f t="shared" si="2"/>
        <v>Special Ed, LEP</v>
      </c>
    </row>
    <row r="181" spans="1:11" x14ac:dyDescent="0.25">
      <c r="A181" s="27">
        <v>2</v>
      </c>
      <c r="B181" s="28" t="s">
        <v>184</v>
      </c>
      <c r="C181" s="28" t="s">
        <v>472</v>
      </c>
      <c r="D181" s="28" t="s">
        <v>769</v>
      </c>
      <c r="E181" s="28" t="s">
        <v>473</v>
      </c>
      <c r="F181" s="28" t="s">
        <v>63</v>
      </c>
      <c r="G181" s="28" t="s">
        <v>58</v>
      </c>
      <c r="H181" s="28" t="s">
        <v>748</v>
      </c>
      <c r="I181" t="s">
        <v>742</v>
      </c>
      <c r="J181" t="s">
        <v>744</v>
      </c>
      <c r="K181" t="str">
        <f t="shared" si="2"/>
        <v>LEP, Special Ed</v>
      </c>
    </row>
    <row r="182" spans="1:11" x14ac:dyDescent="0.25">
      <c r="A182" s="27">
        <v>2</v>
      </c>
      <c r="B182" s="28" t="s">
        <v>66</v>
      </c>
      <c r="C182" s="28" t="s">
        <v>243</v>
      </c>
      <c r="D182" s="28" t="s">
        <v>770</v>
      </c>
      <c r="E182" s="28" t="s">
        <v>474</v>
      </c>
      <c r="F182" s="28" t="s">
        <v>57</v>
      </c>
      <c r="G182" s="28" t="s">
        <v>58</v>
      </c>
      <c r="H182" s="28" t="s">
        <v>747</v>
      </c>
      <c r="I182" t="s">
        <v>742</v>
      </c>
      <c r="J182" t="s">
        <v>744</v>
      </c>
      <c r="K182" t="str">
        <f t="shared" si="2"/>
        <v>LEP, Special Ed</v>
      </c>
    </row>
    <row r="183" spans="1:11" x14ac:dyDescent="0.25">
      <c r="A183" s="215">
        <v>2</v>
      </c>
      <c r="B183" s="216" t="s">
        <v>66</v>
      </c>
      <c r="C183" s="216" t="s">
        <v>67</v>
      </c>
      <c r="D183" s="216" t="s">
        <v>771</v>
      </c>
      <c r="E183" s="216" t="s">
        <v>475</v>
      </c>
      <c r="F183" s="216" t="s">
        <v>57</v>
      </c>
      <c r="G183" s="216" t="s">
        <v>64</v>
      </c>
      <c r="H183" s="217" t="s">
        <v>65</v>
      </c>
    </row>
    <row r="184" spans="1:11" x14ac:dyDescent="0.25">
      <c r="A184" s="27">
        <v>2</v>
      </c>
      <c r="B184" s="28" t="s">
        <v>66</v>
      </c>
      <c r="C184" s="28" t="s">
        <v>67</v>
      </c>
      <c r="D184" s="28" t="s">
        <v>476</v>
      </c>
      <c r="E184" s="28" t="s">
        <v>477</v>
      </c>
      <c r="F184" s="28" t="s">
        <v>57</v>
      </c>
      <c r="G184" s="28" t="s">
        <v>58</v>
      </c>
      <c r="H184" s="28" t="s">
        <v>747</v>
      </c>
      <c r="I184" t="s">
        <v>742</v>
      </c>
      <c r="J184" t="s">
        <v>744</v>
      </c>
      <c r="K184" t="str">
        <f>CONCATENATE(I184,", ",J184)</f>
        <v>LEP, Special Ed</v>
      </c>
    </row>
    <row r="185" spans="1:11" x14ac:dyDescent="0.25">
      <c r="A185" s="27">
        <v>3</v>
      </c>
      <c r="B185" s="28" t="s">
        <v>92</v>
      </c>
      <c r="C185" s="28" t="s">
        <v>478</v>
      </c>
      <c r="D185" s="28" t="s">
        <v>479</v>
      </c>
      <c r="E185" s="28" t="s">
        <v>480</v>
      </c>
      <c r="F185" s="28" t="s">
        <v>57</v>
      </c>
      <c r="G185" s="28" t="s">
        <v>58</v>
      </c>
      <c r="H185" s="28" t="s">
        <v>70</v>
      </c>
    </row>
    <row r="186" spans="1:11" x14ac:dyDescent="0.25">
      <c r="A186" s="27">
        <v>3</v>
      </c>
      <c r="B186" s="28" t="s">
        <v>92</v>
      </c>
      <c r="C186" s="28" t="s">
        <v>478</v>
      </c>
      <c r="D186" s="28" t="s">
        <v>481</v>
      </c>
      <c r="E186" s="28" t="s">
        <v>482</v>
      </c>
      <c r="F186" s="28" t="s">
        <v>57</v>
      </c>
      <c r="G186" s="28" t="s">
        <v>58</v>
      </c>
      <c r="H186" s="28" t="s">
        <v>747</v>
      </c>
      <c r="I186" t="s">
        <v>742</v>
      </c>
      <c r="J186" t="s">
        <v>744</v>
      </c>
      <c r="K186" t="str">
        <f>CONCATENATE(I186,", ",J186)</f>
        <v>LEP, Special Ed</v>
      </c>
    </row>
    <row r="187" spans="1:11" x14ac:dyDescent="0.25">
      <c r="A187" s="27">
        <v>4</v>
      </c>
      <c r="B187" s="28" t="s">
        <v>129</v>
      </c>
      <c r="C187" s="28" t="s">
        <v>130</v>
      </c>
      <c r="D187" s="28" t="s">
        <v>483</v>
      </c>
      <c r="E187" s="28" t="s">
        <v>484</v>
      </c>
      <c r="F187" s="28" t="s">
        <v>57</v>
      </c>
      <c r="G187" s="28" t="s">
        <v>64</v>
      </c>
      <c r="H187" s="28" t="s">
        <v>87</v>
      </c>
    </row>
    <row r="188" spans="1:11" x14ac:dyDescent="0.25">
      <c r="A188" s="27">
        <v>2</v>
      </c>
      <c r="B188" s="28" t="s">
        <v>66</v>
      </c>
      <c r="C188" s="28" t="s">
        <v>243</v>
      </c>
      <c r="D188" s="28" t="s">
        <v>485</v>
      </c>
      <c r="E188" s="28" t="s">
        <v>486</v>
      </c>
      <c r="F188" s="28" t="s">
        <v>57</v>
      </c>
      <c r="G188" s="28" t="s">
        <v>58</v>
      </c>
      <c r="H188" s="28" t="s">
        <v>70</v>
      </c>
    </row>
    <row r="189" spans="1:11" x14ac:dyDescent="0.25">
      <c r="A189" s="27">
        <v>3</v>
      </c>
      <c r="B189" s="28" t="s">
        <v>92</v>
      </c>
      <c r="C189" s="28" t="s">
        <v>159</v>
      </c>
      <c r="D189" s="28" t="s">
        <v>487</v>
      </c>
      <c r="E189" s="28" t="s">
        <v>488</v>
      </c>
      <c r="F189" s="28" t="s">
        <v>57</v>
      </c>
      <c r="G189" s="28" t="s">
        <v>64</v>
      </c>
      <c r="H189" s="28" t="s">
        <v>87</v>
      </c>
    </row>
    <row r="190" spans="1:11" x14ac:dyDescent="0.25">
      <c r="A190" s="34">
        <v>4</v>
      </c>
      <c r="B190" s="28" t="s">
        <v>234</v>
      </c>
      <c r="C190" s="28" t="s">
        <v>489</v>
      </c>
      <c r="D190" s="28" t="s">
        <v>489</v>
      </c>
      <c r="E190" s="28" t="s">
        <v>490</v>
      </c>
      <c r="F190" s="28" t="s">
        <v>235</v>
      </c>
      <c r="G190" s="28" t="s">
        <v>64</v>
      </c>
      <c r="H190" s="28" t="s">
        <v>87</v>
      </c>
    </row>
    <row r="191" spans="1:11" x14ac:dyDescent="0.25">
      <c r="A191" s="27">
        <v>7</v>
      </c>
      <c r="B191" s="28" t="s">
        <v>124</v>
      </c>
      <c r="C191" s="28" t="s">
        <v>491</v>
      </c>
      <c r="D191" s="28" t="s">
        <v>492</v>
      </c>
      <c r="E191" s="28" t="s">
        <v>493</v>
      </c>
      <c r="F191" s="28" t="s">
        <v>57</v>
      </c>
      <c r="G191" s="28" t="s">
        <v>58</v>
      </c>
      <c r="H191" s="28" t="s">
        <v>70</v>
      </c>
    </row>
    <row r="192" spans="1:11" x14ac:dyDescent="0.25">
      <c r="A192" s="27">
        <v>7</v>
      </c>
      <c r="B192" s="28" t="s">
        <v>494</v>
      </c>
      <c r="C192" s="28" t="s">
        <v>495</v>
      </c>
      <c r="D192" s="28" t="s">
        <v>496</v>
      </c>
      <c r="E192" s="28" t="s">
        <v>497</v>
      </c>
      <c r="F192" s="28" t="s">
        <v>57</v>
      </c>
      <c r="G192" s="28" t="s">
        <v>58</v>
      </c>
      <c r="H192" s="28" t="s">
        <v>70</v>
      </c>
    </row>
    <row r="193" spans="1:11" x14ac:dyDescent="0.25">
      <c r="A193" s="27">
        <v>1</v>
      </c>
      <c r="B193" s="28" t="s">
        <v>498</v>
      </c>
      <c r="C193" s="28" t="s">
        <v>499</v>
      </c>
      <c r="D193" s="28" t="s">
        <v>500</v>
      </c>
      <c r="E193" s="28" t="s">
        <v>501</v>
      </c>
      <c r="F193" s="28" t="s">
        <v>63</v>
      </c>
      <c r="G193" s="28" t="s">
        <v>58</v>
      </c>
      <c r="H193" s="28" t="s">
        <v>747</v>
      </c>
      <c r="I193" t="s">
        <v>744</v>
      </c>
      <c r="J193" t="s">
        <v>743</v>
      </c>
      <c r="K193" t="str">
        <f>CONCATENATE(I193,", ",J193)</f>
        <v>Special Ed, Black</v>
      </c>
    </row>
    <row r="194" spans="1:11" x14ac:dyDescent="0.25">
      <c r="A194" s="27">
        <v>5</v>
      </c>
      <c r="B194" s="28" t="s">
        <v>81</v>
      </c>
      <c r="C194" s="28" t="s">
        <v>502</v>
      </c>
      <c r="D194" s="28" t="s">
        <v>503</v>
      </c>
      <c r="E194" s="28" t="s">
        <v>504</v>
      </c>
      <c r="F194" s="28" t="s">
        <v>211</v>
      </c>
      <c r="G194" s="28" t="s">
        <v>58</v>
      </c>
      <c r="H194" s="28" t="s">
        <v>748</v>
      </c>
      <c r="I194" t="s">
        <v>744</v>
      </c>
      <c r="J194" t="s">
        <v>745</v>
      </c>
      <c r="K194" t="str">
        <f>CONCATENATE(I194,", ",J194)</f>
        <v>Special Ed, Econ. Disadv.</v>
      </c>
    </row>
    <row r="195" spans="1:11" x14ac:dyDescent="0.25">
      <c r="A195" s="27">
        <v>4</v>
      </c>
      <c r="B195" s="28" t="s">
        <v>59</v>
      </c>
      <c r="C195" s="28" t="s">
        <v>112</v>
      </c>
      <c r="D195" s="28" t="s">
        <v>505</v>
      </c>
      <c r="E195" s="28" t="s">
        <v>506</v>
      </c>
      <c r="F195" s="28" t="s">
        <v>63</v>
      </c>
      <c r="G195" s="28" t="s">
        <v>58</v>
      </c>
      <c r="H195" s="28" t="s">
        <v>70</v>
      </c>
    </row>
    <row r="196" spans="1:11" x14ac:dyDescent="0.25">
      <c r="A196" s="27">
        <v>7</v>
      </c>
      <c r="B196" s="28" t="s">
        <v>88</v>
      </c>
      <c r="C196" s="28" t="s">
        <v>507</v>
      </c>
      <c r="D196" s="28" t="s">
        <v>508</v>
      </c>
      <c r="E196" s="28" t="s">
        <v>509</v>
      </c>
      <c r="F196" s="28" t="s">
        <v>57</v>
      </c>
      <c r="G196" s="28" t="s">
        <v>58</v>
      </c>
      <c r="H196" s="28" t="s">
        <v>70</v>
      </c>
    </row>
    <row r="197" spans="1:11" x14ac:dyDescent="0.25">
      <c r="A197" s="27">
        <v>7</v>
      </c>
      <c r="B197" s="28" t="s">
        <v>88</v>
      </c>
      <c r="C197" s="28" t="s">
        <v>507</v>
      </c>
      <c r="D197" s="28" t="s">
        <v>510</v>
      </c>
      <c r="E197" s="28" t="s">
        <v>511</v>
      </c>
      <c r="F197" s="28" t="s">
        <v>57</v>
      </c>
      <c r="G197" s="28" t="s">
        <v>58</v>
      </c>
      <c r="H197" s="28" t="s">
        <v>747</v>
      </c>
      <c r="I197" t="s">
        <v>742</v>
      </c>
      <c r="J197" t="s">
        <v>744</v>
      </c>
      <c r="K197" t="str">
        <f>CONCATENATE(I197,", ",J197)</f>
        <v>LEP, Special Ed</v>
      </c>
    </row>
    <row r="198" spans="1:11" x14ac:dyDescent="0.25">
      <c r="A198" s="27">
        <v>6</v>
      </c>
      <c r="B198" s="28" t="s">
        <v>115</v>
      </c>
      <c r="C198" s="28" t="s">
        <v>116</v>
      </c>
      <c r="D198" s="28" t="s">
        <v>512</v>
      </c>
      <c r="E198" s="28" t="s">
        <v>513</v>
      </c>
      <c r="F198" s="28" t="s">
        <v>57</v>
      </c>
      <c r="G198" s="28" t="s">
        <v>64</v>
      </c>
      <c r="H198" s="28" t="s">
        <v>87</v>
      </c>
    </row>
    <row r="199" spans="1:11" x14ac:dyDescent="0.25">
      <c r="A199" s="27">
        <v>3</v>
      </c>
      <c r="B199" s="28" t="s">
        <v>92</v>
      </c>
      <c r="C199" s="28" t="s">
        <v>93</v>
      </c>
      <c r="D199" s="28" t="s">
        <v>514</v>
      </c>
      <c r="E199" s="28" t="s">
        <v>515</v>
      </c>
      <c r="F199" s="28" t="s">
        <v>57</v>
      </c>
      <c r="G199" s="28" t="s">
        <v>64</v>
      </c>
      <c r="H199" s="28" t="s">
        <v>87</v>
      </c>
    </row>
    <row r="200" spans="1:11" x14ac:dyDescent="0.25">
      <c r="A200" s="27">
        <v>6</v>
      </c>
      <c r="B200" s="28" t="s">
        <v>115</v>
      </c>
      <c r="C200" s="28" t="s">
        <v>116</v>
      </c>
      <c r="D200" s="28" t="s">
        <v>516</v>
      </c>
      <c r="E200" s="28" t="s">
        <v>517</v>
      </c>
      <c r="F200" s="28" t="s">
        <v>57</v>
      </c>
      <c r="G200" s="28" t="s">
        <v>64</v>
      </c>
      <c r="H200" s="28" t="s">
        <v>87</v>
      </c>
    </row>
    <row r="201" spans="1:11" x14ac:dyDescent="0.25">
      <c r="A201" s="27">
        <v>7</v>
      </c>
      <c r="B201" s="28" t="s">
        <v>96</v>
      </c>
      <c r="C201" s="28" t="s">
        <v>97</v>
      </c>
      <c r="D201" s="28" t="s">
        <v>518</v>
      </c>
      <c r="E201" s="28" t="s">
        <v>519</v>
      </c>
      <c r="F201" s="28" t="s">
        <v>57</v>
      </c>
      <c r="G201" s="28" t="s">
        <v>64</v>
      </c>
      <c r="H201" s="28" t="s">
        <v>87</v>
      </c>
    </row>
    <row r="202" spans="1:11" x14ac:dyDescent="0.25">
      <c r="A202" s="27">
        <v>3</v>
      </c>
      <c r="B202" s="28" t="s">
        <v>92</v>
      </c>
      <c r="C202" s="28" t="s">
        <v>93</v>
      </c>
      <c r="D202" s="28" t="s">
        <v>520</v>
      </c>
      <c r="E202" s="28" t="s">
        <v>521</v>
      </c>
      <c r="F202" s="28" t="s">
        <v>57</v>
      </c>
      <c r="G202" s="28" t="s">
        <v>58</v>
      </c>
      <c r="H202" s="28" t="s">
        <v>747</v>
      </c>
      <c r="I202" t="s">
        <v>744</v>
      </c>
      <c r="J202" t="s">
        <v>742</v>
      </c>
      <c r="K202" t="str">
        <f>CONCATENATE(I202,", ",J202)</f>
        <v>Special Ed, LEP</v>
      </c>
    </row>
    <row r="203" spans="1:11" x14ac:dyDescent="0.25">
      <c r="A203" s="27">
        <v>5</v>
      </c>
      <c r="B203" s="28" t="s">
        <v>81</v>
      </c>
      <c r="C203" s="28" t="s">
        <v>522</v>
      </c>
      <c r="D203" s="28" t="s">
        <v>523</v>
      </c>
      <c r="E203" s="28" t="s">
        <v>524</v>
      </c>
      <c r="F203" s="28" t="s">
        <v>105</v>
      </c>
      <c r="G203" s="28" t="s">
        <v>58</v>
      </c>
      <c r="H203" s="28" t="s">
        <v>748</v>
      </c>
      <c r="I203" t="s">
        <v>742</v>
      </c>
      <c r="J203" t="s">
        <v>744</v>
      </c>
      <c r="K203" t="str">
        <f>CONCATENATE(I203,", ",J203)</f>
        <v>LEP, Special Ed</v>
      </c>
    </row>
    <row r="204" spans="1:11" x14ac:dyDescent="0.25">
      <c r="A204" s="27">
        <v>6</v>
      </c>
      <c r="B204" s="28" t="s">
        <v>115</v>
      </c>
      <c r="C204" s="28" t="s">
        <v>116</v>
      </c>
      <c r="D204" s="28" t="s">
        <v>525</v>
      </c>
      <c r="E204" s="28" t="s">
        <v>526</v>
      </c>
      <c r="F204" s="28" t="s">
        <v>57</v>
      </c>
      <c r="G204" s="28" t="s">
        <v>64</v>
      </c>
      <c r="H204" s="28" t="s">
        <v>87</v>
      </c>
    </row>
    <row r="205" spans="1:11" x14ac:dyDescent="0.25">
      <c r="A205" s="27">
        <v>4</v>
      </c>
      <c r="B205" s="28" t="s">
        <v>129</v>
      </c>
      <c r="C205" s="28" t="s">
        <v>130</v>
      </c>
      <c r="D205" s="28" t="s">
        <v>527</v>
      </c>
      <c r="E205" s="28" t="s">
        <v>528</v>
      </c>
      <c r="F205" s="28" t="s">
        <v>57</v>
      </c>
      <c r="G205" s="28" t="s">
        <v>58</v>
      </c>
      <c r="H205" s="28" t="s">
        <v>747</v>
      </c>
      <c r="I205" t="s">
        <v>743</v>
      </c>
      <c r="J205" t="s">
        <v>742</v>
      </c>
      <c r="K205" t="str">
        <f>CONCATENATE(I205,", ",J205)</f>
        <v>Black, LEP</v>
      </c>
    </row>
    <row r="206" spans="1:11" x14ac:dyDescent="0.25">
      <c r="A206" s="27">
        <v>4</v>
      </c>
      <c r="B206" s="28" t="s">
        <v>129</v>
      </c>
      <c r="C206" s="28" t="s">
        <v>130</v>
      </c>
      <c r="D206" s="28" t="s">
        <v>696</v>
      </c>
      <c r="E206" s="28" t="s">
        <v>697</v>
      </c>
      <c r="F206" s="28" t="s">
        <v>57</v>
      </c>
      <c r="G206" s="28" t="s">
        <v>58</v>
      </c>
      <c r="H206" s="28" t="s">
        <v>747</v>
      </c>
      <c r="I206" t="s">
        <v>744</v>
      </c>
      <c r="J206" t="s">
        <v>742</v>
      </c>
      <c r="K206" t="str">
        <f>CONCATENATE(I206,", ",J206)</f>
        <v>Special Ed, LEP</v>
      </c>
    </row>
    <row r="207" spans="1:11" x14ac:dyDescent="0.25">
      <c r="A207" s="27">
        <v>5</v>
      </c>
      <c r="B207" s="28" t="s">
        <v>53</v>
      </c>
      <c r="C207" s="28" t="s">
        <v>54</v>
      </c>
      <c r="D207" s="28" t="s">
        <v>529</v>
      </c>
      <c r="E207" s="28" t="s">
        <v>530</v>
      </c>
      <c r="F207" s="28" t="s">
        <v>57</v>
      </c>
      <c r="G207" s="28" t="s">
        <v>58</v>
      </c>
      <c r="H207" s="28" t="s">
        <v>747</v>
      </c>
      <c r="I207" t="s">
        <v>744</v>
      </c>
      <c r="J207" t="s">
        <v>742</v>
      </c>
      <c r="K207" t="str">
        <f>CONCATENATE(I207,", ",J207)</f>
        <v>Special Ed, LEP</v>
      </c>
    </row>
    <row r="208" spans="1:11" x14ac:dyDescent="0.25">
      <c r="A208" s="27">
        <v>3</v>
      </c>
      <c r="B208" s="28" t="s">
        <v>92</v>
      </c>
      <c r="C208" s="28" t="s">
        <v>478</v>
      </c>
      <c r="D208" s="28" t="s">
        <v>531</v>
      </c>
      <c r="E208" s="28" t="s">
        <v>532</v>
      </c>
      <c r="F208" s="28" t="s">
        <v>57</v>
      </c>
      <c r="G208" s="28" t="s">
        <v>58</v>
      </c>
      <c r="H208" s="28" t="s">
        <v>747</v>
      </c>
      <c r="I208" t="s">
        <v>742</v>
      </c>
      <c r="J208" t="s">
        <v>744</v>
      </c>
      <c r="K208" t="str">
        <f>CONCATENATE(I208,", ",J208)</f>
        <v>LEP, Special Ed</v>
      </c>
    </row>
    <row r="209" spans="1:11" x14ac:dyDescent="0.25">
      <c r="A209" s="27">
        <v>2</v>
      </c>
      <c r="B209" s="28" t="s">
        <v>184</v>
      </c>
      <c r="C209" s="28" t="s">
        <v>533</v>
      </c>
      <c r="D209" s="28" t="s">
        <v>534</v>
      </c>
      <c r="E209" s="28" t="s">
        <v>535</v>
      </c>
      <c r="F209" s="28" t="s">
        <v>207</v>
      </c>
      <c r="G209" s="28" t="s">
        <v>58</v>
      </c>
      <c r="H209" s="28" t="s">
        <v>748</v>
      </c>
      <c r="I209" t="s">
        <v>744</v>
      </c>
      <c r="J209" t="s">
        <v>745</v>
      </c>
      <c r="K209" t="str">
        <f>CONCATENATE(I209,", ",J209)</f>
        <v>Special Ed, Econ. Disadv.</v>
      </c>
    </row>
    <row r="210" spans="1:11" x14ac:dyDescent="0.25">
      <c r="A210" s="27">
        <v>7</v>
      </c>
      <c r="B210" s="28" t="s">
        <v>494</v>
      </c>
      <c r="C210" s="28" t="s">
        <v>536</v>
      </c>
      <c r="D210" s="28" t="s">
        <v>537</v>
      </c>
      <c r="E210" s="28" t="s">
        <v>538</v>
      </c>
      <c r="F210" s="28" t="s">
        <v>57</v>
      </c>
      <c r="G210" s="28" t="s">
        <v>58</v>
      </c>
      <c r="H210" s="28" t="s">
        <v>70</v>
      </c>
    </row>
    <row r="211" spans="1:11" x14ac:dyDescent="0.25">
      <c r="A211" s="27">
        <v>7</v>
      </c>
      <c r="B211" s="28" t="s">
        <v>494</v>
      </c>
      <c r="C211" s="28" t="s">
        <v>536</v>
      </c>
      <c r="D211" s="28" t="s">
        <v>539</v>
      </c>
      <c r="E211" s="28" t="s">
        <v>540</v>
      </c>
      <c r="F211" s="28" t="s">
        <v>57</v>
      </c>
      <c r="G211" s="28" t="s">
        <v>58</v>
      </c>
      <c r="H211" s="28" t="s">
        <v>747</v>
      </c>
      <c r="I211" t="s">
        <v>744</v>
      </c>
      <c r="J211" t="s">
        <v>745</v>
      </c>
      <c r="K211" t="str">
        <f t="shared" ref="K211:K219" si="3">CONCATENATE(I211,", ",J211)</f>
        <v>Special Ed, Econ. Disadv.</v>
      </c>
    </row>
    <row r="212" spans="1:11" x14ac:dyDescent="0.25">
      <c r="A212" s="27">
        <v>4</v>
      </c>
      <c r="B212" s="28" t="s">
        <v>260</v>
      </c>
      <c r="C212" s="28" t="s">
        <v>261</v>
      </c>
      <c r="D212" s="28" t="s">
        <v>541</v>
      </c>
      <c r="E212" s="28" t="s">
        <v>542</v>
      </c>
      <c r="F212" s="28" t="s">
        <v>211</v>
      </c>
      <c r="G212" s="28" t="s">
        <v>58</v>
      </c>
      <c r="H212" s="28" t="s">
        <v>748</v>
      </c>
      <c r="I212" t="s">
        <v>744</v>
      </c>
      <c r="J212" t="s">
        <v>745</v>
      </c>
      <c r="K212" t="str">
        <f t="shared" si="3"/>
        <v>Special Ed, Econ. Disadv.</v>
      </c>
    </row>
    <row r="213" spans="1:11" x14ac:dyDescent="0.25">
      <c r="A213" s="27">
        <v>5</v>
      </c>
      <c r="B213" s="28" t="s">
        <v>53</v>
      </c>
      <c r="C213" s="28" t="s">
        <v>391</v>
      </c>
      <c r="D213" s="28" t="s">
        <v>543</v>
      </c>
      <c r="E213" s="28" t="s">
        <v>544</v>
      </c>
      <c r="F213" s="28" t="s">
        <v>57</v>
      </c>
      <c r="G213" s="28" t="s">
        <v>58</v>
      </c>
      <c r="H213" s="28" t="s">
        <v>747</v>
      </c>
      <c r="I213" t="s">
        <v>744</v>
      </c>
      <c r="J213" t="s">
        <v>742</v>
      </c>
      <c r="K213" t="str">
        <f t="shared" si="3"/>
        <v>Special Ed, LEP</v>
      </c>
    </row>
    <row r="214" spans="1:11" x14ac:dyDescent="0.25">
      <c r="A214" s="27">
        <v>7</v>
      </c>
      <c r="B214" s="28" t="s">
        <v>96</v>
      </c>
      <c r="C214" s="28" t="s">
        <v>97</v>
      </c>
      <c r="D214" s="28" t="s">
        <v>545</v>
      </c>
      <c r="E214" s="28" t="s">
        <v>546</v>
      </c>
      <c r="F214" s="28" t="s">
        <v>57</v>
      </c>
      <c r="G214" s="28" t="s">
        <v>58</v>
      </c>
      <c r="H214" s="28" t="s">
        <v>747</v>
      </c>
      <c r="I214" t="s">
        <v>744</v>
      </c>
      <c r="J214" t="s">
        <v>743</v>
      </c>
      <c r="K214" t="str">
        <f t="shared" si="3"/>
        <v>Special Ed, Black</v>
      </c>
    </row>
    <row r="215" spans="1:11" x14ac:dyDescent="0.25">
      <c r="A215" s="27">
        <v>7</v>
      </c>
      <c r="B215" s="28" t="s">
        <v>88</v>
      </c>
      <c r="C215" s="28" t="s">
        <v>547</v>
      </c>
      <c r="D215" s="28" t="s">
        <v>548</v>
      </c>
      <c r="E215" s="28" t="s">
        <v>549</v>
      </c>
      <c r="F215" s="28" t="s">
        <v>105</v>
      </c>
      <c r="G215" s="28" t="s">
        <v>58</v>
      </c>
      <c r="H215" s="28" t="s">
        <v>748</v>
      </c>
      <c r="I215" t="s">
        <v>744</v>
      </c>
      <c r="J215" t="s">
        <v>743</v>
      </c>
      <c r="K215" t="str">
        <f t="shared" si="3"/>
        <v>Special Ed, Black</v>
      </c>
    </row>
    <row r="216" spans="1:11" x14ac:dyDescent="0.25">
      <c r="A216" s="27">
        <v>3</v>
      </c>
      <c r="B216" s="28" t="s">
        <v>92</v>
      </c>
      <c r="C216" s="28" t="s">
        <v>167</v>
      </c>
      <c r="D216" s="28" t="s">
        <v>550</v>
      </c>
      <c r="E216" s="28" t="s">
        <v>551</v>
      </c>
      <c r="F216" s="28" t="s">
        <v>146</v>
      </c>
      <c r="G216" s="28" t="s">
        <v>58</v>
      </c>
      <c r="H216" s="28" t="s">
        <v>748</v>
      </c>
      <c r="I216" t="s">
        <v>744</v>
      </c>
      <c r="J216" t="s">
        <v>745</v>
      </c>
      <c r="K216" t="str">
        <f t="shared" si="3"/>
        <v>Special Ed, Econ. Disadv.</v>
      </c>
    </row>
    <row r="217" spans="1:11" x14ac:dyDescent="0.25">
      <c r="A217" s="27">
        <v>5</v>
      </c>
      <c r="B217" s="28" t="s">
        <v>53</v>
      </c>
      <c r="C217" s="28" t="s">
        <v>552</v>
      </c>
      <c r="D217" s="28" t="s">
        <v>553</v>
      </c>
      <c r="E217" s="28" t="s">
        <v>554</v>
      </c>
      <c r="F217" s="28" t="s">
        <v>105</v>
      </c>
      <c r="G217" s="28" t="s">
        <v>58</v>
      </c>
      <c r="H217" s="28" t="s">
        <v>748</v>
      </c>
      <c r="I217" t="s">
        <v>744</v>
      </c>
      <c r="J217" t="s">
        <v>743</v>
      </c>
      <c r="K217" t="str">
        <f t="shared" si="3"/>
        <v>Special Ed, Black</v>
      </c>
    </row>
    <row r="218" spans="1:11" x14ac:dyDescent="0.25">
      <c r="A218" s="27">
        <v>3</v>
      </c>
      <c r="B218" s="28" t="s">
        <v>92</v>
      </c>
      <c r="C218" s="28" t="s">
        <v>93</v>
      </c>
      <c r="D218" s="28" t="s">
        <v>555</v>
      </c>
      <c r="E218" s="28" t="s">
        <v>556</v>
      </c>
      <c r="F218" s="28" t="s">
        <v>57</v>
      </c>
      <c r="G218" s="28" t="s">
        <v>58</v>
      </c>
      <c r="H218" s="28" t="s">
        <v>747</v>
      </c>
      <c r="I218" t="s">
        <v>744</v>
      </c>
      <c r="J218" t="s">
        <v>746</v>
      </c>
      <c r="K218" t="str">
        <f t="shared" si="3"/>
        <v>Special Ed, Hispanic</v>
      </c>
    </row>
    <row r="219" spans="1:11" x14ac:dyDescent="0.25">
      <c r="A219" s="27">
        <v>7</v>
      </c>
      <c r="B219" s="28" t="s">
        <v>88</v>
      </c>
      <c r="C219" s="28" t="s">
        <v>89</v>
      </c>
      <c r="D219" s="28" t="s">
        <v>557</v>
      </c>
      <c r="E219" s="28" t="s">
        <v>558</v>
      </c>
      <c r="F219" s="28" t="s">
        <v>57</v>
      </c>
      <c r="G219" s="28" t="s">
        <v>58</v>
      </c>
      <c r="H219" s="28" t="s">
        <v>748</v>
      </c>
      <c r="I219" t="s">
        <v>744</v>
      </c>
      <c r="J219" t="s">
        <v>742</v>
      </c>
      <c r="K219" t="str">
        <f t="shared" si="3"/>
        <v>Special Ed, LEP</v>
      </c>
    </row>
    <row r="220" spans="1:11" x14ac:dyDescent="0.25">
      <c r="A220" s="27">
        <v>6</v>
      </c>
      <c r="B220" s="28" t="s">
        <v>115</v>
      </c>
      <c r="C220" s="28" t="s">
        <v>116</v>
      </c>
      <c r="D220" s="28" t="s">
        <v>559</v>
      </c>
      <c r="E220" s="28" t="s">
        <v>560</v>
      </c>
      <c r="F220" s="28" t="s">
        <v>57</v>
      </c>
      <c r="G220" s="28" t="s">
        <v>64</v>
      </c>
      <c r="H220" s="28" t="s">
        <v>87</v>
      </c>
    </row>
    <row r="221" spans="1:11" x14ac:dyDescent="0.25">
      <c r="A221" s="27">
        <v>3</v>
      </c>
      <c r="B221" s="28" t="s">
        <v>92</v>
      </c>
      <c r="C221" s="28" t="s">
        <v>93</v>
      </c>
      <c r="D221" s="28" t="s">
        <v>772</v>
      </c>
      <c r="E221" s="28" t="s">
        <v>561</v>
      </c>
      <c r="F221" s="28" t="s">
        <v>57</v>
      </c>
      <c r="G221" s="28" t="s">
        <v>58</v>
      </c>
      <c r="H221" s="28" t="s">
        <v>747</v>
      </c>
      <c r="I221" t="s">
        <v>744</v>
      </c>
      <c r="J221" t="s">
        <v>742</v>
      </c>
      <c r="K221" t="str">
        <f>CONCATENATE(I221,", ",J221)</f>
        <v>Special Ed, LEP</v>
      </c>
    </row>
    <row r="222" spans="1:11" x14ac:dyDescent="0.25">
      <c r="A222" s="27">
        <v>1</v>
      </c>
      <c r="B222" s="28" t="s">
        <v>435</v>
      </c>
      <c r="C222" s="28" t="s">
        <v>436</v>
      </c>
      <c r="D222" s="28" t="s">
        <v>773</v>
      </c>
      <c r="E222" s="28" t="s">
        <v>562</v>
      </c>
      <c r="F222" s="28" t="s">
        <v>211</v>
      </c>
      <c r="G222" s="28" t="s">
        <v>58</v>
      </c>
      <c r="H222" s="28" t="s">
        <v>748</v>
      </c>
      <c r="I222" t="s">
        <v>744</v>
      </c>
      <c r="J222" t="s">
        <v>745</v>
      </c>
      <c r="K222" t="str">
        <f>CONCATENATE(I222,", ",J222)</f>
        <v>Special Ed, Econ. Disadv.</v>
      </c>
    </row>
    <row r="223" spans="1:11" x14ac:dyDescent="0.25">
      <c r="A223" s="27">
        <v>4</v>
      </c>
      <c r="B223" s="28" t="s">
        <v>59</v>
      </c>
      <c r="C223" s="28" t="s">
        <v>71</v>
      </c>
      <c r="D223" s="28" t="s">
        <v>563</v>
      </c>
      <c r="E223" s="28" t="s">
        <v>564</v>
      </c>
      <c r="F223" s="28" t="s">
        <v>57</v>
      </c>
      <c r="G223" s="28" t="s">
        <v>58</v>
      </c>
      <c r="H223" s="28" t="s">
        <v>70</v>
      </c>
    </row>
    <row r="224" spans="1:11" x14ac:dyDescent="0.25">
      <c r="A224" s="27">
        <v>4</v>
      </c>
      <c r="B224" s="28" t="s">
        <v>59</v>
      </c>
      <c r="C224" s="28" t="s">
        <v>71</v>
      </c>
      <c r="D224" s="28" t="s">
        <v>565</v>
      </c>
      <c r="E224" s="28" t="s">
        <v>566</v>
      </c>
      <c r="F224" s="28" t="s">
        <v>57</v>
      </c>
      <c r="G224" s="28" t="s">
        <v>58</v>
      </c>
      <c r="H224" s="28" t="s">
        <v>70</v>
      </c>
    </row>
    <row r="225" spans="1:11" x14ac:dyDescent="0.25">
      <c r="A225" s="27">
        <v>7</v>
      </c>
      <c r="B225" s="28" t="s">
        <v>88</v>
      </c>
      <c r="C225" s="28" t="s">
        <v>89</v>
      </c>
      <c r="D225" s="28" t="s">
        <v>567</v>
      </c>
      <c r="E225" s="28" t="s">
        <v>568</v>
      </c>
      <c r="F225" s="28" t="s">
        <v>57</v>
      </c>
      <c r="G225" s="28" t="s">
        <v>58</v>
      </c>
      <c r="H225" s="28" t="s">
        <v>748</v>
      </c>
      <c r="I225" t="s">
        <v>744</v>
      </c>
      <c r="J225" t="s">
        <v>742</v>
      </c>
      <c r="K225" t="str">
        <f>CONCATENATE(I225,", ",J225)</f>
        <v>Special Ed, LEP</v>
      </c>
    </row>
    <row r="226" spans="1:11" x14ac:dyDescent="0.25">
      <c r="A226" s="27">
        <v>3</v>
      </c>
      <c r="B226" s="28" t="s">
        <v>92</v>
      </c>
      <c r="C226" s="28" t="s">
        <v>93</v>
      </c>
      <c r="D226" s="28" t="s">
        <v>569</v>
      </c>
      <c r="E226" s="28" t="s">
        <v>570</v>
      </c>
      <c r="F226" s="28" t="s">
        <v>57</v>
      </c>
      <c r="G226" s="28" t="s">
        <v>64</v>
      </c>
      <c r="H226" s="28" t="s">
        <v>87</v>
      </c>
    </row>
    <row r="227" spans="1:11" x14ac:dyDescent="0.25">
      <c r="A227" s="27">
        <v>4</v>
      </c>
      <c r="B227" s="28" t="s">
        <v>59</v>
      </c>
      <c r="C227" s="28" t="s">
        <v>571</v>
      </c>
      <c r="D227" s="28" t="s">
        <v>572</v>
      </c>
      <c r="E227" s="28" t="s">
        <v>573</v>
      </c>
      <c r="F227" s="28" t="s">
        <v>146</v>
      </c>
      <c r="G227" s="28" t="s">
        <v>58</v>
      </c>
      <c r="H227" s="28" t="s">
        <v>748</v>
      </c>
      <c r="I227" t="s">
        <v>744</v>
      </c>
      <c r="J227" t="s">
        <v>743</v>
      </c>
      <c r="K227" t="str">
        <f>CONCATENATE(I227,", ",J227)</f>
        <v>Special Ed, Black</v>
      </c>
    </row>
    <row r="228" spans="1:11" x14ac:dyDescent="0.25">
      <c r="A228" s="27">
        <v>3</v>
      </c>
      <c r="B228" s="28" t="s">
        <v>74</v>
      </c>
      <c r="C228" s="28" t="s">
        <v>574</v>
      </c>
      <c r="D228" s="28" t="s">
        <v>575</v>
      </c>
      <c r="E228" s="28" t="s">
        <v>576</v>
      </c>
      <c r="F228" s="28" t="s">
        <v>128</v>
      </c>
      <c r="G228" s="28" t="s">
        <v>58</v>
      </c>
      <c r="H228" s="28" t="s">
        <v>747</v>
      </c>
      <c r="I228" t="s">
        <v>744</v>
      </c>
      <c r="J228" t="s">
        <v>743</v>
      </c>
      <c r="K228" t="str">
        <f>CONCATENATE(I228,", ",J228)</f>
        <v>Special Ed, Black</v>
      </c>
    </row>
    <row r="229" spans="1:11" x14ac:dyDescent="0.25">
      <c r="A229" s="27">
        <v>1</v>
      </c>
      <c r="B229" s="28" t="s">
        <v>435</v>
      </c>
      <c r="C229" s="28" t="s">
        <v>577</v>
      </c>
      <c r="D229" s="28" t="s">
        <v>578</v>
      </c>
      <c r="E229" s="28" t="s">
        <v>579</v>
      </c>
      <c r="F229" s="28" t="s">
        <v>128</v>
      </c>
      <c r="G229" s="28" t="s">
        <v>58</v>
      </c>
      <c r="H229" s="28" t="s">
        <v>748</v>
      </c>
      <c r="I229" t="s">
        <v>744</v>
      </c>
      <c r="J229" t="s">
        <v>745</v>
      </c>
      <c r="K229" t="str">
        <f>CONCATENATE(I229,", ",J229)</f>
        <v>Special Ed, Econ. Disadv.</v>
      </c>
    </row>
    <row r="230" spans="1:11" x14ac:dyDescent="0.25">
      <c r="A230" s="27">
        <v>4</v>
      </c>
      <c r="B230" s="28" t="s">
        <v>129</v>
      </c>
      <c r="C230" s="28" t="s">
        <v>130</v>
      </c>
      <c r="D230" s="28" t="s">
        <v>580</v>
      </c>
      <c r="E230" s="28" t="s">
        <v>581</v>
      </c>
      <c r="F230" s="28" t="s">
        <v>57</v>
      </c>
      <c r="G230" s="28" t="s">
        <v>58</v>
      </c>
      <c r="H230" s="28" t="s">
        <v>70</v>
      </c>
    </row>
    <row r="231" spans="1:11" x14ac:dyDescent="0.25">
      <c r="A231" s="27">
        <v>4</v>
      </c>
      <c r="B231" s="28" t="s">
        <v>129</v>
      </c>
      <c r="C231" s="28" t="s">
        <v>130</v>
      </c>
      <c r="D231" s="28" t="s">
        <v>582</v>
      </c>
      <c r="E231" s="28" t="s">
        <v>583</v>
      </c>
      <c r="F231" s="28" t="s">
        <v>57</v>
      </c>
      <c r="G231" s="28" t="s">
        <v>58</v>
      </c>
      <c r="H231" s="28" t="s">
        <v>70</v>
      </c>
    </row>
    <row r="232" spans="1:11" x14ac:dyDescent="0.25">
      <c r="A232" s="27">
        <v>6</v>
      </c>
      <c r="B232" s="28" t="s">
        <v>115</v>
      </c>
      <c r="C232" s="28" t="s">
        <v>116</v>
      </c>
      <c r="D232" s="28" t="s">
        <v>584</v>
      </c>
      <c r="E232" s="28" t="s">
        <v>585</v>
      </c>
      <c r="F232" s="28" t="s">
        <v>57</v>
      </c>
      <c r="G232" s="28" t="s">
        <v>64</v>
      </c>
      <c r="H232" s="29" t="s">
        <v>87</v>
      </c>
    </row>
    <row r="233" spans="1:11" x14ac:dyDescent="0.25">
      <c r="A233" s="27">
        <v>3</v>
      </c>
      <c r="B233" s="28" t="s">
        <v>92</v>
      </c>
      <c r="C233" s="28" t="s">
        <v>322</v>
      </c>
      <c r="D233" s="28" t="s">
        <v>586</v>
      </c>
      <c r="E233" s="28" t="s">
        <v>587</v>
      </c>
      <c r="F233" s="28" t="s">
        <v>57</v>
      </c>
      <c r="G233" s="28" t="s">
        <v>58</v>
      </c>
      <c r="H233" s="28" t="s">
        <v>747</v>
      </c>
      <c r="I233" t="s">
        <v>744</v>
      </c>
      <c r="J233" t="s">
        <v>746</v>
      </c>
      <c r="K233" t="str">
        <f>CONCATENATE(I233,", ",J233)</f>
        <v>Special Ed, Hispanic</v>
      </c>
    </row>
    <row r="234" spans="1:11" x14ac:dyDescent="0.25">
      <c r="A234" s="215">
        <v>3</v>
      </c>
      <c r="B234" s="216" t="s">
        <v>92</v>
      </c>
      <c r="C234" s="216" t="s">
        <v>322</v>
      </c>
      <c r="D234" s="216" t="s">
        <v>588</v>
      </c>
      <c r="E234" s="216" t="s">
        <v>589</v>
      </c>
      <c r="F234" s="216" t="s">
        <v>57</v>
      </c>
      <c r="G234" s="216" t="s">
        <v>64</v>
      </c>
      <c r="H234" s="217" t="s">
        <v>65</v>
      </c>
    </row>
    <row r="235" spans="1:11" x14ac:dyDescent="0.25">
      <c r="A235" s="27">
        <v>6</v>
      </c>
      <c r="B235" s="28" t="s">
        <v>115</v>
      </c>
      <c r="C235" s="28" t="s">
        <v>116</v>
      </c>
      <c r="D235" s="28" t="s">
        <v>590</v>
      </c>
      <c r="E235" s="28" t="s">
        <v>591</v>
      </c>
      <c r="F235" s="28" t="s">
        <v>57</v>
      </c>
      <c r="G235" s="28" t="s">
        <v>64</v>
      </c>
      <c r="H235" s="28" t="s">
        <v>87</v>
      </c>
    </row>
    <row r="236" spans="1:11" x14ac:dyDescent="0.25">
      <c r="A236" s="27">
        <v>4</v>
      </c>
      <c r="B236" s="28" t="s">
        <v>129</v>
      </c>
      <c r="C236" s="28" t="s">
        <v>240</v>
      </c>
      <c r="D236" s="28" t="s">
        <v>592</v>
      </c>
      <c r="E236" s="28" t="s">
        <v>593</v>
      </c>
      <c r="F236" s="28" t="s">
        <v>211</v>
      </c>
      <c r="G236" s="28" t="s">
        <v>58</v>
      </c>
      <c r="H236" s="28" t="s">
        <v>748</v>
      </c>
      <c r="I236" t="s">
        <v>744</v>
      </c>
      <c r="J236" t="s">
        <v>745</v>
      </c>
      <c r="K236" t="str">
        <f>CONCATENATE(I236,", ",J236)</f>
        <v>Special Ed, Econ. Disadv.</v>
      </c>
    </row>
    <row r="237" spans="1:11" x14ac:dyDescent="0.25">
      <c r="A237" s="27">
        <v>4</v>
      </c>
      <c r="B237" s="28" t="s">
        <v>129</v>
      </c>
      <c r="C237" s="28" t="s">
        <v>130</v>
      </c>
      <c r="D237" s="28" t="s">
        <v>594</v>
      </c>
      <c r="E237" s="28" t="s">
        <v>595</v>
      </c>
      <c r="F237" s="28" t="s">
        <v>57</v>
      </c>
      <c r="G237" s="28" t="s">
        <v>58</v>
      </c>
      <c r="H237" s="28" t="s">
        <v>747</v>
      </c>
      <c r="I237" t="s">
        <v>744</v>
      </c>
      <c r="J237" t="s">
        <v>742</v>
      </c>
      <c r="K237" t="str">
        <f>CONCATENATE(I237,", ",J237)</f>
        <v>Special Ed, LEP</v>
      </c>
    </row>
    <row r="238" spans="1:11" x14ac:dyDescent="0.25">
      <c r="A238" s="27">
        <v>3</v>
      </c>
      <c r="B238" s="28" t="s">
        <v>74</v>
      </c>
      <c r="C238" s="28" t="s">
        <v>401</v>
      </c>
      <c r="D238" s="28" t="s">
        <v>596</v>
      </c>
      <c r="E238" s="28" t="s">
        <v>597</v>
      </c>
      <c r="F238" s="28" t="s">
        <v>57</v>
      </c>
      <c r="G238" s="28" t="s">
        <v>58</v>
      </c>
      <c r="H238" s="28" t="s">
        <v>747</v>
      </c>
      <c r="I238" t="s">
        <v>742</v>
      </c>
      <c r="J238" t="s">
        <v>744</v>
      </c>
      <c r="K238" t="str">
        <f>CONCATENATE(I238,", ",J238)</f>
        <v>LEP, Special Ed</v>
      </c>
    </row>
    <row r="239" spans="1:11" x14ac:dyDescent="0.25">
      <c r="A239" s="27">
        <v>3</v>
      </c>
      <c r="B239" s="28" t="s">
        <v>74</v>
      </c>
      <c r="C239" s="28" t="s">
        <v>75</v>
      </c>
      <c r="D239" s="28" t="s">
        <v>598</v>
      </c>
      <c r="E239" s="28" t="s">
        <v>599</v>
      </c>
      <c r="F239" s="28" t="s">
        <v>63</v>
      </c>
      <c r="G239" s="28" t="s">
        <v>58</v>
      </c>
      <c r="H239" s="28" t="s">
        <v>747</v>
      </c>
      <c r="I239" t="s">
        <v>744</v>
      </c>
      <c r="J239" t="s">
        <v>743</v>
      </c>
      <c r="K239" t="str">
        <f>CONCATENATE(I239,", ",J239)</f>
        <v>Special Ed, Black</v>
      </c>
    </row>
    <row r="240" spans="1:11" x14ac:dyDescent="0.25">
      <c r="A240" s="27">
        <v>6</v>
      </c>
      <c r="B240" s="28" t="s">
        <v>115</v>
      </c>
      <c r="C240" s="28" t="s">
        <v>116</v>
      </c>
      <c r="D240" s="28" t="s">
        <v>600</v>
      </c>
      <c r="E240" s="28" t="s">
        <v>601</v>
      </c>
      <c r="F240" s="28" t="s">
        <v>57</v>
      </c>
      <c r="G240" s="28" t="s">
        <v>64</v>
      </c>
      <c r="H240" s="28" t="s">
        <v>87</v>
      </c>
    </row>
    <row r="241" spans="1:11" x14ac:dyDescent="0.25">
      <c r="A241" s="27">
        <v>7</v>
      </c>
      <c r="B241" s="28" t="s">
        <v>273</v>
      </c>
      <c r="C241" s="28" t="s">
        <v>274</v>
      </c>
      <c r="D241" s="28" t="s">
        <v>602</v>
      </c>
      <c r="E241" s="28" t="s">
        <v>603</v>
      </c>
      <c r="F241" s="28" t="s">
        <v>57</v>
      </c>
      <c r="G241" s="28" t="s">
        <v>58</v>
      </c>
      <c r="H241" s="28" t="s">
        <v>747</v>
      </c>
      <c r="I241" t="s">
        <v>744</v>
      </c>
      <c r="J241" t="s">
        <v>743</v>
      </c>
      <c r="K241" t="str">
        <f>CONCATENATE(I241,", ",J241)</f>
        <v>Special Ed, Black</v>
      </c>
    </row>
    <row r="242" spans="1:11" x14ac:dyDescent="0.25">
      <c r="A242" s="27">
        <v>3</v>
      </c>
      <c r="B242" s="28" t="s">
        <v>74</v>
      </c>
      <c r="C242" s="28" t="s">
        <v>75</v>
      </c>
      <c r="D242" s="28" t="s">
        <v>604</v>
      </c>
      <c r="E242" s="28" t="s">
        <v>605</v>
      </c>
      <c r="F242" s="28" t="s">
        <v>63</v>
      </c>
      <c r="G242" s="28" t="s">
        <v>58</v>
      </c>
      <c r="H242" s="28" t="s">
        <v>70</v>
      </c>
    </row>
    <row r="243" spans="1:11" x14ac:dyDescent="0.25">
      <c r="A243" s="27">
        <v>6</v>
      </c>
      <c r="B243" s="28" t="s">
        <v>108</v>
      </c>
      <c r="C243" s="28" t="s">
        <v>606</v>
      </c>
      <c r="D243" s="28" t="s">
        <v>607</v>
      </c>
      <c r="E243" s="28" t="s">
        <v>608</v>
      </c>
      <c r="F243" s="28" t="s">
        <v>207</v>
      </c>
      <c r="G243" s="28" t="s">
        <v>58</v>
      </c>
      <c r="H243" s="28" t="s">
        <v>70</v>
      </c>
    </row>
    <row r="244" spans="1:11" x14ac:dyDescent="0.25">
      <c r="A244" s="27">
        <v>6</v>
      </c>
      <c r="B244" s="28" t="s">
        <v>115</v>
      </c>
      <c r="C244" s="28" t="s">
        <v>116</v>
      </c>
      <c r="D244" s="28" t="s">
        <v>609</v>
      </c>
      <c r="E244" s="28" t="s">
        <v>610</v>
      </c>
      <c r="F244" s="28" t="s">
        <v>57</v>
      </c>
      <c r="G244" s="28" t="s">
        <v>64</v>
      </c>
      <c r="H244" s="28" t="s">
        <v>87</v>
      </c>
    </row>
    <row r="245" spans="1:11" x14ac:dyDescent="0.25">
      <c r="A245" s="27">
        <v>6</v>
      </c>
      <c r="B245" s="28" t="s">
        <v>115</v>
      </c>
      <c r="C245" s="28" t="s">
        <v>611</v>
      </c>
      <c r="D245" s="28" t="s">
        <v>612</v>
      </c>
      <c r="E245" s="28" t="s">
        <v>613</v>
      </c>
      <c r="F245" s="28" t="s">
        <v>105</v>
      </c>
      <c r="G245" s="28" t="s">
        <v>58</v>
      </c>
      <c r="H245" s="28" t="s">
        <v>747</v>
      </c>
      <c r="I245" t="s">
        <v>744</v>
      </c>
      <c r="J245" t="s">
        <v>746</v>
      </c>
      <c r="K245" t="str">
        <f>CONCATENATE(I245,", ",J245)</f>
        <v>Special Ed, Hispanic</v>
      </c>
    </row>
    <row r="246" spans="1:11" x14ac:dyDescent="0.25">
      <c r="A246" s="27">
        <v>6</v>
      </c>
      <c r="B246" s="28" t="s">
        <v>115</v>
      </c>
      <c r="C246" s="28" t="s">
        <v>116</v>
      </c>
      <c r="D246" s="28" t="s">
        <v>614</v>
      </c>
      <c r="E246" s="28" t="s">
        <v>615</v>
      </c>
      <c r="F246" s="28" t="s">
        <v>57</v>
      </c>
      <c r="G246" s="28" t="s">
        <v>64</v>
      </c>
      <c r="H246" s="28" t="s">
        <v>87</v>
      </c>
    </row>
    <row r="247" spans="1:11" x14ac:dyDescent="0.25">
      <c r="A247" s="27">
        <v>7</v>
      </c>
      <c r="B247" s="28" t="s">
        <v>96</v>
      </c>
      <c r="C247" s="28" t="s">
        <v>616</v>
      </c>
      <c r="D247" s="28" t="s">
        <v>617</v>
      </c>
      <c r="E247" s="28" t="s">
        <v>618</v>
      </c>
      <c r="F247" s="28" t="s">
        <v>63</v>
      </c>
      <c r="G247" s="28" t="s">
        <v>58</v>
      </c>
      <c r="H247" s="28" t="s">
        <v>747</v>
      </c>
      <c r="I247" t="s">
        <v>744</v>
      </c>
      <c r="J247" t="s">
        <v>743</v>
      </c>
      <c r="K247" t="str">
        <f>CONCATENATE(I247,", ",J247)</f>
        <v>Special Ed, Black</v>
      </c>
    </row>
    <row r="248" spans="1:11" x14ac:dyDescent="0.25">
      <c r="A248" s="27">
        <v>7</v>
      </c>
      <c r="B248" s="28" t="s">
        <v>494</v>
      </c>
      <c r="C248" s="28" t="s">
        <v>619</v>
      </c>
      <c r="D248" s="28" t="s">
        <v>620</v>
      </c>
      <c r="E248" s="28" t="s">
        <v>621</v>
      </c>
      <c r="F248" s="28" t="s">
        <v>128</v>
      </c>
      <c r="G248" s="28" t="s">
        <v>58</v>
      </c>
      <c r="H248" s="28" t="s">
        <v>748</v>
      </c>
      <c r="I248" t="s">
        <v>744</v>
      </c>
      <c r="J248" t="s">
        <v>743</v>
      </c>
      <c r="K248" t="str">
        <f>CONCATENATE(I248,", ",J248)</f>
        <v>Special Ed, Black</v>
      </c>
    </row>
    <row r="249" spans="1:11" x14ac:dyDescent="0.25">
      <c r="A249" s="30">
        <v>2</v>
      </c>
      <c r="B249" s="31" t="s">
        <v>66</v>
      </c>
      <c r="C249" s="31" t="s">
        <v>67</v>
      </c>
      <c r="D249" s="31" t="s">
        <v>674</v>
      </c>
      <c r="E249" s="32" t="s">
        <v>691</v>
      </c>
      <c r="F249" s="31" t="s">
        <v>57</v>
      </c>
      <c r="G249" s="31" t="s">
        <v>58</v>
      </c>
      <c r="H249" s="31" t="s">
        <v>70</v>
      </c>
    </row>
    <row r="250" spans="1:11" x14ac:dyDescent="0.25">
      <c r="A250" s="27">
        <v>6</v>
      </c>
      <c r="B250" s="28" t="s">
        <v>115</v>
      </c>
      <c r="C250" s="28" t="s">
        <v>116</v>
      </c>
      <c r="D250" s="28" t="s">
        <v>622</v>
      </c>
      <c r="E250" s="28" t="s">
        <v>623</v>
      </c>
      <c r="F250" s="28" t="s">
        <v>57</v>
      </c>
      <c r="G250" s="28" t="s">
        <v>64</v>
      </c>
      <c r="H250" s="28" t="s">
        <v>87</v>
      </c>
    </row>
  </sheetData>
  <sheetProtection password="E72B" sheet="1" objects="1" scenarios="1" selectLockedCells="1"/>
  <autoFilter ref="A1:K250" xr:uid="{00000000-0009-0000-0000-000001000000}">
    <sortState xmlns:xlrd2="http://schemas.microsoft.com/office/spreadsheetml/2017/richdata2" ref="A2:K251">
      <sortCondition ref="D1:D251"/>
    </sortState>
  </autoFilter>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rgb="FFFFC000"/>
  </sheetPr>
  <dimension ref="A1:H35"/>
  <sheetViews>
    <sheetView showGridLines="0" showRowColHeaders="0" zoomScale="90" zoomScaleNormal="90" zoomScaleSheetLayoutView="70" zoomScalePageLayoutView="115" workbookViewId="0">
      <selection activeCell="B2" sqref="B2:C2"/>
    </sheetView>
  </sheetViews>
  <sheetFormatPr defaultColWidth="8.7109375" defaultRowHeight="12.75" x14ac:dyDescent="0.2"/>
  <cols>
    <col min="1" max="1" width="30.7109375" style="102" customWidth="1"/>
    <col min="2" max="3" width="15.7109375" style="14" customWidth="1"/>
    <col min="4" max="5" width="30.7109375" style="14" customWidth="1"/>
    <col min="6" max="6" width="1.7109375" style="14" customWidth="1"/>
    <col min="7" max="7" width="30.7109375" style="14" customWidth="1"/>
    <col min="8" max="8" width="24.7109375" style="14" bestFit="1" customWidth="1"/>
    <col min="9" max="9" width="54.140625" style="14" customWidth="1"/>
    <col min="10" max="10" width="18.42578125" style="14" customWidth="1"/>
    <col min="11" max="16384" width="8.7109375" style="14"/>
  </cols>
  <sheetData>
    <row r="1" spans="1:8" ht="22.9" customHeight="1" x14ac:dyDescent="0.25">
      <c r="A1" s="98"/>
      <c r="B1" s="13"/>
      <c r="C1" s="13"/>
      <c r="D1" s="13"/>
      <c r="E1"/>
      <c r="F1" s="13"/>
      <c r="G1" s="13"/>
      <c r="H1" s="15"/>
    </row>
    <row r="2" spans="1:8" ht="45.75" x14ac:dyDescent="0.3">
      <c r="A2" s="261" t="s">
        <v>831</v>
      </c>
      <c r="B2" s="451">
        <f>'Budget Title Page'!$I$12</f>
        <v>0</v>
      </c>
      <c r="C2" s="451"/>
      <c r="D2" s="450"/>
      <c r="E2" s="450"/>
      <c r="F2" s="13"/>
      <c r="G2" s="13"/>
      <c r="H2" s="15"/>
    </row>
    <row r="3" spans="1:8" ht="45.75" customHeight="1" x14ac:dyDescent="0.3">
      <c r="A3" s="449" t="s">
        <v>904</v>
      </c>
      <c r="B3" s="449"/>
      <c r="C3" s="449"/>
      <c r="D3" s="449"/>
      <c r="E3" s="449"/>
      <c r="F3" s="449"/>
      <c r="G3" s="449"/>
      <c r="H3" s="15"/>
    </row>
    <row r="4" spans="1:8" ht="24.4" customHeight="1" x14ac:dyDescent="0.25">
      <c r="A4" s="441" t="s">
        <v>978</v>
      </c>
      <c r="B4" s="441"/>
      <c r="C4" s="441"/>
      <c r="D4" s="441"/>
      <c r="E4" s="441"/>
      <c r="F4" s="441"/>
      <c r="G4" s="441"/>
    </row>
    <row r="5" spans="1:8" ht="24.4" customHeight="1" x14ac:dyDescent="0.25">
      <c r="A5" s="99"/>
      <c r="B5" s="39"/>
      <c r="C5" s="39"/>
      <c r="D5" s="97"/>
      <c r="E5" s="97"/>
      <c r="F5" s="39"/>
      <c r="G5" s="39"/>
    </row>
    <row r="6" spans="1:8" ht="9" customHeight="1" thickBot="1" x14ac:dyDescent="0.25"/>
    <row r="7" spans="1:8" ht="39.6" customHeight="1" x14ac:dyDescent="0.3">
      <c r="A7" s="442" t="s">
        <v>3</v>
      </c>
      <c r="B7" s="439" t="s">
        <v>4</v>
      </c>
      <c r="C7" s="440"/>
      <c r="D7" s="198" t="s">
        <v>782</v>
      </c>
      <c r="E7" s="198" t="s">
        <v>917</v>
      </c>
      <c r="F7" s="452"/>
      <c r="G7" s="199" t="s">
        <v>782</v>
      </c>
    </row>
    <row r="8" spans="1:8" ht="39" customHeight="1" x14ac:dyDescent="0.35">
      <c r="A8" s="443"/>
      <c r="B8" s="444" t="s">
        <v>8</v>
      </c>
      <c r="C8" s="445"/>
      <c r="D8" s="195" t="s">
        <v>783</v>
      </c>
      <c r="E8" s="195" t="s">
        <v>783</v>
      </c>
      <c r="F8" s="453"/>
      <c r="G8" s="200" t="s">
        <v>9</v>
      </c>
    </row>
    <row r="9" spans="1:8" ht="21" x14ac:dyDescent="0.35">
      <c r="A9" s="201" t="s">
        <v>10</v>
      </c>
      <c r="B9" s="454"/>
      <c r="C9" s="454"/>
      <c r="D9" s="21"/>
      <c r="E9" s="21"/>
      <c r="F9" s="22"/>
      <c r="G9" s="202"/>
    </row>
    <row r="10" spans="1:8" ht="35.1" customHeight="1" x14ac:dyDescent="0.3">
      <c r="A10" s="203" t="s">
        <v>666</v>
      </c>
      <c r="B10" s="446" t="s">
        <v>11</v>
      </c>
      <c r="C10" s="446"/>
      <c r="D10" s="196">
        <f>SUMPRODUCT((Prog!$C$2:$C$22)*(Prog!$B$2:$B$22="100 - 100: Full-Time &amp; Part Time Salaries - Instruction"))</f>
        <v>0</v>
      </c>
      <c r="E10" s="186"/>
      <c r="F10" s="187"/>
      <c r="G10" s="204">
        <f t="shared" ref="G10:G15" si="0">SUM(D10:E10)</f>
        <v>0</v>
      </c>
    </row>
    <row r="11" spans="1:8" ht="35.1" customHeight="1" x14ac:dyDescent="0.3">
      <c r="A11" s="203" t="s">
        <v>12</v>
      </c>
      <c r="B11" s="446" t="s">
        <v>13</v>
      </c>
      <c r="C11" s="446"/>
      <c r="D11" s="196">
        <f>SUMPRODUCT((Prog!$C$44:$C$67)*(Prog!$B$44:$B$67="100 - 300: Purchased Professional and Technical Services (instructional)"))</f>
        <v>0</v>
      </c>
      <c r="E11" s="186"/>
      <c r="F11" s="187"/>
      <c r="G11" s="204">
        <f t="shared" si="0"/>
        <v>0</v>
      </c>
    </row>
    <row r="12" spans="1:8" ht="35.1" customHeight="1" x14ac:dyDescent="0.3">
      <c r="A12" s="203" t="s">
        <v>14</v>
      </c>
      <c r="B12" s="446" t="s">
        <v>15</v>
      </c>
      <c r="C12" s="446"/>
      <c r="D12" s="196">
        <f>SUMPRODUCT((Prog!$C$116:$C$139)*(Prog!$B$116:$B$139="100 - 500: Other Purchased Services"))</f>
        <v>0</v>
      </c>
      <c r="E12" s="186"/>
      <c r="F12" s="187"/>
      <c r="G12" s="204">
        <f t="shared" si="0"/>
        <v>0</v>
      </c>
    </row>
    <row r="13" spans="1:8" ht="35.1" customHeight="1" x14ac:dyDescent="0.3">
      <c r="A13" s="203" t="s">
        <v>16</v>
      </c>
      <c r="B13" s="446" t="s">
        <v>17</v>
      </c>
      <c r="C13" s="446"/>
      <c r="D13" s="196">
        <f>SUMPRODUCT((Prog!$C$68:$C$91)*(Prog!$B$68:$B$91="100 - 600: Instructional Supplies and Textbooks"))</f>
        <v>0</v>
      </c>
      <c r="E13" s="186"/>
      <c r="F13" s="187"/>
      <c r="G13" s="204">
        <f t="shared" si="0"/>
        <v>0</v>
      </c>
    </row>
    <row r="14" spans="1:8" ht="35.1" customHeight="1" x14ac:dyDescent="0.3">
      <c r="A14" s="203" t="s">
        <v>18</v>
      </c>
      <c r="B14" s="446" t="s">
        <v>19</v>
      </c>
      <c r="C14" s="446"/>
      <c r="D14" s="196">
        <f>SUMPRODUCT((Prog!$C$116:$C$139)*(Prog!$B$116:$B$139="100 - 800: Other Objects"))</f>
        <v>0</v>
      </c>
      <c r="E14" s="186"/>
      <c r="F14" s="187"/>
      <c r="G14" s="204">
        <f t="shared" si="0"/>
        <v>0</v>
      </c>
    </row>
    <row r="15" spans="1:8" ht="42" x14ac:dyDescent="0.35">
      <c r="A15" s="205" t="s">
        <v>20</v>
      </c>
      <c r="B15" s="20"/>
      <c r="C15" s="20"/>
      <c r="D15" s="191">
        <f>SUM(D10:D14)</f>
        <v>0</v>
      </c>
      <c r="E15" s="192"/>
      <c r="F15" s="193"/>
      <c r="G15" s="206">
        <f t="shared" si="0"/>
        <v>0</v>
      </c>
    </row>
    <row r="16" spans="1:8" ht="21" x14ac:dyDescent="0.35">
      <c r="A16" s="201" t="s">
        <v>21</v>
      </c>
      <c r="B16" s="448"/>
      <c r="C16" s="448"/>
      <c r="D16" s="188"/>
      <c r="E16" s="188"/>
      <c r="F16" s="189"/>
      <c r="G16" s="207"/>
    </row>
    <row r="17" spans="1:7" ht="35.1" customHeight="1" x14ac:dyDescent="0.3">
      <c r="A17" s="203" t="s">
        <v>666</v>
      </c>
      <c r="B17" s="446" t="s">
        <v>22</v>
      </c>
      <c r="C17" s="447"/>
      <c r="D17" s="196">
        <f>SUMPRODUCT((Prog!$C$2:$C$22)*(Prog!$B$2:$B$22="200 - 100: Full Time and Part Time Salaries Support Services"))</f>
        <v>0</v>
      </c>
      <c r="E17" s="196">
        <f>SUMPRODUCT((Prog!$C$140:$C$163)*(Prog!$B$140:$B$163="200-100"))</f>
        <v>0</v>
      </c>
      <c r="F17" s="197"/>
      <c r="G17" s="204">
        <f>SUM(D17:E17)</f>
        <v>0</v>
      </c>
    </row>
    <row r="18" spans="1:7" ht="35.1" customHeight="1" x14ac:dyDescent="0.3">
      <c r="A18" s="203" t="s">
        <v>667</v>
      </c>
      <c r="B18" s="446" t="s">
        <v>23</v>
      </c>
      <c r="C18" s="447"/>
      <c r="D18" s="196">
        <f>SUMPRODUCT((Prog!$C$23:$C$43)*(Prog!$B$23:$B$43="200 - 200: Personal Services - Employee Benefits"))</f>
        <v>0</v>
      </c>
      <c r="E18" s="196">
        <f>SUMPRODUCT((Prog!$C$140:$C$163)*(Prog!$B$140:$B$163="200-200"))</f>
        <v>0</v>
      </c>
      <c r="F18" s="197"/>
      <c r="G18" s="204">
        <f t="shared" ref="G18:G29" si="1">SUM(D18:E18)</f>
        <v>0</v>
      </c>
    </row>
    <row r="19" spans="1:7" ht="35.1" customHeight="1" x14ac:dyDescent="0.3">
      <c r="A19" s="203" t="s">
        <v>12</v>
      </c>
      <c r="B19" s="446" t="s">
        <v>24</v>
      </c>
      <c r="C19" s="447"/>
      <c r="D19" s="196">
        <f>SUMPRODUCT((Prog!$C$44:$C$67)*(Prog!$B$44:$B$67="200 - 300:  Purchased Professional and Technical Services (noninstructional/support)"))</f>
        <v>0</v>
      </c>
      <c r="E19" s="196">
        <f>SUMPRODUCT((Prog!$C$140:$C$163)*(Prog!$B$140:$B$163="200-300"))</f>
        <v>0</v>
      </c>
      <c r="F19" s="197"/>
      <c r="G19" s="204">
        <f t="shared" si="1"/>
        <v>0</v>
      </c>
    </row>
    <row r="20" spans="1:7" ht="35.1" customHeight="1" x14ac:dyDescent="0.3">
      <c r="A20" s="203" t="s">
        <v>25</v>
      </c>
      <c r="B20" s="446" t="s">
        <v>26</v>
      </c>
      <c r="C20" s="447"/>
      <c r="D20" s="196">
        <f>SUMPRODUCT((Prog!$C$116:$C$139)*(Prog!$B$116:$B$139="200 - 400: Purchased Property Services"))</f>
        <v>0</v>
      </c>
      <c r="E20" s="196">
        <f>SUMPRODUCT((Prog!$C$140:$C$163)*(Prog!$B$140:$B$163="200-400"))</f>
        <v>0</v>
      </c>
      <c r="F20" s="197"/>
      <c r="G20" s="204">
        <f t="shared" si="1"/>
        <v>0</v>
      </c>
    </row>
    <row r="21" spans="1:7" ht="35.1" customHeight="1" x14ac:dyDescent="0.3">
      <c r="A21" s="203" t="s">
        <v>14</v>
      </c>
      <c r="B21" s="446" t="s">
        <v>27</v>
      </c>
      <c r="C21" s="447"/>
      <c r="D21" s="196">
        <f>SUMPRODUCT((Prog!$C$116:$C$139)*(Prog!$B$116:$B$139="200 - 500: Other Purchased Services"))</f>
        <v>0</v>
      </c>
      <c r="E21" s="196">
        <f>SUMPRODUCT((Prog!$C$140:$C$163)*(Prog!$B$140:$B$163="200-500"))</f>
        <v>0</v>
      </c>
      <c r="F21" s="197"/>
      <c r="G21" s="204">
        <f t="shared" si="1"/>
        <v>0</v>
      </c>
    </row>
    <row r="22" spans="1:7" ht="35.1" customHeight="1" x14ac:dyDescent="0.3">
      <c r="A22" s="203" t="s">
        <v>28</v>
      </c>
      <c r="B22" s="446" t="s">
        <v>29</v>
      </c>
      <c r="C22" s="447"/>
      <c r="D22" s="196">
        <f>SUMPRODUCT((Prog!$C$116:$C$139)*(Prog!$B$116:$B$139="200 - 580: Travel"))</f>
        <v>0</v>
      </c>
      <c r="E22" s="196">
        <f>SUMPRODUCT((Prog!$C$140:$C$163)*(Prog!$B$140:$B$163="200-580"))</f>
        <v>0</v>
      </c>
      <c r="F22" s="197"/>
      <c r="G22" s="204">
        <f t="shared" si="1"/>
        <v>0</v>
      </c>
    </row>
    <row r="23" spans="1:7" ht="35.1" customHeight="1" x14ac:dyDescent="0.3">
      <c r="A23" s="203" t="s">
        <v>16</v>
      </c>
      <c r="B23" s="446" t="s">
        <v>30</v>
      </c>
      <c r="C23" s="447"/>
      <c r="D23" s="196">
        <f>SUMPRODUCT((Prog!$C$68:$C$91)*(Prog!$B$68:$B$91="200 - 600: Noninstructional Supplies and Materials"))</f>
        <v>0</v>
      </c>
      <c r="E23" s="196">
        <f>SUMPRODUCT((Prog!$C$140:$C$163)*(Prog!$B$140:$B$163="200-600"))</f>
        <v>0</v>
      </c>
      <c r="F23" s="197"/>
      <c r="G23" s="204">
        <f t="shared" si="1"/>
        <v>0</v>
      </c>
    </row>
    <row r="24" spans="1:7" ht="35.1" customHeight="1" x14ac:dyDescent="0.3">
      <c r="A24" s="203" t="s">
        <v>18</v>
      </c>
      <c r="B24" s="446" t="s">
        <v>31</v>
      </c>
      <c r="C24" s="447"/>
      <c r="D24" s="196">
        <f>SUMPRODUCT((Prog!$C$116:$C$139)*(Prog!$B$116:$B$139="200 - 800: Other Objects"))</f>
        <v>0</v>
      </c>
      <c r="E24" s="196">
        <f>SUMPRODUCT((Prog!$C$140:$C$163)*(Prog!$B$140:$B$163="200-800"))</f>
        <v>0</v>
      </c>
      <c r="F24" s="197"/>
      <c r="G24" s="204">
        <f t="shared" si="1"/>
        <v>0</v>
      </c>
    </row>
    <row r="25" spans="1:7" ht="35.1" customHeight="1" x14ac:dyDescent="0.3">
      <c r="A25" s="203" t="s">
        <v>32</v>
      </c>
      <c r="B25" s="446" t="s">
        <v>33</v>
      </c>
      <c r="C25" s="447"/>
      <c r="D25" s="186"/>
      <c r="E25" s="243">
        <f>SUMPRODUCT((Prog!$C$140:$C$163)*(Prog!$B$140:$B$163="200-860"))</f>
        <v>0</v>
      </c>
      <c r="F25" s="187"/>
      <c r="G25" s="256">
        <f t="shared" si="1"/>
        <v>0</v>
      </c>
    </row>
    <row r="26" spans="1:7" ht="42" x14ac:dyDescent="0.35">
      <c r="A26" s="209" t="s">
        <v>34</v>
      </c>
      <c r="B26" s="19"/>
      <c r="C26" s="19"/>
      <c r="D26" s="191">
        <f>SUM(D17:D24)</f>
        <v>0</v>
      </c>
      <c r="E26" s="191">
        <f>SUM(E17:E25)</f>
        <v>0</v>
      </c>
      <c r="F26" s="193"/>
      <c r="G26" s="206">
        <f t="shared" si="1"/>
        <v>0</v>
      </c>
    </row>
    <row r="27" spans="1:7" ht="35.1" customHeight="1" x14ac:dyDescent="0.3">
      <c r="A27" s="203" t="s">
        <v>35</v>
      </c>
      <c r="B27" s="446" t="s">
        <v>36</v>
      </c>
      <c r="C27" s="447"/>
      <c r="D27" s="186"/>
      <c r="E27" s="186"/>
      <c r="F27" s="187"/>
      <c r="G27" s="208">
        <f t="shared" si="1"/>
        <v>0</v>
      </c>
    </row>
    <row r="28" spans="1:7" ht="35.1" customHeight="1" x14ac:dyDescent="0.3">
      <c r="A28" s="203" t="s">
        <v>37</v>
      </c>
      <c r="B28" s="446" t="s">
        <v>38</v>
      </c>
      <c r="C28" s="447"/>
      <c r="D28" s="196">
        <f>SUMIF('Budget Detail Form E'!B9:B32,"400 - 731: Instructional Equipment",'Budget Detail Form E'!F9:F32)</f>
        <v>0</v>
      </c>
      <c r="E28" s="186"/>
      <c r="F28" s="187"/>
      <c r="G28" s="204">
        <f t="shared" si="1"/>
        <v>0</v>
      </c>
    </row>
    <row r="29" spans="1:7" ht="35.1" customHeight="1" x14ac:dyDescent="0.3">
      <c r="A29" s="203" t="s">
        <v>665</v>
      </c>
      <c r="B29" s="446" t="s">
        <v>39</v>
      </c>
      <c r="C29" s="447"/>
      <c r="D29" s="196">
        <f>SUMIF('Budget Detail Form E'!B9:B32,"400 - 732: Noninstructional Equipment",'Budget Detail Form E'!F9:F32)</f>
        <v>0</v>
      </c>
      <c r="E29" s="243">
        <f>SUMIF('Budget Detail Form G'!B9:B32,"400-732",'Budget Detail Form G'!D9:D32)</f>
        <v>0</v>
      </c>
      <c r="F29" s="187"/>
      <c r="G29" s="204">
        <f t="shared" si="1"/>
        <v>0</v>
      </c>
    </row>
    <row r="30" spans="1:7" ht="35.1" customHeight="1" x14ac:dyDescent="0.35">
      <c r="A30" s="209" t="s">
        <v>40</v>
      </c>
      <c r="B30" s="19" t="s">
        <v>41</v>
      </c>
      <c r="C30" s="19"/>
      <c r="D30" s="191">
        <f>SUM(D28:D29)</f>
        <v>0</v>
      </c>
      <c r="E30" s="190">
        <f>SUM(E28:E29)</f>
        <v>0</v>
      </c>
      <c r="F30" s="187"/>
      <c r="G30" s="206">
        <f>SUM(G28:G29)</f>
        <v>0</v>
      </c>
    </row>
    <row r="31" spans="1:7" ht="35.1" customHeight="1" thickBot="1" x14ac:dyDescent="0.4">
      <c r="A31" s="210" t="s">
        <v>42</v>
      </c>
      <c r="B31" s="211"/>
      <c r="C31" s="211"/>
      <c r="D31" s="212">
        <f>D15+D26+D30</f>
        <v>0</v>
      </c>
      <c r="E31" s="244">
        <f>E15+E26+E30</f>
        <v>0</v>
      </c>
      <c r="F31" s="213"/>
      <c r="G31" s="214">
        <f>SUM(G15+G26+G30)</f>
        <v>0</v>
      </c>
    </row>
    <row r="32" spans="1:7" x14ac:dyDescent="0.2">
      <c r="A32" s="100"/>
      <c r="B32" s="59"/>
      <c r="C32" s="59"/>
      <c r="D32" s="60"/>
      <c r="E32" s="60"/>
      <c r="F32" s="60"/>
    </row>
    <row r="33" spans="1:6" x14ac:dyDescent="0.2">
      <c r="A33" s="100"/>
      <c r="B33" s="59"/>
      <c r="C33" s="59"/>
      <c r="D33" s="59"/>
      <c r="E33" s="59"/>
      <c r="F33" s="59"/>
    </row>
    <row r="34" spans="1:6" ht="15.75" x14ac:dyDescent="0.25">
      <c r="A34" s="101"/>
      <c r="B34" s="59"/>
      <c r="C34" s="59"/>
      <c r="D34" s="59"/>
      <c r="E34" s="59"/>
      <c r="F34" s="59"/>
    </row>
    <row r="35" spans="1:6" x14ac:dyDescent="0.2">
      <c r="A35" s="100"/>
      <c r="B35" s="59"/>
      <c r="C35" s="59"/>
      <c r="D35" s="59"/>
      <c r="E35" s="59"/>
      <c r="F35" s="59"/>
    </row>
  </sheetData>
  <sheetProtection algorithmName="SHA-512" hashValue="ZtYlY/hMZFEnvNmrI/ILk95IuMxqY7I3ciZafX4xvKt/AkdWaRo44cJj41bL0AdZAZT5UMqvPHnnZduNIJ7Haw==" saltValue="mHH42AZOskUk9jt0/L3j/Q==" spinCount="100000" sheet="1" selectLockedCells="1"/>
  <mergeCells count="27">
    <mergeCell ref="A3:G3"/>
    <mergeCell ref="D2:E2"/>
    <mergeCell ref="B2:C2"/>
    <mergeCell ref="B29:C29"/>
    <mergeCell ref="B22:C22"/>
    <mergeCell ref="B23:C23"/>
    <mergeCell ref="B24:C24"/>
    <mergeCell ref="B25:C25"/>
    <mergeCell ref="B20:C20"/>
    <mergeCell ref="F7:F8"/>
    <mergeCell ref="B27:C27"/>
    <mergeCell ref="B28:C28"/>
    <mergeCell ref="B21:C21"/>
    <mergeCell ref="B9:C9"/>
    <mergeCell ref="B10:C10"/>
    <mergeCell ref="B11:C11"/>
    <mergeCell ref="B19:C19"/>
    <mergeCell ref="B13:C13"/>
    <mergeCell ref="B14:C14"/>
    <mergeCell ref="B16:C16"/>
    <mergeCell ref="B18:C18"/>
    <mergeCell ref="B7:C7"/>
    <mergeCell ref="A4:G4"/>
    <mergeCell ref="A7:A8"/>
    <mergeCell ref="B8:C8"/>
    <mergeCell ref="B17:C17"/>
    <mergeCell ref="B12:C12"/>
  </mergeCells>
  <conditionalFormatting sqref="B2:C2">
    <cfRule type="cellIs" dxfId="1" priority="1" operator="equal">
      <formula>"Select School From List Below"</formula>
    </cfRule>
  </conditionalFormatting>
  <printOptions horizontalCentered="1"/>
  <pageMargins left="0.16" right="0.16" top="0.54" bottom="0.59" header="0.3" footer="0.3"/>
  <pageSetup scale="63" fitToWidth="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B1:G35"/>
  <sheetViews>
    <sheetView showGridLines="0" zoomScale="90" zoomScaleNormal="90" zoomScaleSheetLayoutView="70" zoomScalePageLayoutView="115" workbookViewId="0">
      <selection activeCell="C2" sqref="C2:D2"/>
    </sheetView>
  </sheetViews>
  <sheetFormatPr defaultColWidth="8.7109375" defaultRowHeight="12.75" x14ac:dyDescent="0.2"/>
  <cols>
    <col min="1" max="1" width="2.5703125" style="14" customWidth="1"/>
    <col min="2" max="2" width="44.28515625" style="102" customWidth="1"/>
    <col min="3" max="3" width="15.7109375" style="14" customWidth="1"/>
    <col min="4" max="4" width="20.42578125" style="14" customWidth="1"/>
    <col min="5" max="5" width="1.7109375" style="14" customWidth="1"/>
    <col min="6" max="6" width="37" style="14" customWidth="1"/>
    <col min="7" max="7" width="24.7109375" style="14" bestFit="1" customWidth="1"/>
    <col min="8" max="8" width="54.140625" style="14" customWidth="1"/>
    <col min="9" max="9" width="18.42578125" style="14" customWidth="1"/>
    <col min="10" max="16384" width="8.7109375" style="14"/>
  </cols>
  <sheetData>
    <row r="1" spans="2:7" ht="22.9" customHeight="1" x14ac:dyDescent="0.25">
      <c r="B1" s="98"/>
      <c r="C1" s="13"/>
      <c r="D1" s="13"/>
      <c r="E1" s="13"/>
      <c r="F1" s="13"/>
      <c r="G1" s="15"/>
    </row>
    <row r="2" spans="2:7" ht="45.75" x14ac:dyDescent="0.25">
      <c r="B2" s="261" t="s">
        <v>831</v>
      </c>
      <c r="C2" s="451">
        <f>'Budget Title Page'!$I$12</f>
        <v>0</v>
      </c>
      <c r="D2" s="451"/>
      <c r="E2" s="13"/>
      <c r="F2" s="13"/>
      <c r="G2" s="15"/>
    </row>
    <row r="3" spans="2:7" ht="45.75" customHeight="1" x14ac:dyDescent="0.3">
      <c r="B3" s="449" t="s">
        <v>904</v>
      </c>
      <c r="C3" s="449"/>
      <c r="D3" s="449"/>
      <c r="E3" s="449"/>
      <c r="F3" s="449"/>
      <c r="G3" s="15"/>
    </row>
    <row r="4" spans="2:7" ht="24.4" customHeight="1" x14ac:dyDescent="0.25">
      <c r="B4" s="441" t="s">
        <v>979</v>
      </c>
      <c r="C4" s="441"/>
      <c r="D4" s="441"/>
      <c r="E4" s="441"/>
      <c r="F4" s="441"/>
    </row>
    <row r="5" spans="2:7" ht="24.4" customHeight="1" x14ac:dyDescent="0.25">
      <c r="B5" s="99"/>
      <c r="C5" s="251"/>
      <c r="D5" s="251"/>
      <c r="E5" s="251"/>
      <c r="F5" s="251"/>
    </row>
    <row r="6" spans="2:7" ht="9" customHeight="1" thickBot="1" x14ac:dyDescent="0.25"/>
    <row r="7" spans="2:7" ht="39.6" customHeight="1" x14ac:dyDescent="0.3">
      <c r="B7" s="442" t="s">
        <v>3</v>
      </c>
      <c r="C7" s="439" t="s">
        <v>4</v>
      </c>
      <c r="D7" s="440"/>
      <c r="E7" s="452"/>
      <c r="F7" s="199" t="s">
        <v>782</v>
      </c>
    </row>
    <row r="8" spans="2:7" ht="39" customHeight="1" x14ac:dyDescent="0.35">
      <c r="B8" s="443"/>
      <c r="C8" s="444" t="s">
        <v>8</v>
      </c>
      <c r="D8" s="445"/>
      <c r="E8" s="453"/>
      <c r="F8" s="200" t="s">
        <v>9</v>
      </c>
    </row>
    <row r="9" spans="2:7" ht="21" x14ac:dyDescent="0.35">
      <c r="B9" s="201" t="s">
        <v>10</v>
      </c>
      <c r="C9" s="454"/>
      <c r="D9" s="454"/>
      <c r="E9" s="22"/>
      <c r="F9" s="202"/>
    </row>
    <row r="10" spans="2:7" ht="35.1" customHeight="1" x14ac:dyDescent="0.3">
      <c r="B10" s="203" t="s">
        <v>666</v>
      </c>
      <c r="C10" s="446" t="s">
        <v>11</v>
      </c>
      <c r="D10" s="446"/>
      <c r="E10" s="187"/>
      <c r="F10" s="204">
        <f>SUMIF('Budget Detail Form H'!B9:B32,"100-100",'Budget Detail Form H'!D9:D32)</f>
        <v>0</v>
      </c>
    </row>
    <row r="11" spans="2:7" ht="35.1" customHeight="1" x14ac:dyDescent="0.3">
      <c r="B11" s="203" t="s">
        <v>12</v>
      </c>
      <c r="C11" s="446" t="s">
        <v>13</v>
      </c>
      <c r="D11" s="446"/>
      <c r="E11" s="187"/>
      <c r="F11" s="204">
        <f>SUMIF('Budget Detail Form H'!B9:B32,"100-300",'Budget Detail Form H'!D9:D32)</f>
        <v>0</v>
      </c>
    </row>
    <row r="12" spans="2:7" ht="35.1" customHeight="1" x14ac:dyDescent="0.3">
      <c r="B12" s="203" t="s">
        <v>14</v>
      </c>
      <c r="C12" s="446" t="s">
        <v>15</v>
      </c>
      <c r="D12" s="446"/>
      <c r="E12" s="187"/>
      <c r="F12" s="204">
        <f>SUMIF('Budget Detail Form H'!B9:B32,"100-500",'Budget Detail Form H'!D9:D32)</f>
        <v>0</v>
      </c>
    </row>
    <row r="13" spans="2:7" ht="35.1" customHeight="1" x14ac:dyDescent="0.3">
      <c r="B13" s="203" t="s">
        <v>16</v>
      </c>
      <c r="C13" s="446" t="s">
        <v>17</v>
      </c>
      <c r="D13" s="446"/>
      <c r="E13" s="187"/>
      <c r="F13" s="204">
        <f>SUMIF('Budget Detail Form H'!B9:B32,"100-600",'Budget Detail Form H'!D9:D32)</f>
        <v>0</v>
      </c>
    </row>
    <row r="14" spans="2:7" ht="35.1" customHeight="1" x14ac:dyDescent="0.3">
      <c r="B14" s="203" t="s">
        <v>18</v>
      </c>
      <c r="C14" s="446" t="s">
        <v>19</v>
      </c>
      <c r="D14" s="446"/>
      <c r="E14" s="187"/>
      <c r="F14" s="204">
        <f>SUMIF('Budget Detail Form H'!B9:B32,"100-800",'Budget Detail Form H'!D9:D32)</f>
        <v>0</v>
      </c>
    </row>
    <row r="15" spans="2:7" ht="21" x14ac:dyDescent="0.35">
      <c r="B15" s="205" t="s">
        <v>20</v>
      </c>
      <c r="C15" s="20"/>
      <c r="D15" s="20"/>
      <c r="E15" s="193"/>
      <c r="F15" s="206">
        <f>SUM(F10:F14)</f>
        <v>0</v>
      </c>
    </row>
    <row r="16" spans="2:7" ht="21" x14ac:dyDescent="0.35">
      <c r="B16" s="201" t="s">
        <v>21</v>
      </c>
      <c r="C16" s="448"/>
      <c r="D16" s="448"/>
      <c r="E16" s="189"/>
      <c r="F16" s="207"/>
    </row>
    <row r="17" spans="2:6" ht="35.1" customHeight="1" x14ac:dyDescent="0.3">
      <c r="B17" s="203" t="s">
        <v>666</v>
      </c>
      <c r="C17" s="446" t="s">
        <v>22</v>
      </c>
      <c r="D17" s="447"/>
      <c r="E17" s="197"/>
      <c r="F17" s="204">
        <f>SUMIF('Budget Detail Form H'!B9:B32,"200-100",'Budget Detail Form H'!D9:D32)</f>
        <v>0</v>
      </c>
    </row>
    <row r="18" spans="2:6" ht="35.1" customHeight="1" x14ac:dyDescent="0.3">
      <c r="B18" s="203" t="s">
        <v>667</v>
      </c>
      <c r="C18" s="446" t="s">
        <v>23</v>
      </c>
      <c r="D18" s="447"/>
      <c r="E18" s="197"/>
      <c r="F18" s="204">
        <f>SUMIF('Budget Detail Form H'!B9:B32,"200-200",'Budget Detail Form H'!D9:D32)</f>
        <v>0</v>
      </c>
    </row>
    <row r="19" spans="2:6" ht="35.1" customHeight="1" x14ac:dyDescent="0.3">
      <c r="B19" s="203" t="s">
        <v>12</v>
      </c>
      <c r="C19" s="446" t="s">
        <v>24</v>
      </c>
      <c r="D19" s="447"/>
      <c r="E19" s="197"/>
      <c r="F19" s="204">
        <f>SUMIF('Budget Detail Form H'!B9:B32,"200-300",'Budget Detail Form H'!D9:D32)</f>
        <v>0</v>
      </c>
    </row>
    <row r="20" spans="2:6" ht="35.1" customHeight="1" x14ac:dyDescent="0.3">
      <c r="B20" s="203" t="s">
        <v>25</v>
      </c>
      <c r="C20" s="446" t="s">
        <v>26</v>
      </c>
      <c r="D20" s="447"/>
      <c r="E20" s="197"/>
      <c r="F20" s="204">
        <f>SUMIF('Budget Detail Form H'!B9:B32,"200-400",'Budget Detail Form H'!D9:D32)</f>
        <v>0</v>
      </c>
    </row>
    <row r="21" spans="2:6" ht="35.1" customHeight="1" x14ac:dyDescent="0.3">
      <c r="B21" s="203" t="s">
        <v>14</v>
      </c>
      <c r="C21" s="446" t="s">
        <v>27</v>
      </c>
      <c r="D21" s="447"/>
      <c r="E21" s="197"/>
      <c r="F21" s="204">
        <f>SUMIF('Budget Detail Form H'!B9:B32,"200-500",'Budget Detail Form H'!D9:D32)</f>
        <v>0</v>
      </c>
    </row>
    <row r="22" spans="2:6" ht="35.1" customHeight="1" x14ac:dyDescent="0.3">
      <c r="B22" s="203" t="s">
        <v>28</v>
      </c>
      <c r="C22" s="446" t="s">
        <v>29</v>
      </c>
      <c r="D22" s="447"/>
      <c r="E22" s="197"/>
      <c r="F22" s="204">
        <f>SUMIF('Budget Detail Form H'!B9:B32,"200-580",'Budget Detail Form H'!D9:D32)</f>
        <v>0</v>
      </c>
    </row>
    <row r="23" spans="2:6" ht="35.1" customHeight="1" x14ac:dyDescent="0.3">
      <c r="B23" s="203" t="s">
        <v>16</v>
      </c>
      <c r="C23" s="446" t="s">
        <v>30</v>
      </c>
      <c r="D23" s="447"/>
      <c r="E23" s="197"/>
      <c r="F23" s="204">
        <f>SUMIF('Budget Detail Form H'!B9:B32,"200-600",'Budget Detail Form H'!D9:D32)</f>
        <v>0</v>
      </c>
    </row>
    <row r="24" spans="2:6" ht="35.1" customHeight="1" x14ac:dyDescent="0.3">
      <c r="B24" s="203" t="s">
        <v>18</v>
      </c>
      <c r="C24" s="446" t="s">
        <v>31</v>
      </c>
      <c r="D24" s="447"/>
      <c r="E24" s="197"/>
      <c r="F24" s="204">
        <f>SUMIF('Budget Detail Form H'!B9:B32,"200-800",'Budget Detail Form H'!D9:D32)</f>
        <v>0</v>
      </c>
    </row>
    <row r="25" spans="2:6" ht="35.1" customHeight="1" x14ac:dyDescent="0.3">
      <c r="B25" s="203" t="s">
        <v>32</v>
      </c>
      <c r="C25" s="446" t="s">
        <v>33</v>
      </c>
      <c r="D25" s="447"/>
      <c r="E25" s="187"/>
      <c r="F25" s="256">
        <f>SUMIF('Budget Detail Form H'!B9:B32,"200-860",'Budget Detail Form H'!D9:D32)</f>
        <v>0</v>
      </c>
    </row>
    <row r="26" spans="2:6" ht="21" x14ac:dyDescent="0.35">
      <c r="B26" s="209" t="s">
        <v>34</v>
      </c>
      <c r="C26" s="19"/>
      <c r="D26" s="19"/>
      <c r="E26" s="193"/>
      <c r="F26" s="206">
        <f>SUM(F17:F25)</f>
        <v>0</v>
      </c>
    </row>
    <row r="27" spans="2:6" ht="35.1" customHeight="1" x14ac:dyDescent="0.3">
      <c r="B27" s="203" t="s">
        <v>35</v>
      </c>
      <c r="C27" s="446" t="s">
        <v>36</v>
      </c>
      <c r="D27" s="447"/>
      <c r="E27" s="187"/>
      <c r="F27" s="208"/>
    </row>
    <row r="28" spans="2:6" ht="35.1" customHeight="1" x14ac:dyDescent="0.3">
      <c r="B28" s="203" t="s">
        <v>37</v>
      </c>
      <c r="C28" s="446" t="s">
        <v>38</v>
      </c>
      <c r="D28" s="447"/>
      <c r="E28" s="187"/>
      <c r="F28" s="204">
        <f>SUMIF('Budget Detail Form H'!B9:B32,"400-731",'Budget Detail Form H'!D9:D32)</f>
        <v>0</v>
      </c>
    </row>
    <row r="29" spans="2:6" ht="35.1" customHeight="1" x14ac:dyDescent="0.3">
      <c r="B29" s="203" t="s">
        <v>665</v>
      </c>
      <c r="C29" s="446" t="s">
        <v>39</v>
      </c>
      <c r="D29" s="447"/>
      <c r="E29" s="187"/>
      <c r="F29" s="204">
        <f>SUMIF('Budget Detail Form H'!B9:B32,"400-732",'Budget Detail Form H'!D9:D32)</f>
        <v>0</v>
      </c>
    </row>
    <row r="30" spans="2:6" ht="35.1" customHeight="1" x14ac:dyDescent="0.35">
      <c r="B30" s="209" t="s">
        <v>40</v>
      </c>
      <c r="C30" s="19" t="s">
        <v>41</v>
      </c>
      <c r="D30" s="19"/>
      <c r="E30" s="187"/>
      <c r="F30" s="206">
        <f>SUM(F28:F29)</f>
        <v>0</v>
      </c>
    </row>
    <row r="31" spans="2:6" ht="35.1" customHeight="1" thickBot="1" x14ac:dyDescent="0.4">
      <c r="B31" s="210" t="s">
        <v>42</v>
      </c>
      <c r="C31" s="211"/>
      <c r="D31" s="211"/>
      <c r="E31" s="213"/>
      <c r="F31" s="214">
        <f>SUM(F15+F26+F30)</f>
        <v>0</v>
      </c>
    </row>
    <row r="32" spans="2:6" x14ac:dyDescent="0.2">
      <c r="B32" s="100"/>
      <c r="C32" s="59"/>
      <c r="D32" s="59"/>
      <c r="E32" s="60"/>
    </row>
    <row r="33" spans="2:5" x14ac:dyDescent="0.2">
      <c r="B33" s="100"/>
      <c r="C33" s="59"/>
      <c r="D33" s="59"/>
      <c r="E33" s="59"/>
    </row>
    <row r="34" spans="2:5" ht="15.75" x14ac:dyDescent="0.25">
      <c r="B34" s="101"/>
      <c r="C34" s="59"/>
      <c r="D34" s="59"/>
      <c r="E34" s="59"/>
    </row>
    <row r="35" spans="2:5" x14ac:dyDescent="0.2">
      <c r="B35" s="100"/>
      <c r="C35" s="59"/>
      <c r="D35" s="59"/>
      <c r="E35" s="59"/>
    </row>
  </sheetData>
  <sheetProtection algorithmName="SHA-512" hashValue="KAa6vVapVm/J5JTl/gJwempLbY1zC+1/TiorxJ2ufB585F0mKLM7uiVn7Qs27xue/QcuakUmz/2Yz1zaZYpURw==" saltValue="C17wZb5MHqkXOLPSLbwDEA==" spinCount="100000" sheet="1" selectLockedCells="1"/>
  <mergeCells count="26">
    <mergeCell ref="C20:D20"/>
    <mergeCell ref="C21:D21"/>
    <mergeCell ref="C29:D29"/>
    <mergeCell ref="C22:D22"/>
    <mergeCell ref="C23:D23"/>
    <mergeCell ref="C24:D24"/>
    <mergeCell ref="C25:D25"/>
    <mergeCell ref="C27:D27"/>
    <mergeCell ref="C28:D28"/>
    <mergeCell ref="C14:D14"/>
    <mergeCell ref="C16:D16"/>
    <mergeCell ref="C17:D17"/>
    <mergeCell ref="C18:D18"/>
    <mergeCell ref="C19:D19"/>
    <mergeCell ref="C9:D9"/>
    <mergeCell ref="C10:D10"/>
    <mergeCell ref="C11:D11"/>
    <mergeCell ref="C12:D12"/>
    <mergeCell ref="C13:D13"/>
    <mergeCell ref="C2:D2"/>
    <mergeCell ref="B3:F3"/>
    <mergeCell ref="B4:F4"/>
    <mergeCell ref="B7:B8"/>
    <mergeCell ref="C7:D7"/>
    <mergeCell ref="E7:E8"/>
    <mergeCell ref="C8:D8"/>
  </mergeCells>
  <conditionalFormatting sqref="C2:D2">
    <cfRule type="cellIs" dxfId="0" priority="1" operator="equal">
      <formula>"Select School From List Below"</formula>
    </cfRule>
  </conditionalFormatting>
  <printOptions horizontalCentered="1"/>
  <pageMargins left="0.16" right="0.16" top="0.54" bottom="0.59" header="0.3" footer="0.3"/>
  <pageSetup scale="63" fitToWidth="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1"/>
  <sheetViews>
    <sheetView workbookViewId="0">
      <selection activeCell="B14" sqref="B14"/>
    </sheetView>
  </sheetViews>
  <sheetFormatPr defaultRowHeight="15" x14ac:dyDescent="0.25"/>
  <sheetData>
    <row r="1" spans="1:3" s="252" customFormat="1" x14ac:dyDescent="0.25">
      <c r="A1" s="252" t="s">
        <v>918</v>
      </c>
      <c r="C1" s="252" t="s">
        <v>919</v>
      </c>
    </row>
    <row r="2" spans="1:3" x14ac:dyDescent="0.25">
      <c r="A2" t="s">
        <v>17</v>
      </c>
      <c r="C2" t="s">
        <v>22</v>
      </c>
    </row>
    <row r="3" spans="1:3" x14ac:dyDescent="0.25">
      <c r="A3" t="s">
        <v>24</v>
      </c>
      <c r="C3" t="s">
        <v>23</v>
      </c>
    </row>
    <row r="4" spans="1:3" x14ac:dyDescent="0.25">
      <c r="A4" t="s">
        <v>27</v>
      </c>
      <c r="C4" t="s">
        <v>24</v>
      </c>
    </row>
    <row r="5" spans="1:3" x14ac:dyDescent="0.25">
      <c r="A5" t="s">
        <v>29</v>
      </c>
      <c r="C5" t="s">
        <v>26</v>
      </c>
    </row>
    <row r="6" spans="1:3" x14ac:dyDescent="0.25">
      <c r="A6" t="s">
        <v>30</v>
      </c>
      <c r="C6" t="s">
        <v>27</v>
      </c>
    </row>
    <row r="7" spans="1:3" x14ac:dyDescent="0.25">
      <c r="A7" t="s">
        <v>31</v>
      </c>
      <c r="C7" t="s">
        <v>29</v>
      </c>
    </row>
    <row r="8" spans="1:3" s="252" customFormat="1" x14ac:dyDescent="0.25">
      <c r="A8" s="252" t="s">
        <v>33</v>
      </c>
      <c r="C8" s="252" t="s">
        <v>30</v>
      </c>
    </row>
    <row r="9" spans="1:3" x14ac:dyDescent="0.25">
      <c r="A9" t="s">
        <v>38</v>
      </c>
      <c r="C9" t="s">
        <v>31</v>
      </c>
    </row>
    <row r="10" spans="1:3" x14ac:dyDescent="0.25">
      <c r="A10" t="s">
        <v>39</v>
      </c>
      <c r="C10" t="s">
        <v>33</v>
      </c>
    </row>
    <row r="11" spans="1:3" x14ac:dyDescent="0.25">
      <c r="C11" t="s">
        <v>39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18"/>
  <sheetViews>
    <sheetView workbookViewId="0">
      <selection activeCell="D11" sqref="D11"/>
    </sheetView>
  </sheetViews>
  <sheetFormatPr defaultRowHeight="15" x14ac:dyDescent="0.25"/>
  <cols>
    <col min="15" max="15" width="73.28515625" customWidth="1"/>
  </cols>
  <sheetData>
    <row r="1" spans="1:15" ht="15.75" thickBot="1" x14ac:dyDescent="0.3">
      <c r="A1" t="s">
        <v>791</v>
      </c>
      <c r="B1" t="s">
        <v>810</v>
      </c>
      <c r="C1" t="s">
        <v>816</v>
      </c>
      <c r="D1" t="s">
        <v>879</v>
      </c>
      <c r="E1" t="s">
        <v>821</v>
      </c>
      <c r="F1" t="s">
        <v>790</v>
      </c>
      <c r="H1" t="s">
        <v>828</v>
      </c>
      <c r="O1" s="51" t="s">
        <v>868</v>
      </c>
    </row>
    <row r="2" spans="1:15" x14ac:dyDescent="0.25">
      <c r="A2" t="s">
        <v>790</v>
      </c>
      <c r="B2" t="s">
        <v>809</v>
      </c>
      <c r="C2" t="s">
        <v>817</v>
      </c>
      <c r="D2" t="s">
        <v>819</v>
      </c>
      <c r="E2" t="s">
        <v>822</v>
      </c>
      <c r="F2" t="s">
        <v>828</v>
      </c>
      <c r="O2" t="s">
        <v>791</v>
      </c>
    </row>
    <row r="3" spans="1:15" x14ac:dyDescent="0.25">
      <c r="E3" t="s">
        <v>823</v>
      </c>
      <c r="F3" t="s">
        <v>809</v>
      </c>
      <c r="O3" t="s">
        <v>810</v>
      </c>
    </row>
    <row r="4" spans="1:15" x14ac:dyDescent="0.25">
      <c r="E4" t="s">
        <v>824</v>
      </c>
      <c r="F4" t="s">
        <v>823</v>
      </c>
      <c r="O4" t="s">
        <v>821</v>
      </c>
    </row>
    <row r="5" spans="1:15" x14ac:dyDescent="0.25">
      <c r="E5" t="s">
        <v>825</v>
      </c>
      <c r="F5" t="s">
        <v>824</v>
      </c>
      <c r="O5" t="s">
        <v>816</v>
      </c>
    </row>
    <row r="6" spans="1:15" x14ac:dyDescent="0.25">
      <c r="E6" t="s">
        <v>826</v>
      </c>
      <c r="F6" t="s">
        <v>825</v>
      </c>
      <c r="O6" t="s">
        <v>822</v>
      </c>
    </row>
    <row r="7" spans="1:15" x14ac:dyDescent="0.25">
      <c r="F7" t="s">
        <v>817</v>
      </c>
      <c r="O7" t="s">
        <v>881</v>
      </c>
    </row>
    <row r="8" spans="1:15" x14ac:dyDescent="0.25">
      <c r="F8" t="s">
        <v>826</v>
      </c>
      <c r="O8" t="s">
        <v>828</v>
      </c>
    </row>
    <row r="9" spans="1:15" x14ac:dyDescent="0.25">
      <c r="O9" t="s">
        <v>809</v>
      </c>
    </row>
    <row r="10" spans="1:15" x14ac:dyDescent="0.25">
      <c r="O10" t="s">
        <v>823</v>
      </c>
    </row>
    <row r="11" spans="1:15" x14ac:dyDescent="0.25">
      <c r="O11" t="s">
        <v>824</v>
      </c>
    </row>
    <row r="12" spans="1:15" x14ac:dyDescent="0.25">
      <c r="O12" t="s">
        <v>825</v>
      </c>
    </row>
    <row r="13" spans="1:15" x14ac:dyDescent="0.25">
      <c r="O13" t="s">
        <v>817</v>
      </c>
    </row>
    <row r="14" spans="1:15" x14ac:dyDescent="0.25">
      <c r="G14" t="s">
        <v>882</v>
      </c>
      <c r="O14" t="s">
        <v>826</v>
      </c>
    </row>
    <row r="15" spans="1:15" x14ac:dyDescent="0.25">
      <c r="O15" t="s">
        <v>875</v>
      </c>
    </row>
    <row r="16" spans="1:15" x14ac:dyDescent="0.25">
      <c r="O16" t="s">
        <v>877</v>
      </c>
    </row>
    <row r="17" spans="15:15" x14ac:dyDescent="0.25">
      <c r="O17" t="s">
        <v>879</v>
      </c>
    </row>
    <row r="18" spans="15:15" x14ac:dyDescent="0.25">
      <c r="O18" t="s">
        <v>819</v>
      </c>
    </row>
  </sheetData>
  <sheetProtection selectLockedCells="1" selectUnlockedCells="1"/>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63"/>
  <sheetViews>
    <sheetView workbookViewId="0">
      <selection activeCell="E143" sqref="E143"/>
    </sheetView>
  </sheetViews>
  <sheetFormatPr defaultRowHeight="15" x14ac:dyDescent="0.25"/>
  <cols>
    <col min="1" max="1" width="18" customWidth="1"/>
    <col min="2" max="2" width="50.28515625" customWidth="1"/>
    <col min="3" max="3" width="15" customWidth="1"/>
    <col min="4" max="4" width="9.7109375" style="228" customWidth="1"/>
    <col min="5" max="5" width="15.7109375" style="228" customWidth="1"/>
    <col min="6" max="6" width="20.85546875" customWidth="1"/>
    <col min="7" max="7" width="70.7109375" customWidth="1"/>
    <col min="8" max="8" width="12.140625" bestFit="1" customWidth="1"/>
    <col min="10" max="10" width="8.85546875" customWidth="1"/>
  </cols>
  <sheetData>
    <row r="1" spans="1:10" ht="14.45" customHeight="1" thickBot="1" x14ac:dyDescent="0.3">
      <c r="A1" t="s">
        <v>867</v>
      </c>
      <c r="B1" t="s">
        <v>868</v>
      </c>
      <c r="C1" t="s">
        <v>869</v>
      </c>
      <c r="D1" s="228" t="s">
        <v>886</v>
      </c>
      <c r="E1" s="228" t="s">
        <v>888</v>
      </c>
      <c r="G1" s="51" t="s">
        <v>868</v>
      </c>
    </row>
    <row r="2" spans="1:10" ht="15" customHeight="1" x14ac:dyDescent="0.25">
      <c r="A2" t="s">
        <v>870</v>
      </c>
      <c r="B2">
        <f>'Budget Detail Form A'!B10</f>
        <v>0</v>
      </c>
      <c r="C2" s="182">
        <f>'Budget Detail Form A'!E10</f>
        <v>0</v>
      </c>
      <c r="D2" s="228" t="s">
        <v>887</v>
      </c>
      <c r="E2" s="183" t="s">
        <v>889</v>
      </c>
      <c r="F2" t="s">
        <v>870</v>
      </c>
      <c r="G2" t="s">
        <v>791</v>
      </c>
      <c r="H2" s="171">
        <f>SUMPRODUCT((C2:C22)*(B2:B22="100 - 100: Full-Time &amp; Part Time Salaries - Instruction"))</f>
        <v>0</v>
      </c>
      <c r="I2" s="171"/>
      <c r="J2" s="182"/>
    </row>
    <row r="3" spans="1:10" x14ac:dyDescent="0.25">
      <c r="A3" t="s">
        <v>870</v>
      </c>
      <c r="B3">
        <f>'Budget Detail Form A'!B11</f>
        <v>0</v>
      </c>
      <c r="C3" s="182">
        <f>'Budget Detail Form A'!E11</f>
        <v>0</v>
      </c>
      <c r="E3" s="183"/>
      <c r="F3" s="40" t="s">
        <v>871</v>
      </c>
      <c r="G3" t="s">
        <v>810</v>
      </c>
      <c r="H3" s="171">
        <f>SUMPRODUCT((Prog!$C$44:$C$67)*(Prog!$B$44:$B$67="100 - 300: Purchased Professional and Technical Services (instructional)"))</f>
        <v>0</v>
      </c>
      <c r="I3" s="171"/>
    </row>
    <row r="4" spans="1:10" x14ac:dyDescent="0.25">
      <c r="A4" t="s">
        <v>870</v>
      </c>
      <c r="B4">
        <f>'Budget Detail Form A'!B12</f>
        <v>0</v>
      </c>
      <c r="C4" s="182">
        <f>'Budget Detail Form A'!E12</f>
        <v>0</v>
      </c>
      <c r="E4" s="183"/>
      <c r="F4" s="40" t="s">
        <v>872</v>
      </c>
      <c r="G4" t="s">
        <v>821</v>
      </c>
      <c r="H4" s="171">
        <f>SUMPRODUCT((Prog!$C$116:$C$139)*(Prog!$B$116:$B$139="100 - 500: Other Purchased Services"))</f>
        <v>0</v>
      </c>
    </row>
    <row r="5" spans="1:10" x14ac:dyDescent="0.25">
      <c r="A5" t="s">
        <v>870</v>
      </c>
      <c r="B5">
        <f>'Budget Detail Form A'!B13</f>
        <v>0</v>
      </c>
      <c r="C5" s="182">
        <f>'Budget Detail Form A'!E13</f>
        <v>0</v>
      </c>
      <c r="E5" s="183"/>
      <c r="F5" s="40" t="s">
        <v>873</v>
      </c>
      <c r="G5" t="s">
        <v>816</v>
      </c>
      <c r="H5" s="171">
        <f>SUMPRODUCT((Prog!$C$68:$C$91)*(Prog!$B$68:$B$91="100 - 600: Instructional Supplies and Textbooks"))</f>
        <v>0</v>
      </c>
    </row>
    <row r="6" spans="1:10" x14ac:dyDescent="0.25">
      <c r="A6" t="s">
        <v>870</v>
      </c>
      <c r="B6">
        <f>'Budget Detail Form A'!B14</f>
        <v>0</v>
      </c>
      <c r="C6" s="182">
        <f>'Budget Detail Form A'!E14</f>
        <v>0</v>
      </c>
      <c r="E6" s="183"/>
      <c r="F6" s="40" t="s">
        <v>872</v>
      </c>
      <c r="G6" t="s">
        <v>822</v>
      </c>
      <c r="H6" s="171">
        <f>SUMPRODUCT((Prog!$C$116:$C$139)*(Prog!$B$116:$B$139="100 - 800: Other Objects"))</f>
        <v>0</v>
      </c>
    </row>
    <row r="7" spans="1:10" x14ac:dyDescent="0.25">
      <c r="A7" t="s">
        <v>870</v>
      </c>
      <c r="B7">
        <f>'Budget Detail Form A'!B15</f>
        <v>0</v>
      </c>
      <c r="C7" s="182">
        <f>'Budget Detail Form A'!E15</f>
        <v>0</v>
      </c>
      <c r="E7" s="183"/>
      <c r="F7" t="s">
        <v>870</v>
      </c>
      <c r="G7" t="s">
        <v>790</v>
      </c>
      <c r="H7" s="171">
        <f>SUMPRODUCT((Prog!$C$2:$C$22)*(Prog!$B$2:$B$22="200 - 100: Full Time and Part Time Salaries Support Services"))</f>
        <v>0</v>
      </c>
    </row>
    <row r="8" spans="1:10" x14ac:dyDescent="0.25">
      <c r="A8" t="s">
        <v>870</v>
      </c>
      <c r="B8">
        <f>'Budget Detail Form A'!B16</f>
        <v>0</v>
      </c>
      <c r="C8" s="182">
        <f>'Budget Detail Form A'!E16</f>
        <v>0</v>
      </c>
      <c r="E8" s="183"/>
      <c r="F8" s="40" t="s">
        <v>874</v>
      </c>
      <c r="G8" t="s">
        <v>828</v>
      </c>
      <c r="H8" s="171">
        <f>SUMPRODUCT((Prog!$C$23:$C$43)*(Prog!$B$23:$B$43="200 - 200: Personal Services - Employee Benefits"))</f>
        <v>0</v>
      </c>
    </row>
    <row r="9" spans="1:10" x14ac:dyDescent="0.25">
      <c r="A9" t="s">
        <v>870</v>
      </c>
      <c r="B9">
        <f>'Budget Detail Form A'!B17</f>
        <v>0</v>
      </c>
      <c r="C9" s="182">
        <f>'Budget Detail Form A'!E17</f>
        <v>0</v>
      </c>
      <c r="E9" s="183"/>
      <c r="F9" s="40" t="s">
        <v>871</v>
      </c>
      <c r="G9" t="s">
        <v>809</v>
      </c>
      <c r="H9" s="171">
        <f>SUMPRODUCT((Prog!$C$44:$C$67)*(Prog!$B$44:$B$67="200 - 300:  Purchased Professional and Technical Services (noninstructional/support)"))</f>
        <v>0</v>
      </c>
    </row>
    <row r="10" spans="1:10" x14ac:dyDescent="0.25">
      <c r="A10" t="s">
        <v>870</v>
      </c>
      <c r="B10">
        <f>'Budget Detail Form A'!B18</f>
        <v>0</v>
      </c>
      <c r="C10" s="182">
        <f>'Budget Detail Form A'!E18</f>
        <v>0</v>
      </c>
      <c r="E10" s="183"/>
      <c r="F10" s="40" t="s">
        <v>872</v>
      </c>
      <c r="G10" t="s">
        <v>823</v>
      </c>
      <c r="H10" s="171">
        <f>SUMPRODUCT((Prog!$C$116:$C$139)*(Prog!$B$116:$B$139="200 - 400: Purchased Property Services"))</f>
        <v>0</v>
      </c>
    </row>
    <row r="11" spans="1:10" x14ac:dyDescent="0.25">
      <c r="A11" t="s">
        <v>870</v>
      </c>
      <c r="B11">
        <f>'Budget Detail Form A'!B19</f>
        <v>0</v>
      </c>
      <c r="C11" s="182">
        <f>'Budget Detail Form A'!E19</f>
        <v>0</v>
      </c>
      <c r="E11" s="183"/>
      <c r="F11" s="40" t="s">
        <v>872</v>
      </c>
      <c r="G11" t="s">
        <v>824</v>
      </c>
      <c r="H11" s="171">
        <f>SUMPRODUCT((Prog!$C$116:$C$139)*(Prog!$B$116:$B$139="200 - 500: Other Purchased Services"))</f>
        <v>0</v>
      </c>
    </row>
    <row r="12" spans="1:10" x14ac:dyDescent="0.25">
      <c r="A12" t="s">
        <v>870</v>
      </c>
      <c r="B12">
        <f>'Budget Detail Form A'!B20</f>
        <v>0</v>
      </c>
      <c r="C12" s="182">
        <f>'Budget Detail Form A'!E20</f>
        <v>0</v>
      </c>
      <c r="E12" s="183"/>
      <c r="F12" s="40" t="s">
        <v>872</v>
      </c>
      <c r="G12" t="s">
        <v>825</v>
      </c>
      <c r="H12" s="171">
        <f>SUMPRODUCT((Prog!$C$116:$C$139)*(Prog!$B$116:$B$139="200 - 580: Travel"))</f>
        <v>0</v>
      </c>
    </row>
    <row r="13" spans="1:10" x14ac:dyDescent="0.25">
      <c r="A13" t="s">
        <v>870</v>
      </c>
      <c r="B13">
        <f>'Budget Detail Form A'!B21</f>
        <v>0</v>
      </c>
      <c r="C13" s="182">
        <f>'Budget Detail Form A'!E21</f>
        <v>0</v>
      </c>
      <c r="E13" s="183"/>
      <c r="F13" s="40" t="s">
        <v>873</v>
      </c>
      <c r="G13" t="s">
        <v>817</v>
      </c>
      <c r="H13" s="171">
        <f>SUMPRODUCT((Prog!$C$68:$C$91)*(Prog!$B$68:$B$91="200 - 600: Noninstructional Supplies and Materials"))</f>
        <v>0</v>
      </c>
    </row>
    <row r="14" spans="1:10" x14ac:dyDescent="0.25">
      <c r="A14" t="s">
        <v>870</v>
      </c>
      <c r="B14">
        <f>'Budget Detail Form A'!B22</f>
        <v>0</v>
      </c>
      <c r="C14" s="182">
        <f>'Budget Detail Form A'!E22</f>
        <v>0</v>
      </c>
      <c r="E14" s="183"/>
      <c r="F14" s="40" t="s">
        <v>872</v>
      </c>
      <c r="G14" t="s">
        <v>826</v>
      </c>
      <c r="H14" s="171">
        <f>SUMPRODUCT((Prog!$C$116:$C$139)*(Prog!$B$116:$B$139="200 - 800: Other Objects"))</f>
        <v>0</v>
      </c>
    </row>
    <row r="15" spans="1:10" x14ac:dyDescent="0.25">
      <c r="A15" t="s">
        <v>870</v>
      </c>
      <c r="B15">
        <f>'Budget Detail Form A'!B23</f>
        <v>0</v>
      </c>
      <c r="C15" s="182">
        <f>'Budget Detail Form A'!E23</f>
        <v>0</v>
      </c>
      <c r="E15" s="183"/>
      <c r="F15" s="40"/>
      <c r="H15" s="171"/>
    </row>
    <row r="16" spans="1:10" x14ac:dyDescent="0.25">
      <c r="A16" t="s">
        <v>870</v>
      </c>
      <c r="B16">
        <f>'Budget Detail Form A'!B24</f>
        <v>0</v>
      </c>
      <c r="C16" s="182">
        <f>'Budget Detail Form A'!E24</f>
        <v>0</v>
      </c>
      <c r="E16" s="183"/>
      <c r="F16" s="40"/>
      <c r="H16" s="171"/>
    </row>
    <row r="17" spans="1:9" x14ac:dyDescent="0.25">
      <c r="A17" t="s">
        <v>870</v>
      </c>
      <c r="B17">
        <f>'Budget Detail Form A'!B25</f>
        <v>0</v>
      </c>
      <c r="C17" s="182">
        <f>'Budget Detail Form A'!E25</f>
        <v>0</v>
      </c>
      <c r="E17" s="183"/>
      <c r="F17" s="40"/>
      <c r="H17" s="171"/>
    </row>
    <row r="18" spans="1:9" x14ac:dyDescent="0.25">
      <c r="A18" t="s">
        <v>870</v>
      </c>
      <c r="B18">
        <f>'Budget Detail Form A'!B26</f>
        <v>0</v>
      </c>
      <c r="C18" s="182">
        <f>'Budget Detail Form A'!E26</f>
        <v>0</v>
      </c>
      <c r="E18" s="183"/>
      <c r="F18" s="40"/>
      <c r="H18" s="171"/>
    </row>
    <row r="19" spans="1:9" x14ac:dyDescent="0.25">
      <c r="A19" t="s">
        <v>870</v>
      </c>
      <c r="B19">
        <f>'Budget Detail Form A'!B27</f>
        <v>0</v>
      </c>
      <c r="C19" s="182">
        <f>'Budget Detail Form A'!E27</f>
        <v>0</v>
      </c>
      <c r="E19" s="183"/>
      <c r="F19" s="40"/>
      <c r="H19" s="171"/>
    </row>
    <row r="20" spans="1:9" x14ac:dyDescent="0.25">
      <c r="A20" t="s">
        <v>870</v>
      </c>
      <c r="B20">
        <f>'Budget Detail Form A'!B28</f>
        <v>0</v>
      </c>
      <c r="C20" s="182">
        <f>'Budget Detail Form A'!E28</f>
        <v>0</v>
      </c>
      <c r="E20" s="183"/>
      <c r="F20" s="40"/>
      <c r="H20" s="171"/>
    </row>
    <row r="21" spans="1:9" x14ac:dyDescent="0.25">
      <c r="A21" t="s">
        <v>870</v>
      </c>
      <c r="B21">
        <f>'Budget Detail Form A'!B29</f>
        <v>0</v>
      </c>
      <c r="C21" s="182">
        <f>'Budget Detail Form A'!E29</f>
        <v>0</v>
      </c>
      <c r="E21" s="183"/>
      <c r="F21" s="40"/>
      <c r="H21" s="171"/>
    </row>
    <row r="22" spans="1:9" ht="15.75" thickBot="1" x14ac:dyDescent="0.3">
      <c r="A22" s="51" t="s">
        <v>870</v>
      </c>
      <c r="B22" s="51">
        <f>'Budget Detail Form A'!B30</f>
        <v>0</v>
      </c>
      <c r="C22" s="54">
        <f>'Budget Detail Form A'!E30</f>
        <v>0</v>
      </c>
      <c r="E22" s="183"/>
      <c r="F22" s="40" t="s">
        <v>872</v>
      </c>
      <c r="G22" t="s">
        <v>875</v>
      </c>
      <c r="H22" s="171">
        <f>SUMPRODUCT((C116:C139)*(B116:B139="200 - 860: Indirect Costs"))</f>
        <v>0</v>
      </c>
      <c r="I22" t="s">
        <v>876</v>
      </c>
    </row>
    <row r="23" spans="1:9" x14ac:dyDescent="0.25">
      <c r="A23" s="40" t="s">
        <v>874</v>
      </c>
      <c r="B23" t="s">
        <v>828</v>
      </c>
      <c r="C23" s="184">
        <f>'Budget Detail Form B'!L10</f>
        <v>0</v>
      </c>
      <c r="D23" s="228" t="s">
        <v>887</v>
      </c>
      <c r="E23" s="183" t="s">
        <v>890</v>
      </c>
      <c r="F23" s="40" t="s">
        <v>872</v>
      </c>
      <c r="G23" t="s">
        <v>877</v>
      </c>
      <c r="H23" s="171">
        <f>SUMPRODUCT((C116:C139)*(B116:B139="400 - 720: Buildings"))</f>
        <v>0</v>
      </c>
      <c r="I23" t="s">
        <v>876</v>
      </c>
    </row>
    <row r="24" spans="1:9" x14ac:dyDescent="0.25">
      <c r="A24" s="40" t="s">
        <v>874</v>
      </c>
      <c r="B24" t="s">
        <v>828</v>
      </c>
      <c r="C24" s="184">
        <f>'Budget Detail Form B'!L11</f>
        <v>0</v>
      </c>
      <c r="E24" s="183"/>
      <c r="F24" s="40" t="s">
        <v>878</v>
      </c>
      <c r="G24" t="s">
        <v>879</v>
      </c>
      <c r="H24" s="171">
        <f>SUMPRODUCT((Prog!$C$92:$C$115)*(Prog!$B$92:$B$115="400 - 731: Instructional Equipment"))</f>
        <v>0</v>
      </c>
    </row>
    <row r="25" spans="1:9" x14ac:dyDescent="0.25">
      <c r="A25" s="40" t="s">
        <v>874</v>
      </c>
      <c r="B25" t="s">
        <v>828</v>
      </c>
      <c r="C25" s="184">
        <f>'Budget Detail Form B'!L12</f>
        <v>0</v>
      </c>
      <c r="E25" s="183"/>
      <c r="F25" s="40" t="s">
        <v>878</v>
      </c>
      <c r="G25" t="s">
        <v>819</v>
      </c>
      <c r="H25" s="171">
        <f>SUMPRODUCT((Prog!$C$92:$C$115)*(Prog!$B$92:$B$115="400 - 732: Noninstructional Equipment"))</f>
        <v>0</v>
      </c>
    </row>
    <row r="26" spans="1:9" x14ac:dyDescent="0.25">
      <c r="A26" s="40" t="s">
        <v>874</v>
      </c>
      <c r="B26" t="s">
        <v>828</v>
      </c>
      <c r="C26" s="184">
        <f>'Budget Detail Form B'!L13</f>
        <v>0</v>
      </c>
    </row>
    <row r="27" spans="1:9" x14ac:dyDescent="0.25">
      <c r="A27" s="40" t="s">
        <v>874</v>
      </c>
      <c r="B27" t="s">
        <v>828</v>
      </c>
      <c r="C27" s="184">
        <f>'Budget Detail Form B'!L14</f>
        <v>0</v>
      </c>
    </row>
    <row r="28" spans="1:9" x14ac:dyDescent="0.25">
      <c r="A28" s="40" t="s">
        <v>874</v>
      </c>
      <c r="B28" t="s">
        <v>828</v>
      </c>
      <c r="C28" s="184">
        <f>'Budget Detail Form B'!L15</f>
        <v>0</v>
      </c>
      <c r="E28" s="183"/>
      <c r="F28" s="40" t="s">
        <v>880</v>
      </c>
      <c r="G28" t="s">
        <v>790</v>
      </c>
      <c r="H28" s="171">
        <f>SUMPRODUCT((Prog!$C$140:$C$163)*(Prog!$B$140:$B$163="200 - 100: Full Time and Part Time Salaries Support Services"))</f>
        <v>0</v>
      </c>
    </row>
    <row r="29" spans="1:9" x14ac:dyDescent="0.25">
      <c r="A29" s="40" t="s">
        <v>874</v>
      </c>
      <c r="B29" t="s">
        <v>828</v>
      </c>
      <c r="C29" s="184">
        <f>'Budget Detail Form B'!L16</f>
        <v>0</v>
      </c>
      <c r="E29" s="183"/>
      <c r="F29" s="40" t="s">
        <v>880</v>
      </c>
      <c r="G29" t="s">
        <v>828</v>
      </c>
      <c r="H29" s="171">
        <f>SUMPRODUCT((Prog!$C$140:$C$163)*(Prog!$B$140:$B$163="200 - 200: Personal Services - Employee Benefits"))</f>
        <v>0</v>
      </c>
    </row>
    <row r="30" spans="1:9" x14ac:dyDescent="0.25">
      <c r="A30" s="40" t="s">
        <v>874</v>
      </c>
      <c r="B30" t="s">
        <v>828</v>
      </c>
      <c r="C30" s="184">
        <f>'Budget Detail Form B'!L17</f>
        <v>0</v>
      </c>
      <c r="E30" s="183"/>
      <c r="F30" s="40" t="s">
        <v>880</v>
      </c>
      <c r="G30" t="s">
        <v>809</v>
      </c>
      <c r="H30" s="171">
        <f>SUMPRODUCT((Prog!$C$140:$C$163)*(Prog!$B$140:$B$163="200 - 300:  Purchased Professional and Technical Services (noninstructional/support)"))</f>
        <v>0</v>
      </c>
    </row>
    <row r="31" spans="1:9" x14ac:dyDescent="0.25">
      <c r="A31" s="40" t="s">
        <v>874</v>
      </c>
      <c r="B31" t="s">
        <v>828</v>
      </c>
      <c r="C31" s="184">
        <f>'Budget Detail Form B'!L18</f>
        <v>0</v>
      </c>
      <c r="E31" s="183"/>
      <c r="F31" s="40" t="s">
        <v>880</v>
      </c>
      <c r="G31" t="s">
        <v>823</v>
      </c>
      <c r="H31" s="171">
        <f>SUMPRODUCT((Prog!$C$140:$C$163)*(Prog!$B$140:$B$163="200 - 400: Purchased Property Services"))</f>
        <v>0</v>
      </c>
    </row>
    <row r="32" spans="1:9" x14ac:dyDescent="0.25">
      <c r="A32" s="40" t="s">
        <v>874</v>
      </c>
      <c r="B32" t="s">
        <v>828</v>
      </c>
      <c r="C32" s="184">
        <f>'Budget Detail Form B'!L19</f>
        <v>0</v>
      </c>
      <c r="E32" s="183"/>
      <c r="F32" s="40" t="s">
        <v>880</v>
      </c>
      <c r="G32" t="s">
        <v>824</v>
      </c>
      <c r="H32" s="171">
        <f>SUMPRODUCT((Prog!$C$140:$C$163)*(Prog!$B$140:$B$163="200 - 500: Other Purchased Services"))</f>
        <v>0</v>
      </c>
    </row>
    <row r="33" spans="1:8" x14ac:dyDescent="0.25">
      <c r="A33" s="40" t="s">
        <v>874</v>
      </c>
      <c r="B33" t="s">
        <v>828</v>
      </c>
      <c r="C33" s="184">
        <f>'Budget Detail Form B'!L20</f>
        <v>0</v>
      </c>
      <c r="E33" s="183"/>
      <c r="F33" s="40" t="s">
        <v>880</v>
      </c>
      <c r="G33" t="s">
        <v>825</v>
      </c>
      <c r="H33" s="171">
        <f>SUMPRODUCT((Prog!$C$140:$C$163)*(Prog!$B$140:$B$163="200 - 580: Travel"))</f>
        <v>0</v>
      </c>
    </row>
    <row r="34" spans="1:8" x14ac:dyDescent="0.25">
      <c r="A34" s="40" t="s">
        <v>874</v>
      </c>
      <c r="B34" t="s">
        <v>828</v>
      </c>
      <c r="C34" s="184">
        <f>'Budget Detail Form B'!L21</f>
        <v>0</v>
      </c>
      <c r="E34" s="183"/>
      <c r="F34" s="40" t="s">
        <v>880</v>
      </c>
      <c r="G34" t="s">
        <v>817</v>
      </c>
      <c r="H34" s="171">
        <f>SUMPRODUCT((Prog!$C$140:$C$163)*(Prog!$B$140:$B$163="200 - 600: Noninstructional Supplies and Materials"))</f>
        <v>0</v>
      </c>
    </row>
    <row r="35" spans="1:8" x14ac:dyDescent="0.25">
      <c r="A35" s="40" t="s">
        <v>874</v>
      </c>
      <c r="B35" t="s">
        <v>828</v>
      </c>
      <c r="C35" s="184">
        <f>'Budget Detail Form B'!L22</f>
        <v>0</v>
      </c>
      <c r="E35" s="183"/>
      <c r="F35" s="40"/>
      <c r="H35" s="171"/>
    </row>
    <row r="36" spans="1:8" x14ac:dyDescent="0.25">
      <c r="A36" s="40" t="s">
        <v>874</v>
      </c>
      <c r="B36" t="s">
        <v>828</v>
      </c>
      <c r="C36" s="184">
        <f>'Budget Detail Form B'!L23</f>
        <v>0</v>
      </c>
      <c r="E36" s="183"/>
      <c r="F36" s="40"/>
      <c r="H36" s="171"/>
    </row>
    <row r="37" spans="1:8" x14ac:dyDescent="0.25">
      <c r="A37" s="40" t="s">
        <v>874</v>
      </c>
      <c r="B37" t="s">
        <v>828</v>
      </c>
      <c r="C37" s="184">
        <f>'Budget Detail Form B'!L24</f>
        <v>0</v>
      </c>
      <c r="E37" s="183"/>
      <c r="F37" s="40"/>
      <c r="H37" s="171"/>
    </row>
    <row r="38" spans="1:8" x14ac:dyDescent="0.25">
      <c r="A38" s="40" t="s">
        <v>874</v>
      </c>
      <c r="B38" t="s">
        <v>828</v>
      </c>
      <c r="C38" s="184">
        <f>'Budget Detail Form B'!L25</f>
        <v>0</v>
      </c>
      <c r="E38" s="183"/>
      <c r="F38" s="40"/>
      <c r="H38" s="171"/>
    </row>
    <row r="39" spans="1:8" x14ac:dyDescent="0.25">
      <c r="A39" s="40" t="s">
        <v>874</v>
      </c>
      <c r="B39" t="s">
        <v>828</v>
      </c>
      <c r="C39" s="184">
        <f>'Budget Detail Form B'!L26</f>
        <v>0</v>
      </c>
      <c r="E39" s="183"/>
      <c r="F39" s="40"/>
      <c r="H39" s="171"/>
    </row>
    <row r="40" spans="1:8" x14ac:dyDescent="0.25">
      <c r="A40" s="40" t="s">
        <v>874</v>
      </c>
      <c r="B40" t="s">
        <v>828</v>
      </c>
      <c r="C40" s="184">
        <f>'Budget Detail Form B'!L27</f>
        <v>0</v>
      </c>
      <c r="E40" s="183"/>
      <c r="F40" s="40"/>
      <c r="H40" s="171"/>
    </row>
    <row r="41" spans="1:8" x14ac:dyDescent="0.25">
      <c r="A41" s="40" t="s">
        <v>874</v>
      </c>
      <c r="B41" t="s">
        <v>828</v>
      </c>
      <c r="C41" s="184">
        <f>'Budget Detail Form B'!L28</f>
        <v>0</v>
      </c>
      <c r="E41" s="183"/>
      <c r="F41" s="40"/>
      <c r="H41" s="171"/>
    </row>
    <row r="42" spans="1:8" x14ac:dyDescent="0.25">
      <c r="A42" s="40" t="s">
        <v>874</v>
      </c>
      <c r="B42" t="s">
        <v>828</v>
      </c>
      <c r="C42" s="184">
        <f>'Budget Detail Form B'!L29</f>
        <v>0</v>
      </c>
      <c r="E42" s="183"/>
      <c r="F42" s="40" t="s">
        <v>880</v>
      </c>
      <c r="G42" t="s">
        <v>826</v>
      </c>
      <c r="H42" s="171">
        <f>SUMPRODUCT((Prog!$C$140:$C$163)*(Prog!$B$140:$B$163="200 - 800: Other Objects"))</f>
        <v>0</v>
      </c>
    </row>
    <row r="43" spans="1:8" ht="15.75" thickBot="1" x14ac:dyDescent="0.3">
      <c r="A43" s="51" t="s">
        <v>874</v>
      </c>
      <c r="B43" s="51" t="s">
        <v>828</v>
      </c>
      <c r="C43" s="184">
        <f>'Budget Detail Form B'!L30</f>
        <v>0</v>
      </c>
      <c r="E43" s="183"/>
      <c r="F43" s="40" t="s">
        <v>880</v>
      </c>
      <c r="G43" t="s">
        <v>819</v>
      </c>
      <c r="H43" s="171">
        <f>SUMPRODUCT((Prog!$C$140:$C$163)*(Prog!$B$140:$B$163="400 - 732: Noninstructional Equipment"))</f>
        <v>0</v>
      </c>
    </row>
    <row r="44" spans="1:8" x14ac:dyDescent="0.25">
      <c r="A44" s="40" t="s">
        <v>871</v>
      </c>
      <c r="B44">
        <f>'Budget Detail Form C'!B9</f>
        <v>0</v>
      </c>
      <c r="C44" s="184">
        <f>'Budget Detail Form C'!F9</f>
        <v>0</v>
      </c>
      <c r="D44" s="228" t="s">
        <v>891</v>
      </c>
      <c r="E44" s="228" t="s">
        <v>892</v>
      </c>
    </row>
    <row r="45" spans="1:8" x14ac:dyDescent="0.25">
      <c r="A45" s="40" t="s">
        <v>871</v>
      </c>
      <c r="B45">
        <f>'Budget Detail Form C'!B10</f>
        <v>0</v>
      </c>
      <c r="C45" s="184">
        <f>'Budget Detail Form C'!F10</f>
        <v>0</v>
      </c>
    </row>
    <row r="46" spans="1:8" x14ac:dyDescent="0.25">
      <c r="A46" s="40" t="s">
        <v>871</v>
      </c>
      <c r="B46">
        <f>'Budget Detail Form C'!B11</f>
        <v>0</v>
      </c>
      <c r="C46" s="184">
        <f>'Budget Detail Form C'!F11</f>
        <v>0</v>
      </c>
    </row>
    <row r="47" spans="1:8" x14ac:dyDescent="0.25">
      <c r="A47" s="40" t="s">
        <v>871</v>
      </c>
      <c r="B47">
        <f>'Budget Detail Form C'!B12</f>
        <v>0</v>
      </c>
      <c r="C47" s="184">
        <f>'Budget Detail Form C'!F12</f>
        <v>0</v>
      </c>
    </row>
    <row r="48" spans="1:8" x14ac:dyDescent="0.25">
      <c r="A48" s="40" t="s">
        <v>871</v>
      </c>
      <c r="B48">
        <f>'Budget Detail Form C'!B13</f>
        <v>0</v>
      </c>
      <c r="C48" s="184">
        <f>'Budget Detail Form C'!F13</f>
        <v>0</v>
      </c>
    </row>
    <row r="49" spans="1:3" x14ac:dyDescent="0.25">
      <c r="A49" s="40" t="s">
        <v>871</v>
      </c>
      <c r="B49">
        <f>'Budget Detail Form C'!B14</f>
        <v>0</v>
      </c>
      <c r="C49" s="184">
        <f>'Budget Detail Form C'!F14</f>
        <v>0</v>
      </c>
    </row>
    <row r="50" spans="1:3" x14ac:dyDescent="0.25">
      <c r="A50" s="40" t="s">
        <v>871</v>
      </c>
      <c r="B50">
        <f>'Budget Detail Form C'!B15</f>
        <v>0</v>
      </c>
      <c r="C50" s="184">
        <f>'Budget Detail Form C'!F15</f>
        <v>0</v>
      </c>
    </row>
    <row r="51" spans="1:3" x14ac:dyDescent="0.25">
      <c r="A51" s="40" t="s">
        <v>871</v>
      </c>
      <c r="B51">
        <f>'Budget Detail Form C'!B16</f>
        <v>0</v>
      </c>
      <c r="C51" s="184">
        <f>'Budget Detail Form C'!F16</f>
        <v>0</v>
      </c>
    </row>
    <row r="52" spans="1:3" x14ac:dyDescent="0.25">
      <c r="A52" s="40" t="s">
        <v>871</v>
      </c>
      <c r="B52">
        <f>'Budget Detail Form C'!B17</f>
        <v>0</v>
      </c>
      <c r="C52" s="184">
        <f>'Budget Detail Form C'!F17</f>
        <v>0</v>
      </c>
    </row>
    <row r="53" spans="1:3" x14ac:dyDescent="0.25">
      <c r="A53" s="40" t="s">
        <v>871</v>
      </c>
      <c r="B53">
        <f>'Budget Detail Form C'!B18</f>
        <v>0</v>
      </c>
      <c r="C53" s="184">
        <f>'Budget Detail Form C'!F18</f>
        <v>0</v>
      </c>
    </row>
    <row r="54" spans="1:3" x14ac:dyDescent="0.25">
      <c r="A54" s="40" t="s">
        <v>871</v>
      </c>
      <c r="B54">
        <f>'Budget Detail Form C'!B19</f>
        <v>0</v>
      </c>
      <c r="C54" s="184">
        <f>'Budget Detail Form C'!F19</f>
        <v>0</v>
      </c>
    </row>
    <row r="55" spans="1:3" x14ac:dyDescent="0.25">
      <c r="A55" s="40" t="s">
        <v>871</v>
      </c>
      <c r="B55">
        <f>'Budget Detail Form C'!B20</f>
        <v>0</v>
      </c>
      <c r="C55" s="184">
        <f>'Budget Detail Form C'!F20</f>
        <v>0</v>
      </c>
    </row>
    <row r="56" spans="1:3" x14ac:dyDescent="0.25">
      <c r="A56" s="40" t="s">
        <v>871</v>
      </c>
      <c r="B56">
        <f>'Budget Detail Form C'!B21</f>
        <v>0</v>
      </c>
      <c r="C56" s="184">
        <f>'Budget Detail Form C'!F21</f>
        <v>0</v>
      </c>
    </row>
    <row r="57" spans="1:3" x14ac:dyDescent="0.25">
      <c r="A57" s="40" t="s">
        <v>871</v>
      </c>
      <c r="B57">
        <f>'Budget Detail Form C'!B22</f>
        <v>0</v>
      </c>
      <c r="C57" s="184">
        <f>'Budget Detail Form C'!F22</f>
        <v>0</v>
      </c>
    </row>
    <row r="58" spans="1:3" x14ac:dyDescent="0.25">
      <c r="A58" s="40" t="s">
        <v>871</v>
      </c>
      <c r="B58">
        <f>'Budget Detail Form C'!B23</f>
        <v>0</v>
      </c>
      <c r="C58" s="184">
        <f>'Budget Detail Form C'!F23</f>
        <v>0</v>
      </c>
    </row>
    <row r="59" spans="1:3" x14ac:dyDescent="0.25">
      <c r="A59" s="40" t="s">
        <v>871</v>
      </c>
      <c r="B59">
        <f>'Budget Detail Form C'!B24</f>
        <v>0</v>
      </c>
      <c r="C59" s="184">
        <f>'Budget Detail Form C'!F24</f>
        <v>0</v>
      </c>
    </row>
    <row r="60" spans="1:3" x14ac:dyDescent="0.25">
      <c r="A60" s="40" t="s">
        <v>871</v>
      </c>
      <c r="B60">
        <f>'Budget Detail Form C'!B25</f>
        <v>0</v>
      </c>
      <c r="C60" s="184">
        <f>'Budget Detail Form C'!F25</f>
        <v>0</v>
      </c>
    </row>
    <row r="61" spans="1:3" x14ac:dyDescent="0.25">
      <c r="A61" s="40" t="s">
        <v>871</v>
      </c>
      <c r="B61">
        <f>'Budget Detail Form C'!B26</f>
        <v>0</v>
      </c>
      <c r="C61" s="184">
        <f>'Budget Detail Form C'!F26</f>
        <v>0</v>
      </c>
    </row>
    <row r="62" spans="1:3" x14ac:dyDescent="0.25">
      <c r="A62" s="40" t="s">
        <v>871</v>
      </c>
      <c r="B62">
        <f>'Budget Detail Form C'!B27</f>
        <v>0</v>
      </c>
      <c r="C62" s="184">
        <f>'Budget Detail Form C'!F27</f>
        <v>0</v>
      </c>
    </row>
    <row r="63" spans="1:3" x14ac:dyDescent="0.25">
      <c r="A63" s="40" t="s">
        <v>871</v>
      </c>
      <c r="B63">
        <f>'Budget Detail Form C'!B28</f>
        <v>0</v>
      </c>
      <c r="C63" s="184">
        <f>'Budget Detail Form C'!F28</f>
        <v>0</v>
      </c>
    </row>
    <row r="64" spans="1:3" x14ac:dyDescent="0.25">
      <c r="A64" s="40" t="s">
        <v>871</v>
      </c>
      <c r="B64">
        <f>'Budget Detail Form C'!B29</f>
        <v>0</v>
      </c>
      <c r="C64" s="184">
        <f>'Budget Detail Form C'!F29</f>
        <v>0</v>
      </c>
    </row>
    <row r="65" spans="1:5" x14ac:dyDescent="0.25">
      <c r="A65" s="40" t="s">
        <v>871</v>
      </c>
      <c r="B65">
        <f>'Budget Detail Form C'!B30</f>
        <v>0</v>
      </c>
      <c r="C65" s="184">
        <f>'Budget Detail Form C'!F30</f>
        <v>0</v>
      </c>
    </row>
    <row r="66" spans="1:5" x14ac:dyDescent="0.25">
      <c r="A66" s="40" t="s">
        <v>871</v>
      </c>
      <c r="B66">
        <f>'Budget Detail Form C'!B31</f>
        <v>0</v>
      </c>
      <c r="C66" s="184">
        <f>'Budget Detail Form C'!F31</f>
        <v>0</v>
      </c>
    </row>
    <row r="67" spans="1:5" ht="15.75" thickBot="1" x14ac:dyDescent="0.3">
      <c r="A67" s="51" t="s">
        <v>871</v>
      </c>
      <c r="B67" s="51">
        <f>'Budget Detail Form C'!B32</f>
        <v>0</v>
      </c>
      <c r="C67" s="185">
        <f>'Budget Detail Form C'!F32</f>
        <v>0</v>
      </c>
    </row>
    <row r="68" spans="1:5" x14ac:dyDescent="0.25">
      <c r="A68" s="40" t="s">
        <v>873</v>
      </c>
      <c r="B68">
        <f>'Budget Detail Form D'!B9</f>
        <v>0</v>
      </c>
      <c r="C68" s="184">
        <f>'Budget Detail Form D'!F9</f>
        <v>0</v>
      </c>
      <c r="D68" s="228" t="s">
        <v>891</v>
      </c>
      <c r="E68" s="228" t="s">
        <v>893</v>
      </c>
    </row>
    <row r="69" spans="1:5" x14ac:dyDescent="0.25">
      <c r="A69" s="40" t="s">
        <v>873</v>
      </c>
      <c r="B69">
        <f>'Budget Detail Form D'!B10</f>
        <v>0</v>
      </c>
      <c r="C69" s="184">
        <f>'Budget Detail Form D'!F10</f>
        <v>0</v>
      </c>
    </row>
    <row r="70" spans="1:5" x14ac:dyDescent="0.25">
      <c r="A70" s="40" t="s">
        <v>873</v>
      </c>
      <c r="B70">
        <f>'Budget Detail Form D'!B11</f>
        <v>0</v>
      </c>
      <c r="C70" s="184">
        <f>'Budget Detail Form D'!F11</f>
        <v>0</v>
      </c>
    </row>
    <row r="71" spans="1:5" x14ac:dyDescent="0.25">
      <c r="A71" s="40" t="s">
        <v>873</v>
      </c>
      <c r="B71">
        <f>'Budget Detail Form D'!B12</f>
        <v>0</v>
      </c>
      <c r="C71" s="184">
        <f>'Budget Detail Form D'!F12</f>
        <v>0</v>
      </c>
    </row>
    <row r="72" spans="1:5" x14ac:dyDescent="0.25">
      <c r="A72" s="40" t="s">
        <v>873</v>
      </c>
      <c r="B72">
        <f>'Budget Detail Form D'!B13</f>
        <v>0</v>
      </c>
      <c r="C72" s="184">
        <f>'Budget Detail Form D'!F13</f>
        <v>0</v>
      </c>
    </row>
    <row r="73" spans="1:5" x14ac:dyDescent="0.25">
      <c r="A73" s="40" t="s">
        <v>873</v>
      </c>
      <c r="B73">
        <f>'Budget Detail Form D'!B14</f>
        <v>0</v>
      </c>
      <c r="C73" s="184">
        <f>'Budget Detail Form D'!F14</f>
        <v>0</v>
      </c>
    </row>
    <row r="74" spans="1:5" x14ac:dyDescent="0.25">
      <c r="A74" s="40" t="s">
        <v>873</v>
      </c>
      <c r="B74">
        <f>'Budget Detail Form D'!B15</f>
        <v>0</v>
      </c>
      <c r="C74" s="184">
        <f>'Budget Detail Form D'!F15</f>
        <v>0</v>
      </c>
    </row>
    <row r="75" spans="1:5" x14ac:dyDescent="0.25">
      <c r="A75" s="40" t="s">
        <v>873</v>
      </c>
      <c r="B75">
        <f>'Budget Detail Form D'!B16</f>
        <v>0</v>
      </c>
      <c r="C75" s="184">
        <f>'Budget Detail Form D'!F16</f>
        <v>0</v>
      </c>
    </row>
    <row r="76" spans="1:5" x14ac:dyDescent="0.25">
      <c r="A76" s="40" t="s">
        <v>873</v>
      </c>
      <c r="B76">
        <f>'Budget Detail Form D'!B17</f>
        <v>0</v>
      </c>
      <c r="C76" s="184">
        <f>'Budget Detail Form D'!F17</f>
        <v>0</v>
      </c>
    </row>
    <row r="77" spans="1:5" x14ac:dyDescent="0.25">
      <c r="A77" s="40" t="s">
        <v>873</v>
      </c>
      <c r="B77">
        <f>'Budget Detail Form D'!B18</f>
        <v>0</v>
      </c>
      <c r="C77" s="184">
        <f>'Budget Detail Form D'!F18</f>
        <v>0</v>
      </c>
    </row>
    <row r="78" spans="1:5" x14ac:dyDescent="0.25">
      <c r="A78" s="40" t="s">
        <v>873</v>
      </c>
      <c r="B78">
        <f>'Budget Detail Form D'!B19</f>
        <v>0</v>
      </c>
      <c r="C78" s="184">
        <f>'Budget Detail Form D'!F19</f>
        <v>0</v>
      </c>
    </row>
    <row r="79" spans="1:5" x14ac:dyDescent="0.25">
      <c r="A79" s="40" t="s">
        <v>873</v>
      </c>
      <c r="B79">
        <f>'Budget Detail Form D'!B20</f>
        <v>0</v>
      </c>
      <c r="C79" s="184">
        <f>'Budget Detail Form D'!F20</f>
        <v>0</v>
      </c>
    </row>
    <row r="80" spans="1:5" x14ac:dyDescent="0.25">
      <c r="A80" s="40" t="s">
        <v>873</v>
      </c>
      <c r="B80">
        <f>'Budget Detail Form D'!B21</f>
        <v>0</v>
      </c>
      <c r="C80" s="184">
        <f>'Budget Detail Form D'!F21</f>
        <v>0</v>
      </c>
    </row>
    <row r="81" spans="1:5" x14ac:dyDescent="0.25">
      <c r="A81" s="40" t="s">
        <v>873</v>
      </c>
      <c r="B81">
        <f>'Budget Detail Form D'!B22</f>
        <v>0</v>
      </c>
      <c r="C81" s="184">
        <f>'Budget Detail Form D'!F22</f>
        <v>0</v>
      </c>
    </row>
    <row r="82" spans="1:5" x14ac:dyDescent="0.25">
      <c r="A82" s="40" t="s">
        <v>873</v>
      </c>
      <c r="B82">
        <f>'Budget Detail Form D'!B23</f>
        <v>0</v>
      </c>
      <c r="C82" s="184">
        <f>'Budget Detail Form D'!F23</f>
        <v>0</v>
      </c>
    </row>
    <row r="83" spans="1:5" x14ac:dyDescent="0.25">
      <c r="A83" s="40" t="s">
        <v>873</v>
      </c>
      <c r="B83">
        <f>'Budget Detail Form D'!B24</f>
        <v>0</v>
      </c>
      <c r="C83" s="184">
        <f>'Budget Detail Form D'!F24</f>
        <v>0</v>
      </c>
    </row>
    <row r="84" spans="1:5" x14ac:dyDescent="0.25">
      <c r="A84" s="40" t="s">
        <v>873</v>
      </c>
      <c r="B84">
        <f>'Budget Detail Form D'!B25</f>
        <v>0</v>
      </c>
      <c r="C84" s="184">
        <f>'Budget Detail Form D'!F25</f>
        <v>0</v>
      </c>
    </row>
    <row r="85" spans="1:5" x14ac:dyDescent="0.25">
      <c r="A85" s="40" t="s">
        <v>873</v>
      </c>
      <c r="B85">
        <f>'Budget Detail Form D'!B26</f>
        <v>0</v>
      </c>
      <c r="C85" s="184">
        <f>'Budget Detail Form D'!F26</f>
        <v>0</v>
      </c>
    </row>
    <row r="86" spans="1:5" x14ac:dyDescent="0.25">
      <c r="A86" s="40" t="s">
        <v>873</v>
      </c>
      <c r="B86">
        <f>'Budget Detail Form D'!B27</f>
        <v>0</v>
      </c>
      <c r="C86" s="184">
        <f>'Budget Detail Form D'!F27</f>
        <v>0</v>
      </c>
    </row>
    <row r="87" spans="1:5" x14ac:dyDescent="0.25">
      <c r="A87" s="40" t="s">
        <v>873</v>
      </c>
      <c r="B87">
        <f>'Budget Detail Form D'!B28</f>
        <v>0</v>
      </c>
      <c r="C87" s="184">
        <f>'Budget Detail Form D'!F28</f>
        <v>0</v>
      </c>
    </row>
    <row r="88" spans="1:5" x14ac:dyDescent="0.25">
      <c r="A88" s="40" t="s">
        <v>873</v>
      </c>
      <c r="B88">
        <f>'Budget Detail Form D'!B29</f>
        <v>0</v>
      </c>
      <c r="C88" s="184">
        <f>'Budget Detail Form D'!F29</f>
        <v>0</v>
      </c>
    </row>
    <row r="89" spans="1:5" x14ac:dyDescent="0.25">
      <c r="A89" s="40" t="s">
        <v>873</v>
      </c>
      <c r="B89">
        <f>'Budget Detail Form D'!B30</f>
        <v>0</v>
      </c>
      <c r="C89" s="184">
        <f>'Budget Detail Form D'!F30</f>
        <v>0</v>
      </c>
    </row>
    <row r="90" spans="1:5" x14ac:dyDescent="0.25">
      <c r="A90" s="40" t="s">
        <v>873</v>
      </c>
      <c r="B90">
        <f>'Budget Detail Form D'!B31</f>
        <v>0</v>
      </c>
      <c r="C90" s="184">
        <f>'Budget Detail Form D'!F31</f>
        <v>0</v>
      </c>
    </row>
    <row r="91" spans="1:5" ht="15.75" thickBot="1" x14ac:dyDescent="0.3">
      <c r="A91" s="51" t="s">
        <v>873</v>
      </c>
      <c r="B91" s="51">
        <f>'Budget Detail Form D'!B32</f>
        <v>0</v>
      </c>
      <c r="C91" s="185">
        <f>'Budget Detail Form D'!F32</f>
        <v>0</v>
      </c>
    </row>
    <row r="92" spans="1:5" x14ac:dyDescent="0.25">
      <c r="A92" s="40" t="s">
        <v>878</v>
      </c>
      <c r="B92">
        <f>'Budget Detail Form E'!B9</f>
        <v>0</v>
      </c>
      <c r="C92" s="184">
        <f>'Budget Detail Form E'!F9</f>
        <v>0</v>
      </c>
      <c r="D92" s="228" t="s">
        <v>891</v>
      </c>
      <c r="E92" s="228" t="s">
        <v>894</v>
      </c>
    </row>
    <row r="93" spans="1:5" x14ac:dyDescent="0.25">
      <c r="A93" s="40" t="s">
        <v>878</v>
      </c>
      <c r="B93">
        <f>'Budget Detail Form E'!B10</f>
        <v>0</v>
      </c>
      <c r="C93" s="184">
        <f>'Budget Detail Form E'!F10</f>
        <v>0</v>
      </c>
    </row>
    <row r="94" spans="1:5" x14ac:dyDescent="0.25">
      <c r="A94" s="40" t="s">
        <v>878</v>
      </c>
      <c r="B94">
        <f>'Budget Detail Form E'!B11</f>
        <v>0</v>
      </c>
      <c r="C94" s="184">
        <f>'Budget Detail Form E'!F11</f>
        <v>0</v>
      </c>
    </row>
    <row r="95" spans="1:5" x14ac:dyDescent="0.25">
      <c r="A95" s="40" t="s">
        <v>878</v>
      </c>
      <c r="B95">
        <f>'Budget Detail Form E'!B12</f>
        <v>0</v>
      </c>
      <c r="C95" s="184">
        <f>'Budget Detail Form E'!F12</f>
        <v>0</v>
      </c>
    </row>
    <row r="96" spans="1:5" x14ac:dyDescent="0.25">
      <c r="A96" s="40" t="s">
        <v>878</v>
      </c>
      <c r="B96">
        <f>'Budget Detail Form E'!B13</f>
        <v>0</v>
      </c>
      <c r="C96" s="184">
        <f>'Budget Detail Form E'!F13</f>
        <v>0</v>
      </c>
    </row>
    <row r="97" spans="1:3" x14ac:dyDescent="0.25">
      <c r="A97" s="40" t="s">
        <v>878</v>
      </c>
      <c r="B97">
        <f>'Budget Detail Form E'!B14</f>
        <v>0</v>
      </c>
      <c r="C97" s="184">
        <f>'Budget Detail Form E'!F14</f>
        <v>0</v>
      </c>
    </row>
    <row r="98" spans="1:3" x14ac:dyDescent="0.25">
      <c r="A98" s="40" t="s">
        <v>878</v>
      </c>
      <c r="B98">
        <f>'Budget Detail Form E'!B15</f>
        <v>0</v>
      </c>
      <c r="C98" s="184">
        <f>'Budget Detail Form E'!F15</f>
        <v>0</v>
      </c>
    </row>
    <row r="99" spans="1:3" x14ac:dyDescent="0.25">
      <c r="A99" s="40" t="s">
        <v>878</v>
      </c>
      <c r="B99">
        <f>'Budget Detail Form E'!B16</f>
        <v>0</v>
      </c>
      <c r="C99" s="184">
        <f>'Budget Detail Form E'!F16</f>
        <v>0</v>
      </c>
    </row>
    <row r="100" spans="1:3" x14ac:dyDescent="0.25">
      <c r="A100" s="40" t="s">
        <v>878</v>
      </c>
      <c r="B100">
        <f>'Budget Detail Form E'!B17</f>
        <v>0</v>
      </c>
      <c r="C100" s="184">
        <f>'Budget Detail Form E'!F17</f>
        <v>0</v>
      </c>
    </row>
    <row r="101" spans="1:3" x14ac:dyDescent="0.25">
      <c r="A101" s="40" t="s">
        <v>878</v>
      </c>
      <c r="B101">
        <f>'Budget Detail Form E'!B18</f>
        <v>0</v>
      </c>
      <c r="C101" s="184">
        <f>'Budget Detail Form E'!F18</f>
        <v>0</v>
      </c>
    </row>
    <row r="102" spans="1:3" x14ac:dyDescent="0.25">
      <c r="A102" s="40" t="s">
        <v>878</v>
      </c>
      <c r="B102">
        <f>'Budget Detail Form E'!B19</f>
        <v>0</v>
      </c>
      <c r="C102" s="184">
        <f>'Budget Detail Form E'!F19</f>
        <v>0</v>
      </c>
    </row>
    <row r="103" spans="1:3" x14ac:dyDescent="0.25">
      <c r="A103" s="40" t="s">
        <v>878</v>
      </c>
      <c r="B103">
        <f>'Budget Detail Form E'!B20</f>
        <v>0</v>
      </c>
      <c r="C103" s="184">
        <f>'Budget Detail Form E'!F20</f>
        <v>0</v>
      </c>
    </row>
    <row r="104" spans="1:3" x14ac:dyDescent="0.25">
      <c r="A104" s="40" t="s">
        <v>878</v>
      </c>
      <c r="B104">
        <f>'Budget Detail Form E'!B21</f>
        <v>0</v>
      </c>
      <c r="C104" s="184">
        <f>'Budget Detail Form E'!F21</f>
        <v>0</v>
      </c>
    </row>
    <row r="105" spans="1:3" x14ac:dyDescent="0.25">
      <c r="A105" s="40" t="s">
        <v>878</v>
      </c>
      <c r="B105">
        <f>'Budget Detail Form E'!B22</f>
        <v>0</v>
      </c>
      <c r="C105" s="184">
        <f>'Budget Detail Form E'!F22</f>
        <v>0</v>
      </c>
    </row>
    <row r="106" spans="1:3" x14ac:dyDescent="0.25">
      <c r="A106" s="40" t="s">
        <v>878</v>
      </c>
      <c r="B106">
        <f>'Budget Detail Form E'!B23</f>
        <v>0</v>
      </c>
      <c r="C106" s="184">
        <f>'Budget Detail Form E'!F23</f>
        <v>0</v>
      </c>
    </row>
    <row r="107" spans="1:3" x14ac:dyDescent="0.25">
      <c r="A107" s="40" t="s">
        <v>878</v>
      </c>
      <c r="B107">
        <f>'Budget Detail Form E'!B24</f>
        <v>0</v>
      </c>
      <c r="C107" s="184">
        <f>'Budget Detail Form E'!F24</f>
        <v>0</v>
      </c>
    </row>
    <row r="108" spans="1:3" x14ac:dyDescent="0.25">
      <c r="A108" s="40" t="s">
        <v>878</v>
      </c>
      <c r="B108">
        <f>'Budget Detail Form E'!B25</f>
        <v>0</v>
      </c>
      <c r="C108" s="184">
        <f>'Budget Detail Form E'!F25</f>
        <v>0</v>
      </c>
    </row>
    <row r="109" spans="1:3" x14ac:dyDescent="0.25">
      <c r="A109" s="40" t="s">
        <v>878</v>
      </c>
      <c r="B109">
        <f>'Budget Detail Form E'!B26</f>
        <v>0</v>
      </c>
      <c r="C109" s="184">
        <f>'Budget Detail Form E'!F26</f>
        <v>0</v>
      </c>
    </row>
    <row r="110" spans="1:3" x14ac:dyDescent="0.25">
      <c r="A110" s="40" t="s">
        <v>878</v>
      </c>
      <c r="B110">
        <f>'Budget Detail Form E'!B27</f>
        <v>0</v>
      </c>
      <c r="C110" s="184">
        <f>'Budget Detail Form E'!F27</f>
        <v>0</v>
      </c>
    </row>
    <row r="111" spans="1:3" x14ac:dyDescent="0.25">
      <c r="A111" s="40" t="s">
        <v>878</v>
      </c>
      <c r="B111">
        <f>'Budget Detail Form E'!B28</f>
        <v>0</v>
      </c>
      <c r="C111" s="184">
        <f>'Budget Detail Form E'!F28</f>
        <v>0</v>
      </c>
    </row>
    <row r="112" spans="1:3" x14ac:dyDescent="0.25">
      <c r="A112" s="40" t="s">
        <v>878</v>
      </c>
      <c r="B112">
        <f>'Budget Detail Form E'!B29</f>
        <v>0</v>
      </c>
      <c r="C112" s="184">
        <f>'Budget Detail Form E'!F29</f>
        <v>0</v>
      </c>
    </row>
    <row r="113" spans="1:5" x14ac:dyDescent="0.25">
      <c r="A113" s="40" t="s">
        <v>878</v>
      </c>
      <c r="B113">
        <f>'Budget Detail Form E'!B30</f>
        <v>0</v>
      </c>
      <c r="C113" s="184">
        <f>'Budget Detail Form E'!F30</f>
        <v>0</v>
      </c>
    </row>
    <row r="114" spans="1:5" x14ac:dyDescent="0.25">
      <c r="A114" s="40" t="s">
        <v>878</v>
      </c>
      <c r="B114">
        <f>'Budget Detail Form E'!B31</f>
        <v>0</v>
      </c>
      <c r="C114" s="184">
        <f>'Budget Detail Form E'!F31</f>
        <v>0</v>
      </c>
    </row>
    <row r="115" spans="1:5" ht="15.75" thickBot="1" x14ac:dyDescent="0.3">
      <c r="A115" s="51" t="s">
        <v>878</v>
      </c>
      <c r="B115" s="51">
        <f>'Budget Detail Form E'!B32</f>
        <v>0</v>
      </c>
      <c r="C115" s="185">
        <f>'Budget Detail Form E'!F32</f>
        <v>0</v>
      </c>
    </row>
    <row r="116" spans="1:5" x14ac:dyDescent="0.25">
      <c r="A116" s="40" t="s">
        <v>872</v>
      </c>
      <c r="B116">
        <f>'Budget Detail Form F'!B9</f>
        <v>0</v>
      </c>
      <c r="C116" s="184">
        <f>'Budget Detail Form F'!D9</f>
        <v>0</v>
      </c>
      <c r="D116" s="228" t="s">
        <v>895</v>
      </c>
      <c r="E116" s="228" t="s">
        <v>896</v>
      </c>
    </row>
    <row r="117" spans="1:5" x14ac:dyDescent="0.25">
      <c r="A117" s="40" t="s">
        <v>872</v>
      </c>
      <c r="B117">
        <f>'Budget Detail Form F'!B10</f>
        <v>0</v>
      </c>
      <c r="C117" s="184">
        <f>'Budget Detail Form F'!D10</f>
        <v>0</v>
      </c>
    </row>
    <row r="118" spans="1:5" x14ac:dyDescent="0.25">
      <c r="A118" s="40" t="s">
        <v>872</v>
      </c>
      <c r="B118">
        <f>'Budget Detail Form F'!B11</f>
        <v>0</v>
      </c>
      <c r="C118" s="184">
        <f>'Budget Detail Form F'!D11</f>
        <v>0</v>
      </c>
    </row>
    <row r="119" spans="1:5" x14ac:dyDescent="0.25">
      <c r="A119" s="40" t="s">
        <v>872</v>
      </c>
      <c r="B119">
        <f>'Budget Detail Form F'!B12</f>
        <v>0</v>
      </c>
      <c r="C119" s="184">
        <f>'Budget Detail Form F'!D12</f>
        <v>0</v>
      </c>
    </row>
    <row r="120" spans="1:5" x14ac:dyDescent="0.25">
      <c r="A120" s="40" t="s">
        <v>872</v>
      </c>
      <c r="B120">
        <f>'Budget Detail Form F'!B13</f>
        <v>0</v>
      </c>
      <c r="C120" s="184">
        <f>'Budget Detail Form F'!D13</f>
        <v>0</v>
      </c>
    </row>
    <row r="121" spans="1:5" x14ac:dyDescent="0.25">
      <c r="A121" s="40" t="s">
        <v>872</v>
      </c>
      <c r="B121">
        <f>'Budget Detail Form F'!B14</f>
        <v>0</v>
      </c>
      <c r="C121" s="184">
        <f>'Budget Detail Form F'!D14</f>
        <v>0</v>
      </c>
    </row>
    <row r="122" spans="1:5" x14ac:dyDescent="0.25">
      <c r="A122" s="40" t="s">
        <v>872</v>
      </c>
      <c r="B122">
        <f>'Budget Detail Form F'!B15</f>
        <v>0</v>
      </c>
      <c r="C122" s="184">
        <f>'Budget Detail Form F'!D15</f>
        <v>0</v>
      </c>
    </row>
    <row r="123" spans="1:5" x14ac:dyDescent="0.25">
      <c r="A123" s="40" t="s">
        <v>872</v>
      </c>
      <c r="B123">
        <f>'Budget Detail Form F'!B16</f>
        <v>0</v>
      </c>
      <c r="C123" s="184">
        <f>'Budget Detail Form F'!D16</f>
        <v>0</v>
      </c>
    </row>
    <row r="124" spans="1:5" x14ac:dyDescent="0.25">
      <c r="A124" s="40" t="s">
        <v>872</v>
      </c>
      <c r="B124">
        <f>'Budget Detail Form F'!B17</f>
        <v>0</v>
      </c>
      <c r="C124" s="184">
        <f>'Budget Detail Form F'!D17</f>
        <v>0</v>
      </c>
    </row>
    <row r="125" spans="1:5" x14ac:dyDescent="0.25">
      <c r="A125" s="40" t="s">
        <v>872</v>
      </c>
      <c r="B125">
        <f>'Budget Detail Form F'!B18</f>
        <v>0</v>
      </c>
      <c r="C125" s="184">
        <f>'Budget Detail Form F'!D18</f>
        <v>0</v>
      </c>
    </row>
    <row r="126" spans="1:5" x14ac:dyDescent="0.25">
      <c r="A126" s="40" t="s">
        <v>872</v>
      </c>
      <c r="B126">
        <f>'Budget Detail Form F'!B19</f>
        <v>0</v>
      </c>
      <c r="C126" s="184">
        <f>'Budget Detail Form F'!D19</f>
        <v>0</v>
      </c>
    </row>
    <row r="127" spans="1:5" x14ac:dyDescent="0.25">
      <c r="A127" s="40" t="s">
        <v>872</v>
      </c>
      <c r="B127">
        <f>'Budget Detail Form F'!B20</f>
        <v>0</v>
      </c>
      <c r="C127" s="184">
        <f>'Budget Detail Form F'!D20</f>
        <v>0</v>
      </c>
    </row>
    <row r="128" spans="1:5" x14ac:dyDescent="0.25">
      <c r="A128" s="40" t="s">
        <v>872</v>
      </c>
      <c r="B128">
        <f>'Budget Detail Form F'!B21</f>
        <v>0</v>
      </c>
      <c r="C128" s="184">
        <f>'Budget Detail Form F'!D21</f>
        <v>0</v>
      </c>
    </row>
    <row r="129" spans="1:5" x14ac:dyDescent="0.25">
      <c r="A129" s="40" t="s">
        <v>872</v>
      </c>
      <c r="B129">
        <f>'Budget Detail Form F'!B22</f>
        <v>0</v>
      </c>
      <c r="C129" s="184">
        <f>'Budget Detail Form F'!D22</f>
        <v>0</v>
      </c>
    </row>
    <row r="130" spans="1:5" x14ac:dyDescent="0.25">
      <c r="A130" s="40" t="s">
        <v>872</v>
      </c>
      <c r="B130">
        <f>'Budget Detail Form F'!B23</f>
        <v>0</v>
      </c>
      <c r="C130" s="184">
        <f>'Budget Detail Form F'!D23</f>
        <v>0</v>
      </c>
    </row>
    <row r="131" spans="1:5" x14ac:dyDescent="0.25">
      <c r="A131" s="40" t="s">
        <v>872</v>
      </c>
      <c r="B131">
        <f>'Budget Detail Form F'!B24</f>
        <v>0</v>
      </c>
      <c r="C131" s="184">
        <f>'Budget Detail Form F'!D24</f>
        <v>0</v>
      </c>
    </row>
    <row r="132" spans="1:5" x14ac:dyDescent="0.25">
      <c r="A132" s="40" t="s">
        <v>872</v>
      </c>
      <c r="B132">
        <f>'Budget Detail Form F'!B25</f>
        <v>0</v>
      </c>
      <c r="C132" s="184">
        <f>'Budget Detail Form F'!D25</f>
        <v>0</v>
      </c>
    </row>
    <row r="133" spans="1:5" x14ac:dyDescent="0.25">
      <c r="A133" s="40" t="s">
        <v>872</v>
      </c>
      <c r="B133">
        <f>'Budget Detail Form F'!B26</f>
        <v>0</v>
      </c>
      <c r="C133" s="184">
        <f>'Budget Detail Form F'!D26</f>
        <v>0</v>
      </c>
    </row>
    <row r="134" spans="1:5" x14ac:dyDescent="0.25">
      <c r="A134" s="40" t="s">
        <v>872</v>
      </c>
      <c r="B134">
        <f>'Budget Detail Form F'!B27</f>
        <v>0</v>
      </c>
      <c r="C134" s="184">
        <f>'Budget Detail Form F'!D27</f>
        <v>0</v>
      </c>
    </row>
    <row r="135" spans="1:5" x14ac:dyDescent="0.25">
      <c r="A135" s="40" t="s">
        <v>872</v>
      </c>
      <c r="B135">
        <f>'Budget Detail Form F'!B28</f>
        <v>0</v>
      </c>
      <c r="C135" s="184">
        <f>'Budget Detail Form F'!D28</f>
        <v>0</v>
      </c>
    </row>
    <row r="136" spans="1:5" x14ac:dyDescent="0.25">
      <c r="A136" s="40" t="s">
        <v>872</v>
      </c>
      <c r="B136">
        <f>'Budget Detail Form F'!B29</f>
        <v>0</v>
      </c>
      <c r="C136" s="184">
        <f>'Budget Detail Form F'!D29</f>
        <v>0</v>
      </c>
    </row>
    <row r="137" spans="1:5" x14ac:dyDescent="0.25">
      <c r="A137" s="40" t="s">
        <v>872</v>
      </c>
      <c r="B137">
        <f>'Budget Detail Form F'!B30</f>
        <v>0</v>
      </c>
      <c r="C137" s="184">
        <f>'Budget Detail Form F'!D30</f>
        <v>0</v>
      </c>
    </row>
    <row r="138" spans="1:5" x14ac:dyDescent="0.25">
      <c r="A138" s="40" t="s">
        <v>872</v>
      </c>
      <c r="B138">
        <f>'Budget Detail Form F'!B31</f>
        <v>0</v>
      </c>
      <c r="C138" s="184">
        <f>'Budget Detail Form F'!D31</f>
        <v>0</v>
      </c>
    </row>
    <row r="139" spans="1:5" ht="15.75" thickBot="1" x14ac:dyDescent="0.3">
      <c r="A139" s="51" t="s">
        <v>872</v>
      </c>
      <c r="B139" s="51">
        <f>'Budget Detail Form F'!B32</f>
        <v>0</v>
      </c>
      <c r="C139" s="185">
        <f>'Budget Detail Form F'!D32</f>
        <v>0</v>
      </c>
    </row>
    <row r="140" spans="1:5" x14ac:dyDescent="0.25">
      <c r="A140" s="40" t="s">
        <v>880</v>
      </c>
      <c r="B140">
        <f>'Budget Detail Form G'!B9</f>
        <v>0</v>
      </c>
      <c r="C140" s="184">
        <f>'Budget Detail Form G'!D9</f>
        <v>0</v>
      </c>
      <c r="D140" s="228" t="s">
        <v>891</v>
      </c>
      <c r="E140" s="228" t="s">
        <v>897</v>
      </c>
    </row>
    <row r="141" spans="1:5" x14ac:dyDescent="0.25">
      <c r="A141" s="40" t="s">
        <v>880</v>
      </c>
      <c r="B141">
        <f>'Budget Detail Form G'!B10</f>
        <v>0</v>
      </c>
      <c r="C141" s="184">
        <f>'Budget Detail Form G'!D10</f>
        <v>0</v>
      </c>
    </row>
    <row r="142" spans="1:5" x14ac:dyDescent="0.25">
      <c r="A142" s="40" t="s">
        <v>880</v>
      </c>
      <c r="B142">
        <f>'Budget Detail Form G'!B11</f>
        <v>0</v>
      </c>
      <c r="C142" s="184">
        <f>'Budget Detail Form G'!D11</f>
        <v>0</v>
      </c>
    </row>
    <row r="143" spans="1:5" x14ac:dyDescent="0.25">
      <c r="A143" s="40" t="s">
        <v>880</v>
      </c>
      <c r="B143">
        <f>'Budget Detail Form G'!B12</f>
        <v>0</v>
      </c>
      <c r="C143" s="184">
        <f>'Budget Detail Form G'!D12</f>
        <v>0</v>
      </c>
    </row>
    <row r="144" spans="1:5" x14ac:dyDescent="0.25">
      <c r="A144" s="40" t="s">
        <v>880</v>
      </c>
      <c r="B144">
        <f>'Budget Detail Form G'!B13</f>
        <v>0</v>
      </c>
      <c r="C144" s="184">
        <f>'Budget Detail Form G'!D13</f>
        <v>0</v>
      </c>
    </row>
    <row r="145" spans="1:3" x14ac:dyDescent="0.25">
      <c r="A145" s="40" t="s">
        <v>880</v>
      </c>
      <c r="B145">
        <f>'Budget Detail Form G'!B14</f>
        <v>0</v>
      </c>
      <c r="C145" s="184">
        <f>'Budget Detail Form G'!D14</f>
        <v>0</v>
      </c>
    </row>
    <row r="146" spans="1:3" x14ac:dyDescent="0.25">
      <c r="A146" s="40" t="s">
        <v>880</v>
      </c>
      <c r="B146">
        <f>'Budget Detail Form G'!B15</f>
        <v>0</v>
      </c>
      <c r="C146" s="184">
        <f>'Budget Detail Form G'!D15</f>
        <v>0</v>
      </c>
    </row>
    <row r="147" spans="1:3" x14ac:dyDescent="0.25">
      <c r="A147" s="40" t="s">
        <v>880</v>
      </c>
      <c r="B147">
        <f>'Budget Detail Form G'!B16</f>
        <v>0</v>
      </c>
      <c r="C147" s="184">
        <f>'Budget Detail Form G'!D16</f>
        <v>0</v>
      </c>
    </row>
    <row r="148" spans="1:3" x14ac:dyDescent="0.25">
      <c r="A148" s="40" t="s">
        <v>880</v>
      </c>
      <c r="B148">
        <f>'Budget Detail Form G'!B17</f>
        <v>0</v>
      </c>
      <c r="C148" s="184">
        <f>'Budget Detail Form G'!D17</f>
        <v>0</v>
      </c>
    </row>
    <row r="149" spans="1:3" x14ac:dyDescent="0.25">
      <c r="A149" s="40" t="s">
        <v>880</v>
      </c>
      <c r="B149">
        <f>'Budget Detail Form G'!B18</f>
        <v>0</v>
      </c>
      <c r="C149" s="184">
        <f>'Budget Detail Form G'!D18</f>
        <v>0</v>
      </c>
    </row>
    <row r="150" spans="1:3" x14ac:dyDescent="0.25">
      <c r="A150" s="40" t="s">
        <v>880</v>
      </c>
      <c r="B150">
        <f>'Budget Detail Form G'!B19</f>
        <v>0</v>
      </c>
      <c r="C150" s="184">
        <f>'Budget Detail Form G'!D19</f>
        <v>0</v>
      </c>
    </row>
    <row r="151" spans="1:3" x14ac:dyDescent="0.25">
      <c r="A151" s="40" t="s">
        <v>880</v>
      </c>
      <c r="B151">
        <f>'Budget Detail Form G'!B20</f>
        <v>0</v>
      </c>
      <c r="C151" s="184">
        <f>'Budget Detail Form G'!D20</f>
        <v>0</v>
      </c>
    </row>
    <row r="152" spans="1:3" x14ac:dyDescent="0.25">
      <c r="A152" s="40" t="s">
        <v>880</v>
      </c>
      <c r="B152">
        <f>'Budget Detail Form G'!B21</f>
        <v>0</v>
      </c>
      <c r="C152" s="184">
        <f>'Budget Detail Form G'!D21</f>
        <v>0</v>
      </c>
    </row>
    <row r="153" spans="1:3" x14ac:dyDescent="0.25">
      <c r="A153" s="40" t="s">
        <v>880</v>
      </c>
      <c r="B153">
        <f>'Budget Detail Form G'!B22</f>
        <v>0</v>
      </c>
      <c r="C153" s="184">
        <f>'Budget Detail Form G'!D22</f>
        <v>0</v>
      </c>
    </row>
    <row r="154" spans="1:3" x14ac:dyDescent="0.25">
      <c r="A154" s="40" t="s">
        <v>880</v>
      </c>
      <c r="B154">
        <f>'Budget Detail Form G'!B23</f>
        <v>0</v>
      </c>
      <c r="C154" s="184">
        <f>'Budget Detail Form G'!D23</f>
        <v>0</v>
      </c>
    </row>
    <row r="155" spans="1:3" x14ac:dyDescent="0.25">
      <c r="A155" s="40" t="s">
        <v>880</v>
      </c>
      <c r="B155">
        <f>'Budget Detail Form G'!B24</f>
        <v>0</v>
      </c>
      <c r="C155" s="184">
        <f>'Budget Detail Form G'!D24</f>
        <v>0</v>
      </c>
    </row>
    <row r="156" spans="1:3" x14ac:dyDescent="0.25">
      <c r="A156" s="40" t="s">
        <v>880</v>
      </c>
      <c r="B156">
        <f>'Budget Detail Form G'!B25</f>
        <v>0</v>
      </c>
      <c r="C156" s="184">
        <f>'Budget Detail Form G'!D25</f>
        <v>0</v>
      </c>
    </row>
    <row r="157" spans="1:3" x14ac:dyDescent="0.25">
      <c r="A157" s="40" t="s">
        <v>880</v>
      </c>
      <c r="B157">
        <f>'Budget Detail Form G'!B26</f>
        <v>0</v>
      </c>
      <c r="C157" s="184">
        <f>'Budget Detail Form G'!D26</f>
        <v>0</v>
      </c>
    </row>
    <row r="158" spans="1:3" x14ac:dyDescent="0.25">
      <c r="A158" s="40" t="s">
        <v>880</v>
      </c>
      <c r="B158">
        <f>'Budget Detail Form G'!B27</f>
        <v>0</v>
      </c>
      <c r="C158" s="184">
        <f>'Budget Detail Form G'!D27</f>
        <v>0</v>
      </c>
    </row>
    <row r="159" spans="1:3" x14ac:dyDescent="0.25">
      <c r="A159" s="40" t="s">
        <v>880</v>
      </c>
      <c r="B159">
        <f>'Budget Detail Form G'!B28</f>
        <v>0</v>
      </c>
      <c r="C159" s="184">
        <f>'Budget Detail Form G'!D28</f>
        <v>0</v>
      </c>
    </row>
    <row r="160" spans="1:3" x14ac:dyDescent="0.25">
      <c r="A160" s="40" t="s">
        <v>880</v>
      </c>
      <c r="B160">
        <f>'Budget Detail Form G'!B29</f>
        <v>0</v>
      </c>
      <c r="C160" s="184">
        <f>'Budget Detail Form G'!D29</f>
        <v>0</v>
      </c>
    </row>
    <row r="161" spans="1:3" x14ac:dyDescent="0.25">
      <c r="A161" s="40" t="s">
        <v>880</v>
      </c>
      <c r="B161">
        <f>'Budget Detail Form G'!B30</f>
        <v>0</v>
      </c>
      <c r="C161" s="184">
        <f>'Budget Detail Form G'!D30</f>
        <v>0</v>
      </c>
    </row>
    <row r="162" spans="1:3" x14ac:dyDescent="0.25">
      <c r="A162" s="40" t="s">
        <v>880</v>
      </c>
      <c r="B162">
        <f>'Budget Detail Form G'!B31</f>
        <v>0</v>
      </c>
      <c r="C162" s="184">
        <f>'Budget Detail Form G'!D31</f>
        <v>0</v>
      </c>
    </row>
    <row r="163" spans="1:3" ht="15.75" thickBot="1" x14ac:dyDescent="0.3">
      <c r="A163" s="51" t="s">
        <v>880</v>
      </c>
      <c r="B163" s="51">
        <f>'Budget Detail Form G'!B32</f>
        <v>0</v>
      </c>
      <c r="C163" s="185">
        <f>'Budget Detail Form G'!D32</f>
        <v>0</v>
      </c>
    </row>
  </sheetData>
  <sheetProtection password="E72B" sheet="1" objects="1" scenarios="1" selectLockedCells="1" selectUn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7030A0"/>
  </sheetPr>
  <dimension ref="A1:Z18"/>
  <sheetViews>
    <sheetView workbookViewId="0">
      <selection activeCell="C20" sqref="C20"/>
    </sheetView>
  </sheetViews>
  <sheetFormatPr defaultRowHeight="15" x14ac:dyDescent="0.25"/>
  <cols>
    <col min="1" max="1" width="12.42578125" bestFit="1" customWidth="1"/>
    <col min="2" max="2" width="54.140625" bestFit="1" customWidth="1"/>
    <col min="3" max="3" width="15.140625" bestFit="1" customWidth="1"/>
    <col min="4" max="5" width="15.140625" customWidth="1"/>
    <col min="6" max="6" width="16.42578125" bestFit="1" customWidth="1"/>
    <col min="11" max="11" width="19.42578125" customWidth="1"/>
  </cols>
  <sheetData>
    <row r="1" spans="1:26" x14ac:dyDescent="0.25">
      <c r="A1" s="3" t="s">
        <v>43</v>
      </c>
      <c r="B1" s="4" t="s">
        <v>651</v>
      </c>
      <c r="C1" s="4" t="s">
        <v>652</v>
      </c>
      <c r="D1" s="4" t="s">
        <v>44</v>
      </c>
      <c r="E1" s="4" t="s">
        <v>64</v>
      </c>
      <c r="F1" s="11" t="s">
        <v>655</v>
      </c>
      <c r="G1" s="11" t="s">
        <v>660</v>
      </c>
      <c r="H1" s="11" t="s">
        <v>662</v>
      </c>
      <c r="I1" s="11" t="s">
        <v>663</v>
      </c>
      <c r="J1" s="6"/>
      <c r="K1" s="18" t="s">
        <v>671</v>
      </c>
      <c r="L1" s="17" t="s">
        <v>675</v>
      </c>
      <c r="O1" t="s">
        <v>2</v>
      </c>
      <c r="R1" s="17" t="s">
        <v>683</v>
      </c>
      <c r="T1" s="17" t="s">
        <v>703</v>
      </c>
    </row>
    <row r="2" spans="1:26" ht="18.75" x14ac:dyDescent="0.3">
      <c r="A2" t="s">
        <v>698</v>
      </c>
      <c r="B2" s="2" t="s">
        <v>630</v>
      </c>
      <c r="C2" s="2" t="s">
        <v>5</v>
      </c>
      <c r="D2" s="2" t="s">
        <v>705</v>
      </c>
      <c r="E2" s="2" t="s">
        <v>647</v>
      </c>
      <c r="F2" s="12" t="s">
        <v>656</v>
      </c>
      <c r="G2" s="16" t="s">
        <v>661</v>
      </c>
      <c r="H2">
        <v>5</v>
      </c>
      <c r="I2">
        <v>3</v>
      </c>
      <c r="K2" s="10" t="s">
        <v>707</v>
      </c>
      <c r="L2" t="s">
        <v>626</v>
      </c>
      <c r="O2">
        <v>1</v>
      </c>
      <c r="R2" s="5" t="s">
        <v>679</v>
      </c>
      <c r="T2" t="s">
        <v>707</v>
      </c>
      <c r="Z2" t="s">
        <v>779</v>
      </c>
    </row>
    <row r="3" spans="1:26" ht="18.75" x14ac:dyDescent="0.3">
      <c r="A3" t="s">
        <v>699</v>
      </c>
      <c r="B3" s="2" t="s">
        <v>631</v>
      </c>
      <c r="C3" s="2" t="s">
        <v>6</v>
      </c>
      <c r="D3" s="2" t="s">
        <v>45</v>
      </c>
      <c r="E3" s="2" t="s">
        <v>648</v>
      </c>
      <c r="F3" s="12" t="s">
        <v>657</v>
      </c>
      <c r="G3" s="16" t="s">
        <v>166</v>
      </c>
      <c r="H3">
        <v>6</v>
      </c>
      <c r="I3">
        <f>I2+1</f>
        <v>4</v>
      </c>
      <c r="K3" s="10" t="s">
        <v>624</v>
      </c>
      <c r="L3" t="s">
        <v>627</v>
      </c>
      <c r="O3">
        <v>2</v>
      </c>
      <c r="R3" s="5" t="s">
        <v>680</v>
      </c>
      <c r="T3" t="s">
        <v>714</v>
      </c>
      <c r="Z3" t="s">
        <v>781</v>
      </c>
    </row>
    <row r="4" spans="1:26" ht="18.75" x14ac:dyDescent="0.3">
      <c r="A4" t="s">
        <v>700</v>
      </c>
      <c r="B4" s="2" t="s">
        <v>632</v>
      </c>
      <c r="C4" s="2" t="s">
        <v>7</v>
      </c>
      <c r="D4" s="2" t="s">
        <v>46</v>
      </c>
      <c r="E4" s="2" t="s">
        <v>649</v>
      </c>
      <c r="F4" s="12" t="s">
        <v>658</v>
      </c>
      <c r="H4">
        <v>7</v>
      </c>
      <c r="I4">
        <f>I3+1</f>
        <v>5</v>
      </c>
      <c r="K4" s="10" t="s">
        <v>706</v>
      </c>
      <c r="L4" t="s">
        <v>628</v>
      </c>
      <c r="O4">
        <v>3</v>
      </c>
      <c r="R4" s="5" t="s">
        <v>681</v>
      </c>
      <c r="T4" t="s">
        <v>715</v>
      </c>
      <c r="Y4" t="s">
        <v>738</v>
      </c>
      <c r="Z4" t="s">
        <v>780</v>
      </c>
    </row>
    <row r="5" spans="1:26" ht="18.75" x14ac:dyDescent="0.3">
      <c r="A5" t="s">
        <v>701</v>
      </c>
      <c r="B5" s="2" t="s">
        <v>633</v>
      </c>
      <c r="C5" s="2" t="s">
        <v>689</v>
      </c>
      <c r="D5" s="2"/>
      <c r="E5" s="2"/>
      <c r="F5" s="12" t="s">
        <v>684</v>
      </c>
      <c r="H5">
        <v>8</v>
      </c>
      <c r="I5">
        <f>I4+1</f>
        <v>6</v>
      </c>
      <c r="K5" s="10" t="s">
        <v>625</v>
      </c>
      <c r="L5" t="s">
        <v>687</v>
      </c>
      <c r="O5">
        <v>4</v>
      </c>
      <c r="R5" s="5" t="s">
        <v>682</v>
      </c>
      <c r="T5" t="s">
        <v>716</v>
      </c>
      <c r="Y5" t="s">
        <v>739</v>
      </c>
    </row>
    <row r="6" spans="1:26" ht="15.75" x14ac:dyDescent="0.25">
      <c r="B6" s="2" t="s">
        <v>634</v>
      </c>
      <c r="C6" s="2"/>
      <c r="D6" s="2"/>
      <c r="E6" s="2"/>
      <c r="F6" s="12" t="s">
        <v>659</v>
      </c>
      <c r="H6">
        <v>11</v>
      </c>
      <c r="I6">
        <f>I5+1</f>
        <v>7</v>
      </c>
      <c r="K6" s="10" t="s">
        <v>659</v>
      </c>
      <c r="L6" t="s">
        <v>676</v>
      </c>
      <c r="O6">
        <v>5</v>
      </c>
      <c r="T6" t="s">
        <v>717</v>
      </c>
    </row>
    <row r="7" spans="1:26" x14ac:dyDescent="0.25">
      <c r="B7" s="2" t="s">
        <v>734</v>
      </c>
      <c r="C7" s="2"/>
      <c r="D7" s="2"/>
      <c r="E7" s="2"/>
      <c r="I7">
        <f>I6+1</f>
        <v>8</v>
      </c>
      <c r="L7" t="s">
        <v>677</v>
      </c>
      <c r="O7">
        <v>6</v>
      </c>
      <c r="T7" t="s">
        <v>718</v>
      </c>
    </row>
    <row r="8" spans="1:26" x14ac:dyDescent="0.25">
      <c r="B8" s="2" t="s">
        <v>735</v>
      </c>
      <c r="C8" s="2"/>
      <c r="D8" s="2"/>
      <c r="E8" s="2"/>
      <c r="I8">
        <v>11</v>
      </c>
      <c r="L8" t="s">
        <v>688</v>
      </c>
      <c r="O8">
        <v>7</v>
      </c>
      <c r="T8" t="s">
        <v>713</v>
      </c>
    </row>
    <row r="9" spans="1:26" x14ac:dyDescent="0.25">
      <c r="B9" s="2" t="s">
        <v>635</v>
      </c>
      <c r="C9" s="2"/>
      <c r="D9" s="2"/>
      <c r="E9" s="2"/>
      <c r="L9" t="s">
        <v>678</v>
      </c>
      <c r="O9">
        <v>8</v>
      </c>
      <c r="T9" t="s">
        <v>702</v>
      </c>
    </row>
    <row r="10" spans="1:26" x14ac:dyDescent="0.25">
      <c r="B10" s="2" t="s">
        <v>636</v>
      </c>
      <c r="C10" s="2"/>
      <c r="D10" s="2"/>
      <c r="E10" s="2"/>
      <c r="T10" t="s">
        <v>719</v>
      </c>
    </row>
    <row r="11" spans="1:26" x14ac:dyDescent="0.25">
      <c r="B11" s="2" t="s">
        <v>637</v>
      </c>
      <c r="C11" s="2"/>
      <c r="D11" s="2"/>
      <c r="E11" s="2"/>
    </row>
    <row r="12" spans="1:26" x14ac:dyDescent="0.25">
      <c r="B12" s="2" t="s">
        <v>638</v>
      </c>
      <c r="C12" s="2"/>
      <c r="D12" s="2"/>
      <c r="E12" s="2"/>
    </row>
    <row r="13" spans="1:26" x14ac:dyDescent="0.25">
      <c r="B13" s="2" t="s">
        <v>639</v>
      </c>
      <c r="C13" s="2"/>
      <c r="D13" s="2"/>
      <c r="E13" s="2"/>
    </row>
    <row r="14" spans="1:26" x14ac:dyDescent="0.25">
      <c r="B14" s="2" t="s">
        <v>640</v>
      </c>
      <c r="C14" s="2"/>
      <c r="D14" s="2"/>
      <c r="E14" s="2"/>
    </row>
    <row r="15" spans="1:26" x14ac:dyDescent="0.25">
      <c r="B15" s="2" t="s">
        <v>641</v>
      </c>
      <c r="C15" s="2"/>
      <c r="D15" s="2"/>
      <c r="E15" s="2"/>
    </row>
    <row r="16" spans="1:26" x14ac:dyDescent="0.25">
      <c r="B16" s="2" t="s">
        <v>642</v>
      </c>
      <c r="C16" s="2"/>
      <c r="D16" s="2"/>
      <c r="E16" s="2"/>
    </row>
    <row r="17" spans="2:5" x14ac:dyDescent="0.25">
      <c r="B17" s="2" t="s">
        <v>643</v>
      </c>
      <c r="C17" s="2"/>
      <c r="D17" s="2"/>
      <c r="E17" s="2"/>
    </row>
    <row r="18" spans="2:5" x14ac:dyDescent="0.25">
      <c r="B18" s="2" t="s">
        <v>644</v>
      </c>
      <c r="C18" s="2"/>
      <c r="D18" s="2"/>
      <c r="E18" s="2"/>
    </row>
  </sheetData>
  <sheetProtection password="98EA" sheet="1" objects="1" scenarios="1" select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V97"/>
  <sheetViews>
    <sheetView topLeftCell="AC1" zoomScale="80" zoomScaleNormal="80" workbookViewId="0">
      <pane ySplit="2" topLeftCell="A3" activePane="bottomLeft" state="frozen"/>
      <selection pane="bottomLeft" activeCell="AY33" sqref="AY33"/>
    </sheetView>
  </sheetViews>
  <sheetFormatPr defaultRowHeight="15" x14ac:dyDescent="0.25"/>
  <cols>
    <col min="1" max="1" width="46.5703125" bestFit="1" customWidth="1"/>
    <col min="2" max="7" width="31.7109375" customWidth="1"/>
    <col min="8" max="8" width="90" customWidth="1"/>
    <col min="9" max="9" width="25.140625" customWidth="1"/>
    <col min="10" max="24" width="31.7109375" customWidth="1"/>
    <col min="25" max="25" width="61.7109375" customWidth="1"/>
    <col min="26" max="26" width="16.28515625" customWidth="1"/>
    <col min="27" max="27" width="10.28515625" bestFit="1" customWidth="1"/>
    <col min="28" max="28" width="9.42578125" bestFit="1" customWidth="1"/>
    <col min="29" max="29" width="18.5703125" customWidth="1"/>
    <col min="30" max="30" width="15.7109375" customWidth="1"/>
    <col min="31" max="31" width="18.85546875" customWidth="1"/>
    <col min="32" max="35" width="17.42578125" customWidth="1"/>
    <col min="45" max="48" width="10.28515625" bestFit="1" customWidth="1"/>
  </cols>
  <sheetData>
    <row r="1" spans="1:48" ht="60" customHeight="1" x14ac:dyDescent="0.25">
      <c r="A1" s="41" t="s">
        <v>708</v>
      </c>
      <c r="B1" s="291" t="s">
        <v>720</v>
      </c>
      <c r="C1" s="291"/>
      <c r="D1" s="291"/>
      <c r="E1" s="291"/>
      <c r="F1" s="291"/>
      <c r="G1" s="42"/>
      <c r="H1" s="42" t="s">
        <v>664</v>
      </c>
      <c r="I1" s="42" t="s">
        <v>721</v>
      </c>
      <c r="J1" s="288" t="s">
        <v>722</v>
      </c>
      <c r="K1" s="289"/>
      <c r="L1" s="289"/>
      <c r="M1" s="289"/>
      <c r="N1" s="289"/>
      <c r="O1" s="289"/>
      <c r="P1" s="289"/>
      <c r="Q1" s="289"/>
      <c r="R1" s="289"/>
      <c r="S1" s="289"/>
      <c r="T1" s="289"/>
      <c r="U1" s="289"/>
      <c r="V1" s="289"/>
      <c r="W1" s="70"/>
      <c r="X1" s="71"/>
      <c r="Y1" s="42" t="s">
        <v>685</v>
      </c>
      <c r="Z1" s="43" t="s">
        <v>711</v>
      </c>
      <c r="AA1" s="43" t="s">
        <v>686</v>
      </c>
      <c r="AB1" s="43" t="s">
        <v>1</v>
      </c>
      <c r="AC1" s="43" t="s">
        <v>712</v>
      </c>
      <c r="AD1" s="43" t="s">
        <v>728</v>
      </c>
      <c r="AE1" s="288" t="s">
        <v>653</v>
      </c>
      <c r="AF1" s="289"/>
      <c r="AG1" s="289"/>
      <c r="AH1" s="289"/>
      <c r="AI1" s="290"/>
    </row>
    <row r="2" spans="1:48" s="44" customFormat="1" ht="29.25" customHeight="1" thickBot="1" x14ac:dyDescent="0.3">
      <c r="B2" s="44" t="s">
        <v>729</v>
      </c>
      <c r="C2" s="44" t="s">
        <v>774</v>
      </c>
      <c r="D2" s="44" t="s">
        <v>730</v>
      </c>
      <c r="E2" s="44" t="s">
        <v>775</v>
      </c>
      <c r="F2" s="44" t="s">
        <v>731</v>
      </c>
      <c r="G2" s="44" t="s">
        <v>776</v>
      </c>
      <c r="J2" s="56" t="s">
        <v>723</v>
      </c>
      <c r="K2" s="57" t="s">
        <v>733</v>
      </c>
      <c r="L2" s="72" t="s">
        <v>732</v>
      </c>
      <c r="M2" s="57" t="s">
        <v>724</v>
      </c>
      <c r="N2" s="57" t="s">
        <v>733</v>
      </c>
      <c r="O2" s="72" t="s">
        <v>732</v>
      </c>
      <c r="P2" s="57" t="s">
        <v>725</v>
      </c>
      <c r="Q2" s="57" t="s">
        <v>733</v>
      </c>
      <c r="R2" s="72" t="s">
        <v>732</v>
      </c>
      <c r="S2" s="57" t="s">
        <v>726</v>
      </c>
      <c r="T2" s="57" t="s">
        <v>733</v>
      </c>
      <c r="U2" s="72" t="s">
        <v>732</v>
      </c>
      <c r="V2" s="57" t="s">
        <v>727</v>
      </c>
      <c r="W2" s="57" t="s">
        <v>733</v>
      </c>
      <c r="X2" s="58" t="s">
        <v>732</v>
      </c>
      <c r="AE2" s="56" t="s">
        <v>709</v>
      </c>
      <c r="AF2" s="57" t="s">
        <v>710</v>
      </c>
      <c r="AG2" s="57" t="s">
        <v>654</v>
      </c>
      <c r="AH2" s="57" t="s">
        <v>650</v>
      </c>
      <c r="AI2" s="58" t="s">
        <v>0</v>
      </c>
      <c r="AS2" s="2" t="s">
        <v>5</v>
      </c>
      <c r="AT2" s="2" t="s">
        <v>6</v>
      </c>
      <c r="AU2" s="2" t="s">
        <v>7</v>
      </c>
      <c r="AV2" s="2" t="s">
        <v>689</v>
      </c>
    </row>
    <row r="3" spans="1:48" s="68" customFormat="1" ht="15.75" thickTop="1" x14ac:dyDescent="0.25">
      <c r="A3" s="62" t="e">
        <f>#REF!</f>
        <v>#REF!</v>
      </c>
      <c r="B3" s="63" t="e">
        <f>#REF!</f>
        <v>#REF!</v>
      </c>
      <c r="C3" s="69" t="e">
        <f>#REF!</f>
        <v>#REF!</v>
      </c>
      <c r="D3" s="63" t="e">
        <f>#REF!</f>
        <v>#REF!</v>
      </c>
      <c r="E3" s="69" t="e">
        <f>#REF!</f>
        <v>#REF!</v>
      </c>
      <c r="F3" s="63" t="e">
        <f>#REF!</f>
        <v>#REF!</v>
      </c>
      <c r="G3" s="69" t="e">
        <f>#REF!</f>
        <v>#REF!</v>
      </c>
      <c r="H3" s="63" t="e">
        <f>#REF!</f>
        <v>#REF!</v>
      </c>
      <c r="I3" s="64" t="e">
        <f>#REF!</f>
        <v>#REF!</v>
      </c>
      <c r="J3" s="62" t="e">
        <f>#REF!</f>
        <v>#REF!</v>
      </c>
      <c r="K3" s="75" t="e">
        <f>#REF!</f>
        <v>#REF!</v>
      </c>
      <c r="L3" s="76" t="e">
        <f>#REF!</f>
        <v>#REF!</v>
      </c>
      <c r="M3" s="63" t="e">
        <f>#REF!</f>
        <v>#REF!</v>
      </c>
      <c r="N3" s="63" t="e">
        <f>#REF!</f>
        <v>#REF!</v>
      </c>
      <c r="O3" s="73" t="e">
        <f>#REF!</f>
        <v>#REF!</v>
      </c>
      <c r="P3" s="63" t="e">
        <f>#REF!</f>
        <v>#REF!</v>
      </c>
      <c r="Q3" s="63" t="e">
        <f>#REF!</f>
        <v>#REF!</v>
      </c>
      <c r="R3" s="73" t="e">
        <f>#REF!</f>
        <v>#REF!</v>
      </c>
      <c r="S3" s="63" t="e">
        <f>#REF!</f>
        <v>#REF!</v>
      </c>
      <c r="T3" s="63" t="e">
        <f>#REF!</f>
        <v>#REF!</v>
      </c>
      <c r="U3" s="73" t="e">
        <f>#REF!</f>
        <v>#REF!</v>
      </c>
      <c r="V3" s="63" t="e">
        <f>#REF!</f>
        <v>#REF!</v>
      </c>
      <c r="W3" s="63" t="e">
        <f>#REF!</f>
        <v>#REF!</v>
      </c>
      <c r="X3" s="65" t="e">
        <f>#REF!</f>
        <v>#REF!</v>
      </c>
      <c r="Y3" s="63" t="e">
        <f>#REF!</f>
        <v>#REF!</v>
      </c>
      <c r="Z3" s="63" t="e">
        <f>#REF!</f>
        <v>#REF!</v>
      </c>
      <c r="AA3" s="66" t="e">
        <f>#REF!</f>
        <v>#REF!</v>
      </c>
      <c r="AB3" s="66" t="e">
        <f>#REF!</f>
        <v>#REF!</v>
      </c>
      <c r="AC3" s="63" t="e">
        <f>#REF!</f>
        <v>#REF!</v>
      </c>
      <c r="AD3" s="63" t="e">
        <f>#REF!</f>
        <v>#REF!</v>
      </c>
      <c r="AE3" s="62" t="e">
        <f>#REF!</f>
        <v>#REF!</v>
      </c>
      <c r="AF3" s="63" t="e">
        <f>#REF!</f>
        <v>#REF!</v>
      </c>
      <c r="AG3" s="63" t="e">
        <f>#REF!</f>
        <v>#REF!</v>
      </c>
      <c r="AH3" s="67" t="e">
        <f>#REF!</f>
        <v>#REF!</v>
      </c>
      <c r="AI3" s="65" t="e">
        <f>#REF!</f>
        <v>#REF!</v>
      </c>
      <c r="AJ3" s="2"/>
      <c r="AK3" s="2" t="s">
        <v>5</v>
      </c>
      <c r="AM3" s="2" t="s">
        <v>630</v>
      </c>
      <c r="AS3" s="103" t="e">
        <f>SUMPRODUCT((('Goal Summary Pages'!$AI$3:$AI$82="State/Local")*('Goal Summary Pages'!$AH$3:$AH$82))*('Goal Summary Pages'!$AG$3:$AG$82="INSTRUCTION - Personal Services - Salaries"))</f>
        <v>#REF!</v>
      </c>
      <c r="AT3" s="103" t="e">
        <f>SUMPRODUCT((('Goal Summary Pages'!$AI$3:$AI$82="Federal Title I")*('Goal Summary Pages'!$AH$3:$AH$82))*('Goal Summary Pages'!$AG$3:$AG$82="INSTRUCTION - Personal Services - Salaries"))</f>
        <v>#REF!</v>
      </c>
      <c r="AU3" s="103" t="e">
        <f>SUMPRODUCT((('Goal Summary Pages'!$AI$3:$AI$82="Other Federal")*('Goal Summary Pages'!$AH$3:$AH$82))*('Goal Summary Pages'!$AG$3:$AG$82="INSTRUCTION - Personal Services - Salaries"))</f>
        <v>#REF!</v>
      </c>
      <c r="AV3" s="103" t="e">
        <f>SUMPRODUCT((('Goal Summary Pages'!$AI$3:$AI$82="SIA")*('Goal Summary Pages'!$AH$3:$AH$82))*('Goal Summary Pages'!$AG$3:$AG$82="INSTRUCTION - Personal Services - Salaries"))</f>
        <v>#REF!</v>
      </c>
    </row>
    <row r="4" spans="1:48" x14ac:dyDescent="0.25">
      <c r="A4" s="45" t="e">
        <f>#REF!</f>
        <v>#REF!</v>
      </c>
      <c r="B4" s="40" t="e">
        <f>#REF!</f>
        <v>#REF!</v>
      </c>
      <c r="C4" s="69"/>
      <c r="D4" s="40" t="e">
        <f>#REF!</f>
        <v>#REF!</v>
      </c>
      <c r="E4" s="69"/>
      <c r="F4" s="40" t="e">
        <f>#REF!</f>
        <v>#REF!</v>
      </c>
      <c r="G4" s="69"/>
      <c r="H4" s="69" t="e">
        <f>#REF!</f>
        <v>#REF!</v>
      </c>
      <c r="I4" s="46" t="e">
        <f>#REF!</f>
        <v>#REF!</v>
      </c>
      <c r="J4" s="45" t="e">
        <f>#REF!</f>
        <v>#REF!</v>
      </c>
      <c r="K4" s="40" t="e">
        <f>#REF!</f>
        <v>#REF!</v>
      </c>
      <c r="L4" s="61" t="e">
        <f>#REF!</f>
        <v>#REF!</v>
      </c>
      <c r="M4" s="40" t="e">
        <f>#REF!</f>
        <v>#REF!</v>
      </c>
      <c r="N4" s="69" t="e">
        <f>#REF!</f>
        <v>#REF!</v>
      </c>
      <c r="O4" s="78" t="e">
        <f>#REF!</f>
        <v>#REF!</v>
      </c>
      <c r="P4" s="40" t="e">
        <f>#REF!</f>
        <v>#REF!</v>
      </c>
      <c r="Q4" s="69" t="e">
        <f>#REF!</f>
        <v>#REF!</v>
      </c>
      <c r="R4" s="78" t="e">
        <f>#REF!</f>
        <v>#REF!</v>
      </c>
      <c r="S4" s="40" t="e">
        <f>#REF!</f>
        <v>#REF!</v>
      </c>
      <c r="T4" s="69" t="e">
        <f>#REF!</f>
        <v>#REF!</v>
      </c>
      <c r="U4" s="78" t="e">
        <f>#REF!</f>
        <v>#REF!</v>
      </c>
      <c r="V4" s="40" t="e">
        <f>#REF!</f>
        <v>#REF!</v>
      </c>
      <c r="W4" s="69" t="e">
        <f>#REF!</f>
        <v>#REF!</v>
      </c>
      <c r="X4" s="79" t="e">
        <f>#REF!</f>
        <v>#REF!</v>
      </c>
      <c r="Y4" s="40" t="e">
        <f>#REF!</f>
        <v>#REF!</v>
      </c>
      <c r="Z4" s="40" t="e">
        <f>#REF!</f>
        <v>#REF!</v>
      </c>
      <c r="AA4" s="47" t="e">
        <f>#REF!</f>
        <v>#REF!</v>
      </c>
      <c r="AB4" s="47" t="e">
        <f>#REF!</f>
        <v>#REF!</v>
      </c>
      <c r="AC4" s="40" t="e">
        <f>#REF!</f>
        <v>#REF!</v>
      </c>
      <c r="AD4" s="40" t="e">
        <f>#REF!</f>
        <v>#REF!</v>
      </c>
      <c r="AE4" s="45" t="e">
        <f>#REF!</f>
        <v>#REF!</v>
      </c>
      <c r="AF4" s="40" t="e">
        <f>#REF!</f>
        <v>#REF!</v>
      </c>
      <c r="AG4" s="40" t="e">
        <f>#REF!</f>
        <v>#REF!</v>
      </c>
      <c r="AH4" s="48" t="e">
        <f>#REF!</f>
        <v>#REF!</v>
      </c>
      <c r="AI4" s="49" t="e">
        <f>#REF!</f>
        <v>#REF!</v>
      </c>
      <c r="AJ4" s="2"/>
      <c r="AK4" s="2" t="s">
        <v>6</v>
      </c>
      <c r="AM4" s="2" t="s">
        <v>631</v>
      </c>
      <c r="AS4" s="103" t="e">
        <f>SUMPRODUCT((('Goal Summary Pages'!$AI$3:$AI$82="State/Local")*('Goal Summary Pages'!$AH$3:$AH$82))*('Goal Summary Pages'!$AG$3:$AG$82="INSTRUCTION - Purchased  Professional &amp; Technical Services"))</f>
        <v>#REF!</v>
      </c>
      <c r="AT4" s="103" t="e">
        <f>SUMPRODUCT((('Goal Summary Pages'!$AI$3:$AI$82="Federal Title I")*('Goal Summary Pages'!$AH$3:$AH$82))*('Goal Summary Pages'!$AG$3:$AG$82="INSTRUCTION - Purchased  Professional &amp; Technical Services"))</f>
        <v>#REF!</v>
      </c>
      <c r="AU4" s="103" t="e">
        <f>SUMPRODUCT((('Goal Summary Pages'!$AI$3:$AI$82="Other Federal")*('Goal Summary Pages'!$AH$3:$AH$82))*('Goal Summary Pages'!$AG$3:$AG$82="INSTRUCTION - Purchased  Professional &amp; Technical Services"))</f>
        <v>#REF!</v>
      </c>
      <c r="AV4" s="103" t="e">
        <f>SUMPRODUCT((('Goal Summary Pages'!$AI$3:$AI$82="SIA")*('Goal Summary Pages'!$AH$3:$AH$82))*('Goal Summary Pages'!$AG$3:$AG$82="INSTRUCTION - Purchased  Professional &amp; Technical Services"))</f>
        <v>#REF!</v>
      </c>
    </row>
    <row r="5" spans="1:48" x14ac:dyDescent="0.25">
      <c r="A5" s="45" t="e">
        <f>#REF!</f>
        <v>#REF!</v>
      </c>
      <c r="B5" s="40" t="e">
        <f>#REF!</f>
        <v>#REF!</v>
      </c>
      <c r="C5" s="69"/>
      <c r="D5" s="40" t="e">
        <f>#REF!</f>
        <v>#REF!</v>
      </c>
      <c r="E5" s="69"/>
      <c r="F5" s="40" t="e">
        <f>#REF!</f>
        <v>#REF!</v>
      </c>
      <c r="G5" s="69"/>
      <c r="H5" s="69" t="e">
        <f>#REF!</f>
        <v>#REF!</v>
      </c>
      <c r="I5" s="46" t="e">
        <f>#REF!</f>
        <v>#REF!</v>
      </c>
      <c r="J5" s="45" t="e">
        <f>#REF!</f>
        <v>#REF!</v>
      </c>
      <c r="K5" s="40" t="e">
        <f>#REF!</f>
        <v>#REF!</v>
      </c>
      <c r="L5" s="61" t="e">
        <f>#REF!</f>
        <v>#REF!</v>
      </c>
      <c r="M5" s="40" t="e">
        <f>#REF!</f>
        <v>#REF!</v>
      </c>
      <c r="N5" s="69" t="e">
        <f>#REF!</f>
        <v>#REF!</v>
      </c>
      <c r="O5" s="78" t="e">
        <f>#REF!</f>
        <v>#REF!</v>
      </c>
      <c r="P5" s="40" t="e">
        <f>#REF!</f>
        <v>#REF!</v>
      </c>
      <c r="Q5" s="69" t="e">
        <f>#REF!</f>
        <v>#REF!</v>
      </c>
      <c r="R5" s="78" t="e">
        <f>#REF!</f>
        <v>#REF!</v>
      </c>
      <c r="S5" s="40" t="e">
        <f>#REF!</f>
        <v>#REF!</v>
      </c>
      <c r="T5" s="69" t="e">
        <f>#REF!</f>
        <v>#REF!</v>
      </c>
      <c r="U5" s="78" t="e">
        <f>#REF!</f>
        <v>#REF!</v>
      </c>
      <c r="V5" s="40" t="e">
        <f>#REF!</f>
        <v>#REF!</v>
      </c>
      <c r="W5" s="69" t="e">
        <f>#REF!</f>
        <v>#REF!</v>
      </c>
      <c r="X5" s="79" t="e">
        <f>#REF!</f>
        <v>#REF!</v>
      </c>
      <c r="Y5" s="40" t="e">
        <f>#REF!</f>
        <v>#REF!</v>
      </c>
      <c r="Z5" s="40" t="e">
        <f>#REF!</f>
        <v>#REF!</v>
      </c>
      <c r="AA5" s="47" t="e">
        <f>#REF!</f>
        <v>#REF!</v>
      </c>
      <c r="AB5" s="47" t="e">
        <f>#REF!</f>
        <v>#REF!</v>
      </c>
      <c r="AC5" s="40" t="e">
        <f>#REF!</f>
        <v>#REF!</v>
      </c>
      <c r="AD5" s="40" t="e">
        <f>#REF!</f>
        <v>#REF!</v>
      </c>
      <c r="AE5" s="45" t="e">
        <f>#REF!</f>
        <v>#REF!</v>
      </c>
      <c r="AF5" s="40" t="e">
        <f>#REF!</f>
        <v>#REF!</v>
      </c>
      <c r="AG5" s="40" t="e">
        <f>#REF!</f>
        <v>#REF!</v>
      </c>
      <c r="AH5" s="48" t="e">
        <f>#REF!</f>
        <v>#REF!</v>
      </c>
      <c r="AI5" s="49" t="e">
        <f>#REF!</f>
        <v>#REF!</v>
      </c>
      <c r="AJ5" s="2"/>
      <c r="AK5" s="2" t="s">
        <v>7</v>
      </c>
      <c r="AM5" s="2" t="s">
        <v>632</v>
      </c>
      <c r="AS5" s="103" t="e">
        <f>SUMPRODUCT((('Goal Summary Pages'!$AI$3:$AI$82="State/Local")*('Goal Summary Pages'!$AH$3:$AH$82))*('Goal Summary Pages'!$AG$3:$AG$82="INSTRUCTION - Other Purchased Services"))</f>
        <v>#REF!</v>
      </c>
      <c r="AT5" s="103" t="e">
        <f>SUMPRODUCT((('Goal Summary Pages'!$AI$3:$AI$82="Federal Title I")*('Goal Summary Pages'!$AH$3:$AH$82))*('Goal Summary Pages'!$AG$3:$AG$82="INSTRUCTION - Other Purchased Services"))</f>
        <v>#REF!</v>
      </c>
      <c r="AU5" s="103" t="e">
        <f>SUMPRODUCT((('Goal Summary Pages'!$AI$3:$AI$82="Other Federal")*('Goal Summary Pages'!$AH$3:$AH$82))*('Goal Summary Pages'!$AG$3:$AG$82="INSTRUCTION - Other Purchased Services"))</f>
        <v>#REF!</v>
      </c>
      <c r="AV5" s="103" t="e">
        <f>SUMPRODUCT((('Goal Summary Pages'!$AI$3:$AI$82="SIA")*('Goal Summary Pages'!$AH$3:$AH$82))*('Goal Summary Pages'!$AG$3:$AG$82="INSTRUCTION - Other Purchased Services"))</f>
        <v>#REF!</v>
      </c>
    </row>
    <row r="6" spans="1:48" x14ac:dyDescent="0.25">
      <c r="A6" s="45" t="e">
        <f>#REF!</f>
        <v>#REF!</v>
      </c>
      <c r="B6" s="40" t="e">
        <f>#REF!</f>
        <v>#REF!</v>
      </c>
      <c r="C6" s="69"/>
      <c r="D6" s="40" t="e">
        <f>#REF!</f>
        <v>#REF!</v>
      </c>
      <c r="E6" s="69"/>
      <c r="F6" s="40" t="e">
        <f>#REF!</f>
        <v>#REF!</v>
      </c>
      <c r="G6" s="69"/>
      <c r="H6" s="69" t="e">
        <f>#REF!</f>
        <v>#REF!</v>
      </c>
      <c r="I6" s="46" t="e">
        <f>#REF!</f>
        <v>#REF!</v>
      </c>
      <c r="J6" s="45" t="e">
        <f>#REF!</f>
        <v>#REF!</v>
      </c>
      <c r="K6" s="40" t="e">
        <f>#REF!</f>
        <v>#REF!</v>
      </c>
      <c r="L6" s="61" t="e">
        <f>#REF!</f>
        <v>#REF!</v>
      </c>
      <c r="M6" s="40" t="e">
        <f>#REF!</f>
        <v>#REF!</v>
      </c>
      <c r="N6" s="69" t="e">
        <f>#REF!</f>
        <v>#REF!</v>
      </c>
      <c r="O6" s="78" t="e">
        <f>#REF!</f>
        <v>#REF!</v>
      </c>
      <c r="P6" s="40" t="e">
        <f>#REF!</f>
        <v>#REF!</v>
      </c>
      <c r="Q6" s="69" t="e">
        <f>#REF!</f>
        <v>#REF!</v>
      </c>
      <c r="R6" s="78" t="e">
        <f>#REF!</f>
        <v>#REF!</v>
      </c>
      <c r="S6" s="40" t="e">
        <f>#REF!</f>
        <v>#REF!</v>
      </c>
      <c r="T6" s="69" t="e">
        <f>#REF!</f>
        <v>#REF!</v>
      </c>
      <c r="U6" s="78" t="e">
        <f>#REF!</f>
        <v>#REF!</v>
      </c>
      <c r="V6" s="40" t="e">
        <f>#REF!</f>
        <v>#REF!</v>
      </c>
      <c r="W6" s="69" t="e">
        <f>#REF!</f>
        <v>#REF!</v>
      </c>
      <c r="X6" s="79" t="e">
        <f>#REF!</f>
        <v>#REF!</v>
      </c>
      <c r="Y6" s="40" t="e">
        <f>#REF!</f>
        <v>#REF!</v>
      </c>
      <c r="Z6" s="40" t="e">
        <f>#REF!</f>
        <v>#REF!</v>
      </c>
      <c r="AA6" s="47" t="e">
        <f>#REF!</f>
        <v>#REF!</v>
      </c>
      <c r="AB6" s="47" t="e">
        <f>#REF!</f>
        <v>#REF!</v>
      </c>
      <c r="AC6" s="40" t="e">
        <f>#REF!</f>
        <v>#REF!</v>
      </c>
      <c r="AD6" s="40" t="e">
        <f>#REF!</f>
        <v>#REF!</v>
      </c>
      <c r="AE6" s="45" t="e">
        <f>#REF!</f>
        <v>#REF!</v>
      </c>
      <c r="AF6" s="40" t="e">
        <f>#REF!</f>
        <v>#REF!</v>
      </c>
      <c r="AG6" s="40" t="e">
        <f>#REF!</f>
        <v>#REF!</v>
      </c>
      <c r="AH6" s="48" t="e">
        <f>#REF!</f>
        <v>#REF!</v>
      </c>
      <c r="AI6" s="49" t="e">
        <f>#REF!</f>
        <v>#REF!</v>
      </c>
      <c r="AJ6" s="2"/>
      <c r="AK6" s="2" t="s">
        <v>689</v>
      </c>
      <c r="AM6" s="2" t="s">
        <v>633</v>
      </c>
      <c r="AS6" s="103" t="e">
        <f>SUMPRODUCT((('Goal Summary Pages'!$AI$3:$AI$82="State/Local")*('Goal Summary Pages'!$AH$3:$AH$82))*('Goal Summary Pages'!$AG$3:$AG$82="INSTRUCTION - Supplies &amp; Materials"))</f>
        <v>#REF!</v>
      </c>
      <c r="AT6" s="103" t="e">
        <f>SUMPRODUCT((('Goal Summary Pages'!$AI$3:$AI$82="Federal Title I")*('Goal Summary Pages'!$AH$3:$AH$82))*('Goal Summary Pages'!$AG$3:$AG$82="INSTRUCTION - Supplies &amp; Materials"))</f>
        <v>#REF!</v>
      </c>
      <c r="AU6" s="103" t="e">
        <f>SUMPRODUCT((('Goal Summary Pages'!$AI$3:$AI$82="Other Federal")*('Goal Summary Pages'!$AH$3:$AH$82))*('Goal Summary Pages'!$AG$3:$AG$82="INSTRUCTION - Supplies &amp; Materials"))</f>
        <v>#REF!</v>
      </c>
      <c r="AV6" s="103" t="e">
        <f>SUMPRODUCT((('Goal Summary Pages'!$AI$3:$AI$82="SIA")*('Goal Summary Pages'!$AH$3:$AH$82))*('Goal Summary Pages'!$AG$3:$AG$82="INSTRUCTION - Supplies &amp; Materials"))</f>
        <v>#REF!</v>
      </c>
    </row>
    <row r="7" spans="1:48" x14ac:dyDescent="0.25">
      <c r="A7" s="45" t="e">
        <f>#REF!</f>
        <v>#REF!</v>
      </c>
      <c r="B7" s="40" t="e">
        <f>#REF!</f>
        <v>#REF!</v>
      </c>
      <c r="C7" s="69"/>
      <c r="D7" s="40" t="e">
        <f>#REF!</f>
        <v>#REF!</v>
      </c>
      <c r="E7" s="69"/>
      <c r="F7" s="40" t="e">
        <f>#REF!</f>
        <v>#REF!</v>
      </c>
      <c r="G7" s="69"/>
      <c r="H7" s="69" t="e">
        <f>#REF!</f>
        <v>#REF!</v>
      </c>
      <c r="I7" s="46" t="e">
        <f>#REF!</f>
        <v>#REF!</v>
      </c>
      <c r="J7" s="45" t="e">
        <f>#REF!</f>
        <v>#REF!</v>
      </c>
      <c r="K7" s="40" t="e">
        <f>#REF!</f>
        <v>#REF!</v>
      </c>
      <c r="L7" s="61" t="e">
        <f>#REF!</f>
        <v>#REF!</v>
      </c>
      <c r="M7" s="40" t="e">
        <f>#REF!</f>
        <v>#REF!</v>
      </c>
      <c r="N7" s="69" t="e">
        <f>#REF!</f>
        <v>#REF!</v>
      </c>
      <c r="O7" s="78" t="e">
        <f>#REF!</f>
        <v>#REF!</v>
      </c>
      <c r="P7" s="40" t="e">
        <f>#REF!</f>
        <v>#REF!</v>
      </c>
      <c r="Q7" s="69" t="e">
        <f>#REF!</f>
        <v>#REF!</v>
      </c>
      <c r="R7" s="78" t="e">
        <f>#REF!</f>
        <v>#REF!</v>
      </c>
      <c r="S7" s="40" t="e">
        <f>#REF!</f>
        <v>#REF!</v>
      </c>
      <c r="T7" s="69" t="e">
        <f>#REF!</f>
        <v>#REF!</v>
      </c>
      <c r="U7" s="78" t="e">
        <f>#REF!</f>
        <v>#REF!</v>
      </c>
      <c r="V7" s="40" t="e">
        <f>#REF!</f>
        <v>#REF!</v>
      </c>
      <c r="W7" s="69" t="e">
        <f>#REF!</f>
        <v>#REF!</v>
      </c>
      <c r="X7" s="79" t="e">
        <f>#REF!</f>
        <v>#REF!</v>
      </c>
      <c r="Y7" s="40" t="e">
        <f>#REF!</f>
        <v>#REF!</v>
      </c>
      <c r="Z7" s="40" t="e">
        <f>#REF!</f>
        <v>#REF!</v>
      </c>
      <c r="AA7" s="47" t="e">
        <f>#REF!</f>
        <v>#REF!</v>
      </c>
      <c r="AB7" s="47" t="e">
        <f>#REF!</f>
        <v>#REF!</v>
      </c>
      <c r="AC7" s="40" t="e">
        <f>#REF!</f>
        <v>#REF!</v>
      </c>
      <c r="AD7" s="40" t="e">
        <f>#REF!</f>
        <v>#REF!</v>
      </c>
      <c r="AE7" s="45" t="e">
        <f>#REF!</f>
        <v>#REF!</v>
      </c>
      <c r="AF7" s="40" t="e">
        <f>#REF!</f>
        <v>#REF!</v>
      </c>
      <c r="AG7" s="40" t="e">
        <f>#REF!</f>
        <v>#REF!</v>
      </c>
      <c r="AH7" s="48" t="e">
        <f>#REF!</f>
        <v>#REF!</v>
      </c>
      <c r="AI7" s="49" t="e">
        <f>#REF!</f>
        <v>#REF!</v>
      </c>
      <c r="AM7" s="2" t="s">
        <v>634</v>
      </c>
      <c r="AS7" s="103" t="e">
        <f>SUMPRODUCT((('Goal Summary Pages'!$AI$3:$AI$82="State/Local")*('Goal Summary Pages'!$AH$3:$AH$82))*('Goal Summary Pages'!$AG$3:$AG$82="INSTRUCTION - Other Objects"))</f>
        <v>#REF!</v>
      </c>
      <c r="AT7" s="103" t="e">
        <f>SUMPRODUCT((('Goal Summary Pages'!$AI$3:$AI$82="Federal Title I")*('Goal Summary Pages'!$AH$3:$AH$82))*('Goal Summary Pages'!$AG$3:$AG$82="INSTRUCTION - Other Objects"))</f>
        <v>#REF!</v>
      </c>
      <c r="AU7" s="103" t="e">
        <f>SUMPRODUCT((('Goal Summary Pages'!$AI$3:$AI$82="Other Federal")*('Goal Summary Pages'!$AH$3:$AH$82))*('Goal Summary Pages'!$AG$3:$AG$82="INSTRUCTION - Other Objects"))</f>
        <v>#REF!</v>
      </c>
      <c r="AV7" s="103" t="e">
        <f>SUMPRODUCT((('Goal Summary Pages'!$AI$3:$AI$82="SIA")*('Goal Summary Pages'!$AH$3:$AH$82))*('Goal Summary Pages'!$AG$3:$AG$82="INSTRUCTION - Other Objects"))</f>
        <v>#REF!</v>
      </c>
    </row>
    <row r="8" spans="1:48" x14ac:dyDescent="0.25">
      <c r="A8" s="45" t="e">
        <f>#REF!</f>
        <v>#REF!</v>
      </c>
      <c r="B8" s="40" t="e">
        <f>#REF!</f>
        <v>#REF!</v>
      </c>
      <c r="C8" s="69"/>
      <c r="D8" s="40" t="e">
        <f>#REF!</f>
        <v>#REF!</v>
      </c>
      <c r="E8" s="69"/>
      <c r="F8" s="40" t="e">
        <f>#REF!</f>
        <v>#REF!</v>
      </c>
      <c r="G8" s="69"/>
      <c r="H8" s="69" t="e">
        <f>#REF!</f>
        <v>#REF!</v>
      </c>
      <c r="I8" s="46" t="e">
        <f>#REF!</f>
        <v>#REF!</v>
      </c>
      <c r="J8" s="45" t="e">
        <f>#REF!</f>
        <v>#REF!</v>
      </c>
      <c r="K8" s="40" t="e">
        <f>#REF!</f>
        <v>#REF!</v>
      </c>
      <c r="L8" s="61" t="e">
        <f>#REF!</f>
        <v>#REF!</v>
      </c>
      <c r="M8" s="40" t="e">
        <f>#REF!</f>
        <v>#REF!</v>
      </c>
      <c r="N8" s="69" t="e">
        <f>#REF!</f>
        <v>#REF!</v>
      </c>
      <c r="O8" s="78" t="e">
        <f>#REF!</f>
        <v>#REF!</v>
      </c>
      <c r="P8" s="40" t="e">
        <f>#REF!</f>
        <v>#REF!</v>
      </c>
      <c r="Q8" s="69" t="e">
        <f>#REF!</f>
        <v>#REF!</v>
      </c>
      <c r="R8" s="78" t="e">
        <f>#REF!</f>
        <v>#REF!</v>
      </c>
      <c r="S8" s="40" t="e">
        <f>#REF!</f>
        <v>#REF!</v>
      </c>
      <c r="T8" s="69" t="e">
        <f>#REF!</f>
        <v>#REF!</v>
      </c>
      <c r="U8" s="78" t="e">
        <f>#REF!</f>
        <v>#REF!</v>
      </c>
      <c r="V8" s="40" t="e">
        <f>#REF!</f>
        <v>#REF!</v>
      </c>
      <c r="W8" s="69" t="e">
        <f>#REF!</f>
        <v>#REF!</v>
      </c>
      <c r="X8" s="79" t="e">
        <f>#REF!</f>
        <v>#REF!</v>
      </c>
      <c r="Y8" s="40" t="e">
        <f>#REF!</f>
        <v>#REF!</v>
      </c>
      <c r="Z8" s="40" t="e">
        <f>#REF!</f>
        <v>#REF!</v>
      </c>
      <c r="AA8" s="47" t="e">
        <f>#REF!</f>
        <v>#REF!</v>
      </c>
      <c r="AB8" s="47" t="e">
        <f>#REF!</f>
        <v>#REF!</v>
      </c>
      <c r="AC8" s="40" t="e">
        <f>#REF!</f>
        <v>#REF!</v>
      </c>
      <c r="AD8" s="40" t="e">
        <f>#REF!</f>
        <v>#REF!</v>
      </c>
      <c r="AE8" s="45" t="e">
        <f>#REF!</f>
        <v>#REF!</v>
      </c>
      <c r="AF8" s="40" t="e">
        <f>#REF!</f>
        <v>#REF!</v>
      </c>
      <c r="AG8" s="40" t="e">
        <f>#REF!</f>
        <v>#REF!</v>
      </c>
      <c r="AH8" s="48" t="e">
        <f>#REF!</f>
        <v>#REF!</v>
      </c>
      <c r="AI8" s="49" t="e">
        <f>#REF!</f>
        <v>#REF!</v>
      </c>
      <c r="AM8" s="2" t="s">
        <v>734</v>
      </c>
      <c r="AS8" s="103" t="e">
        <f>SUMPRODUCT((('Goal Summary Pages'!$AI$3:$AI$82="State/Local")*('Goal Summary Pages'!$AH$3:$AH$82))*('Goal Summary Pages'!$AG$3:$AG$82="SUPPORT SERVICES - Personnel Services - Salaries"))</f>
        <v>#REF!</v>
      </c>
      <c r="AT8" s="103" t="e">
        <f>SUMPRODUCT((('Goal Summary Pages'!$AI$3:$AI$82="Federal Title I")*('Goal Summary Pages'!$AH$3:$AH$82))*('Goal Summary Pages'!$AG$3:$AG$82="SUPPORT SERVICES - Personnel Services - Salaries"))</f>
        <v>#REF!</v>
      </c>
      <c r="AU8" s="103" t="e">
        <f>SUMPRODUCT((('Goal Summary Pages'!$AI$3:$AI$82="Other Federal")*('Goal Summary Pages'!$AH$3:$AH$82))*('Goal Summary Pages'!$AG$3:$AG$82="SUPPORT SERVICES - Personnel Services - Salaries"))</f>
        <v>#REF!</v>
      </c>
      <c r="AV8" s="103" t="e">
        <f>SUMPRODUCT((('Goal Summary Pages'!$AI$3:$AI$82="SIA")*('Goal Summary Pages'!$AH$3:$AH$82))*('Goal Summary Pages'!$AG$3:$AG$82="SUPPORT SERVICES - Personnel Services - Salaries"))</f>
        <v>#REF!</v>
      </c>
    </row>
    <row r="9" spans="1:48" x14ac:dyDescent="0.25">
      <c r="A9" s="45" t="e">
        <f>#REF!</f>
        <v>#REF!</v>
      </c>
      <c r="B9" s="40" t="e">
        <f>#REF!</f>
        <v>#REF!</v>
      </c>
      <c r="C9" s="69"/>
      <c r="D9" s="40" t="e">
        <f>#REF!</f>
        <v>#REF!</v>
      </c>
      <c r="E9" s="69"/>
      <c r="F9" s="40" t="e">
        <f>#REF!</f>
        <v>#REF!</v>
      </c>
      <c r="G9" s="69"/>
      <c r="H9" s="69" t="e">
        <f>#REF!</f>
        <v>#REF!</v>
      </c>
      <c r="I9" s="46" t="e">
        <f>#REF!</f>
        <v>#REF!</v>
      </c>
      <c r="J9" s="45" t="e">
        <f>#REF!</f>
        <v>#REF!</v>
      </c>
      <c r="K9" s="40" t="e">
        <f>#REF!</f>
        <v>#REF!</v>
      </c>
      <c r="L9" s="61" t="e">
        <f>#REF!</f>
        <v>#REF!</v>
      </c>
      <c r="M9" s="40" t="e">
        <f>#REF!</f>
        <v>#REF!</v>
      </c>
      <c r="N9" s="69" t="e">
        <f>#REF!</f>
        <v>#REF!</v>
      </c>
      <c r="O9" s="78" t="e">
        <f>#REF!</f>
        <v>#REF!</v>
      </c>
      <c r="P9" s="40" t="e">
        <f>#REF!</f>
        <v>#REF!</v>
      </c>
      <c r="Q9" s="69" t="e">
        <f>#REF!</f>
        <v>#REF!</v>
      </c>
      <c r="R9" s="78" t="e">
        <f>#REF!</f>
        <v>#REF!</v>
      </c>
      <c r="S9" s="40" t="e">
        <f>#REF!</f>
        <v>#REF!</v>
      </c>
      <c r="T9" s="69" t="e">
        <f>#REF!</f>
        <v>#REF!</v>
      </c>
      <c r="U9" s="78" t="e">
        <f>#REF!</f>
        <v>#REF!</v>
      </c>
      <c r="V9" s="40" t="e">
        <f>#REF!</f>
        <v>#REF!</v>
      </c>
      <c r="W9" s="69" t="e">
        <f>#REF!</f>
        <v>#REF!</v>
      </c>
      <c r="X9" s="79" t="e">
        <f>#REF!</f>
        <v>#REF!</v>
      </c>
      <c r="Y9" s="40" t="e">
        <f>#REF!</f>
        <v>#REF!</v>
      </c>
      <c r="Z9" s="40" t="e">
        <f>#REF!</f>
        <v>#REF!</v>
      </c>
      <c r="AA9" s="47" t="e">
        <f>#REF!</f>
        <v>#REF!</v>
      </c>
      <c r="AB9" s="47" t="e">
        <f>#REF!</f>
        <v>#REF!</v>
      </c>
      <c r="AC9" s="40" t="e">
        <f>#REF!</f>
        <v>#REF!</v>
      </c>
      <c r="AD9" s="40" t="e">
        <f>#REF!</f>
        <v>#REF!</v>
      </c>
      <c r="AE9" s="45" t="e">
        <f>#REF!</f>
        <v>#REF!</v>
      </c>
      <c r="AF9" s="40" t="e">
        <f>#REF!</f>
        <v>#REF!</v>
      </c>
      <c r="AG9" s="40" t="e">
        <f>#REF!</f>
        <v>#REF!</v>
      </c>
      <c r="AH9" s="48" t="e">
        <f>#REF!</f>
        <v>#REF!</v>
      </c>
      <c r="AI9" s="49" t="e">
        <f>#REF!</f>
        <v>#REF!</v>
      </c>
      <c r="AM9" s="2" t="s">
        <v>735</v>
      </c>
      <c r="AS9" s="103" t="e">
        <f>SUMPRODUCT((('Goal Summary Pages'!$AI$3:$AI$82="State/Local")*('Goal Summary Pages'!$AH$3:$AH$82))*('Goal Summary Pages'!$AG$3:$AG$82="SUPPORT SERVICES - Personnel Services - Employee Benefits"))</f>
        <v>#REF!</v>
      </c>
      <c r="AT9" s="103" t="e">
        <f>SUMPRODUCT((('Goal Summary Pages'!$AI$3:$AI$82="Federal Title I")*('Goal Summary Pages'!$AH$3:$AH$82))*('Goal Summary Pages'!$AG$3:$AG$82="SUPPORT SERVICES - Personnel Services - Employee Benefits"))</f>
        <v>#REF!</v>
      </c>
      <c r="AU9" s="103" t="e">
        <f>SUMPRODUCT((('Goal Summary Pages'!$AI$3:$AI$82="Other Federal")*('Goal Summary Pages'!$AH$3:$AH$82))*('Goal Summary Pages'!$AG$3:$AG$82="SUPPORT SERVICES - Personnel Services - Employee Benefits"))</f>
        <v>#REF!</v>
      </c>
      <c r="AV9" s="103" t="e">
        <f>SUMPRODUCT((('Goal Summary Pages'!$AI$3:$AI$82="SIA")*('Goal Summary Pages'!$AH$3:$AH$82))*('Goal Summary Pages'!$AG$3:$AG$82="SUPPORT SERVICES - Personnel Services - Employee Benefits"))</f>
        <v>#REF!</v>
      </c>
    </row>
    <row r="10" spans="1:48" x14ac:dyDescent="0.25">
      <c r="A10" s="45" t="e">
        <f>#REF!</f>
        <v>#REF!</v>
      </c>
      <c r="B10" s="40" t="e">
        <f>#REF!</f>
        <v>#REF!</v>
      </c>
      <c r="C10" s="69"/>
      <c r="D10" s="40" t="e">
        <f>#REF!</f>
        <v>#REF!</v>
      </c>
      <c r="E10" s="69"/>
      <c r="F10" s="40" t="e">
        <f>#REF!</f>
        <v>#REF!</v>
      </c>
      <c r="G10" s="69"/>
      <c r="H10" s="69" t="e">
        <f>#REF!</f>
        <v>#REF!</v>
      </c>
      <c r="I10" s="46" t="e">
        <f>#REF!</f>
        <v>#REF!</v>
      </c>
      <c r="J10" s="45" t="e">
        <f>#REF!</f>
        <v>#REF!</v>
      </c>
      <c r="K10" s="40" t="e">
        <f>#REF!</f>
        <v>#REF!</v>
      </c>
      <c r="L10" s="61" t="e">
        <f>#REF!</f>
        <v>#REF!</v>
      </c>
      <c r="M10" s="40" t="e">
        <f>#REF!</f>
        <v>#REF!</v>
      </c>
      <c r="N10" s="69" t="e">
        <f>#REF!</f>
        <v>#REF!</v>
      </c>
      <c r="O10" s="78" t="e">
        <f>#REF!</f>
        <v>#REF!</v>
      </c>
      <c r="P10" s="40" t="e">
        <f>#REF!</f>
        <v>#REF!</v>
      </c>
      <c r="Q10" s="69" t="e">
        <f>#REF!</f>
        <v>#REF!</v>
      </c>
      <c r="R10" s="78" t="e">
        <f>#REF!</f>
        <v>#REF!</v>
      </c>
      <c r="S10" s="40" t="e">
        <f>#REF!</f>
        <v>#REF!</v>
      </c>
      <c r="T10" s="69" t="e">
        <f>#REF!</f>
        <v>#REF!</v>
      </c>
      <c r="U10" s="78" t="e">
        <f>#REF!</f>
        <v>#REF!</v>
      </c>
      <c r="V10" s="40" t="e">
        <f>#REF!</f>
        <v>#REF!</v>
      </c>
      <c r="W10" s="69" t="e">
        <f>#REF!</f>
        <v>#REF!</v>
      </c>
      <c r="X10" s="79" t="e">
        <f>#REF!</f>
        <v>#REF!</v>
      </c>
      <c r="Y10" s="40" t="e">
        <f>#REF!</f>
        <v>#REF!</v>
      </c>
      <c r="Z10" s="40" t="e">
        <f>#REF!</f>
        <v>#REF!</v>
      </c>
      <c r="AA10" s="47" t="e">
        <f>#REF!</f>
        <v>#REF!</v>
      </c>
      <c r="AB10" s="47" t="e">
        <f>#REF!</f>
        <v>#REF!</v>
      </c>
      <c r="AC10" s="40" t="e">
        <f>#REF!</f>
        <v>#REF!</v>
      </c>
      <c r="AD10" s="40" t="e">
        <f>#REF!</f>
        <v>#REF!</v>
      </c>
      <c r="AE10" s="45" t="e">
        <f>#REF!</f>
        <v>#REF!</v>
      </c>
      <c r="AF10" s="40" t="e">
        <f>#REF!</f>
        <v>#REF!</v>
      </c>
      <c r="AG10" s="40" t="e">
        <f>#REF!</f>
        <v>#REF!</v>
      </c>
      <c r="AH10" s="48" t="e">
        <f>#REF!</f>
        <v>#REF!</v>
      </c>
      <c r="AI10" s="49" t="e">
        <f>#REF!</f>
        <v>#REF!</v>
      </c>
      <c r="AM10" s="2" t="s">
        <v>635</v>
      </c>
      <c r="AS10" s="103" t="e">
        <f>SUMPRODUCT((('Goal Summary Pages'!$AI$3:$AI$82="State/Local")*('Goal Summary Pages'!$AH$3:$AH$82))*('Goal Summary Pages'!$AG$3:$AG$82="SUPPORT SERVICES - Purchased  Professional &amp; Technical Services"))</f>
        <v>#REF!</v>
      </c>
      <c r="AT10" s="103" t="e">
        <f>SUMPRODUCT((('Goal Summary Pages'!$AI$3:$AI$82="Federal Title I")*('Goal Summary Pages'!$AH$3:$AH$82))*('Goal Summary Pages'!$AG$3:$AG$82="SUPPORT SERVICES - Purchased  Professional &amp; Technical Services"))</f>
        <v>#REF!</v>
      </c>
      <c r="AU10" s="103" t="e">
        <f>SUMPRODUCT((('Goal Summary Pages'!$AI$3:$AI$82="Other Federal")*('Goal Summary Pages'!$AH$3:$AH$82))*('Goal Summary Pages'!$AG$3:$AG$82="SUPPORT SERVICES - Purchased  Professional &amp; Technical Services"))</f>
        <v>#REF!</v>
      </c>
      <c r="AV10" s="103" t="e">
        <f>SUMPRODUCT((('Goal Summary Pages'!$AI$3:$AI$82="SIA")*('Goal Summary Pages'!$AH$3:$AH$82))*('Goal Summary Pages'!$AG$3:$AG$82="SUPPORT SERVICES - Purchased  Professional &amp; Technical Services"))</f>
        <v>#REF!</v>
      </c>
    </row>
    <row r="11" spans="1:48" x14ac:dyDescent="0.25">
      <c r="A11" s="45" t="e">
        <f>#REF!</f>
        <v>#REF!</v>
      </c>
      <c r="B11" s="40" t="e">
        <f>#REF!</f>
        <v>#REF!</v>
      </c>
      <c r="C11" s="69"/>
      <c r="D11" s="40" t="e">
        <f>#REF!</f>
        <v>#REF!</v>
      </c>
      <c r="E11" s="69"/>
      <c r="F11" s="40" t="e">
        <f>#REF!</f>
        <v>#REF!</v>
      </c>
      <c r="G11" s="69"/>
      <c r="H11" s="69" t="e">
        <f>#REF!</f>
        <v>#REF!</v>
      </c>
      <c r="I11" s="46" t="e">
        <f>#REF!</f>
        <v>#REF!</v>
      </c>
      <c r="J11" s="45" t="e">
        <f>#REF!</f>
        <v>#REF!</v>
      </c>
      <c r="K11" s="40" t="e">
        <f>#REF!</f>
        <v>#REF!</v>
      </c>
      <c r="L11" s="61" t="e">
        <f>#REF!</f>
        <v>#REF!</v>
      </c>
      <c r="M11" s="40" t="e">
        <f>#REF!</f>
        <v>#REF!</v>
      </c>
      <c r="N11" s="69" t="e">
        <f>#REF!</f>
        <v>#REF!</v>
      </c>
      <c r="O11" s="78" t="e">
        <f>#REF!</f>
        <v>#REF!</v>
      </c>
      <c r="P11" s="40" t="e">
        <f>#REF!</f>
        <v>#REF!</v>
      </c>
      <c r="Q11" s="69" t="e">
        <f>#REF!</f>
        <v>#REF!</v>
      </c>
      <c r="R11" s="78" t="e">
        <f>#REF!</f>
        <v>#REF!</v>
      </c>
      <c r="S11" s="40" t="e">
        <f>#REF!</f>
        <v>#REF!</v>
      </c>
      <c r="T11" s="69" t="e">
        <f>#REF!</f>
        <v>#REF!</v>
      </c>
      <c r="U11" s="78" t="e">
        <f>#REF!</f>
        <v>#REF!</v>
      </c>
      <c r="V11" s="40" t="e">
        <f>#REF!</f>
        <v>#REF!</v>
      </c>
      <c r="W11" s="69" t="e">
        <f>#REF!</f>
        <v>#REF!</v>
      </c>
      <c r="X11" s="79" t="e">
        <f>#REF!</f>
        <v>#REF!</v>
      </c>
      <c r="Y11" s="40" t="e">
        <f>#REF!</f>
        <v>#REF!</v>
      </c>
      <c r="Z11" s="40" t="e">
        <f>#REF!</f>
        <v>#REF!</v>
      </c>
      <c r="AA11" s="47" t="e">
        <f>#REF!</f>
        <v>#REF!</v>
      </c>
      <c r="AB11" s="47" t="e">
        <f>#REF!</f>
        <v>#REF!</v>
      </c>
      <c r="AC11" s="40" t="e">
        <f>#REF!</f>
        <v>#REF!</v>
      </c>
      <c r="AD11" s="40" t="e">
        <f>#REF!</f>
        <v>#REF!</v>
      </c>
      <c r="AE11" s="45" t="e">
        <f>#REF!</f>
        <v>#REF!</v>
      </c>
      <c r="AF11" s="40" t="e">
        <f>#REF!</f>
        <v>#REF!</v>
      </c>
      <c r="AG11" s="40" t="e">
        <f>#REF!</f>
        <v>#REF!</v>
      </c>
      <c r="AH11" s="48" t="e">
        <f>#REF!</f>
        <v>#REF!</v>
      </c>
      <c r="AI11" s="49" t="e">
        <f>#REF!</f>
        <v>#REF!</v>
      </c>
      <c r="AM11" s="2" t="s">
        <v>636</v>
      </c>
      <c r="AS11" s="103" t="e">
        <f>SUMPRODUCT((('Goal Summary Pages'!$AI$3:$AI$82="State/Local")*('Goal Summary Pages'!$AH$3:$AH$82))*('Goal Summary Pages'!$AG$3:$AG$82="SUPPORT SERVICES - Purchased Property Services"))</f>
        <v>#REF!</v>
      </c>
      <c r="AT11" s="103" t="e">
        <f>SUMPRODUCT((('Goal Summary Pages'!$AI$3:$AI$82="Federal Title I")*('Goal Summary Pages'!$AH$3:$AH$82))*('Goal Summary Pages'!$AG$3:$AG$82="SUPPORT SERVICES - Purchased Property Services"))</f>
        <v>#REF!</v>
      </c>
      <c r="AU11" s="103" t="e">
        <f>SUMPRODUCT((('Goal Summary Pages'!$AI$3:$AI$82="Other Federal")*('Goal Summary Pages'!$AH$3:$AH$82))*('Goal Summary Pages'!$AG$3:$AG$82="SUPPORT SERVICES - Purchased Property Services"))</f>
        <v>#REF!</v>
      </c>
      <c r="AV11" s="103" t="e">
        <f>SUMPRODUCT((('Goal Summary Pages'!$AI$3:$AI$82="SIA")*('Goal Summary Pages'!$AH$3:$AH$82))*('Goal Summary Pages'!$AG$3:$AG$82="SUPPORT SERVICES - Purchased Property Services"))</f>
        <v>#REF!</v>
      </c>
    </row>
    <row r="12" spans="1:48" x14ac:dyDescent="0.25">
      <c r="A12" s="45" t="e">
        <f>#REF!</f>
        <v>#REF!</v>
      </c>
      <c r="B12" s="40" t="e">
        <f>#REF!</f>
        <v>#REF!</v>
      </c>
      <c r="C12" s="69"/>
      <c r="D12" s="40" t="e">
        <f>#REF!</f>
        <v>#REF!</v>
      </c>
      <c r="E12" s="69"/>
      <c r="F12" s="40" t="e">
        <f>#REF!</f>
        <v>#REF!</v>
      </c>
      <c r="G12" s="69"/>
      <c r="H12" s="69" t="e">
        <f>#REF!</f>
        <v>#REF!</v>
      </c>
      <c r="I12" s="46" t="e">
        <f>#REF!</f>
        <v>#REF!</v>
      </c>
      <c r="J12" s="45" t="e">
        <f>#REF!</f>
        <v>#REF!</v>
      </c>
      <c r="K12" s="40" t="e">
        <f>#REF!</f>
        <v>#REF!</v>
      </c>
      <c r="L12" s="61" t="e">
        <f>#REF!</f>
        <v>#REF!</v>
      </c>
      <c r="M12" s="40" t="e">
        <f>#REF!</f>
        <v>#REF!</v>
      </c>
      <c r="N12" s="69" t="e">
        <f>#REF!</f>
        <v>#REF!</v>
      </c>
      <c r="O12" s="78" t="e">
        <f>#REF!</f>
        <v>#REF!</v>
      </c>
      <c r="P12" s="40" t="e">
        <f>#REF!</f>
        <v>#REF!</v>
      </c>
      <c r="Q12" s="69" t="e">
        <f>#REF!</f>
        <v>#REF!</v>
      </c>
      <c r="R12" s="78" t="e">
        <f>#REF!</f>
        <v>#REF!</v>
      </c>
      <c r="S12" s="40" t="e">
        <f>#REF!</f>
        <v>#REF!</v>
      </c>
      <c r="T12" s="69" t="e">
        <f>#REF!</f>
        <v>#REF!</v>
      </c>
      <c r="U12" s="78" t="e">
        <f>#REF!</f>
        <v>#REF!</v>
      </c>
      <c r="V12" s="40" t="e">
        <f>#REF!</f>
        <v>#REF!</v>
      </c>
      <c r="W12" s="69" t="e">
        <f>#REF!</f>
        <v>#REF!</v>
      </c>
      <c r="X12" s="79" t="e">
        <f>#REF!</f>
        <v>#REF!</v>
      </c>
      <c r="Y12" s="40" t="e">
        <f>#REF!</f>
        <v>#REF!</v>
      </c>
      <c r="Z12" s="40" t="e">
        <f>#REF!</f>
        <v>#REF!</v>
      </c>
      <c r="AA12" s="47" t="e">
        <f>#REF!</f>
        <v>#REF!</v>
      </c>
      <c r="AB12" s="47" t="e">
        <f>#REF!</f>
        <v>#REF!</v>
      </c>
      <c r="AC12" s="40" t="e">
        <f>#REF!</f>
        <v>#REF!</v>
      </c>
      <c r="AD12" s="40" t="e">
        <f>#REF!</f>
        <v>#REF!</v>
      </c>
      <c r="AE12" s="45" t="e">
        <f>#REF!</f>
        <v>#REF!</v>
      </c>
      <c r="AF12" s="40" t="e">
        <f>#REF!</f>
        <v>#REF!</v>
      </c>
      <c r="AG12" s="40" t="e">
        <f>#REF!</f>
        <v>#REF!</v>
      </c>
      <c r="AH12" s="48" t="e">
        <f>#REF!</f>
        <v>#REF!</v>
      </c>
      <c r="AI12" s="49" t="e">
        <f>#REF!</f>
        <v>#REF!</v>
      </c>
      <c r="AM12" s="2" t="s">
        <v>637</v>
      </c>
      <c r="AS12" s="103" t="e">
        <f>SUMPRODUCT((('Goal Summary Pages'!$AI$3:$AI$82="State/Local")*('Goal Summary Pages'!$AH$3:$AH$82))*('Goal Summary Pages'!$AG$3:$AG$82="SUPPORT SERVICES - Other Purchased Services"))</f>
        <v>#REF!</v>
      </c>
      <c r="AT12" s="103" t="e">
        <f>SUMPRODUCT((('Goal Summary Pages'!$AI$3:$AI$82="Federal Title I")*('Goal Summary Pages'!$AH$3:$AH$82))*('Goal Summary Pages'!$AG$3:$AG$82="SUPPORT SERVICES - Other Purchased Services"))</f>
        <v>#REF!</v>
      </c>
      <c r="AU12" s="103" t="e">
        <f>SUMPRODUCT((('Goal Summary Pages'!$AI$3:$AI$82="Other Federal")*('Goal Summary Pages'!$AH$3:$AH$82))*('Goal Summary Pages'!$AG$3:$AG$82="SUPPORT SERVICES - Other Purchased Services"))</f>
        <v>#REF!</v>
      </c>
      <c r="AV12" s="103" t="e">
        <f>SUMPRODUCT((('Goal Summary Pages'!$AI$3:$AI$82="SIA")*('Goal Summary Pages'!$AH$3:$AH$82))*('Goal Summary Pages'!$AG$3:$AG$82="SUPPORT SERVICES - Other Purchased Services"))</f>
        <v>#REF!</v>
      </c>
    </row>
    <row r="13" spans="1:48" x14ac:dyDescent="0.25">
      <c r="A13" s="45" t="e">
        <f>#REF!</f>
        <v>#REF!</v>
      </c>
      <c r="B13" s="40" t="e">
        <f>#REF!</f>
        <v>#REF!</v>
      </c>
      <c r="C13" s="69"/>
      <c r="D13" s="40" t="e">
        <f>#REF!</f>
        <v>#REF!</v>
      </c>
      <c r="E13" s="69"/>
      <c r="F13" s="40" t="e">
        <f>#REF!</f>
        <v>#REF!</v>
      </c>
      <c r="G13" s="69"/>
      <c r="H13" s="69" t="e">
        <f>#REF!</f>
        <v>#REF!</v>
      </c>
      <c r="I13" s="46" t="e">
        <f>#REF!</f>
        <v>#REF!</v>
      </c>
      <c r="J13" s="45" t="e">
        <f>#REF!</f>
        <v>#REF!</v>
      </c>
      <c r="K13" s="40" t="e">
        <f>#REF!</f>
        <v>#REF!</v>
      </c>
      <c r="L13" s="61" t="e">
        <f>#REF!</f>
        <v>#REF!</v>
      </c>
      <c r="M13" s="40" t="e">
        <f>#REF!</f>
        <v>#REF!</v>
      </c>
      <c r="N13" s="69" t="e">
        <f>#REF!</f>
        <v>#REF!</v>
      </c>
      <c r="O13" s="78" t="e">
        <f>#REF!</f>
        <v>#REF!</v>
      </c>
      <c r="P13" s="40" t="e">
        <f>#REF!</f>
        <v>#REF!</v>
      </c>
      <c r="Q13" s="69" t="e">
        <f>#REF!</f>
        <v>#REF!</v>
      </c>
      <c r="R13" s="78" t="e">
        <f>#REF!</f>
        <v>#REF!</v>
      </c>
      <c r="S13" s="40" t="e">
        <f>#REF!</f>
        <v>#REF!</v>
      </c>
      <c r="T13" s="69" t="e">
        <f>#REF!</f>
        <v>#REF!</v>
      </c>
      <c r="U13" s="78" t="e">
        <f>#REF!</f>
        <v>#REF!</v>
      </c>
      <c r="V13" s="40" t="e">
        <f>#REF!</f>
        <v>#REF!</v>
      </c>
      <c r="W13" s="69" t="e">
        <f>#REF!</f>
        <v>#REF!</v>
      </c>
      <c r="X13" s="79" t="e">
        <f>#REF!</f>
        <v>#REF!</v>
      </c>
      <c r="Y13" s="40" t="e">
        <f>#REF!</f>
        <v>#REF!</v>
      </c>
      <c r="Z13" s="40" t="e">
        <f>#REF!</f>
        <v>#REF!</v>
      </c>
      <c r="AA13" s="47" t="e">
        <f>#REF!</f>
        <v>#REF!</v>
      </c>
      <c r="AB13" s="47" t="e">
        <f>#REF!</f>
        <v>#REF!</v>
      </c>
      <c r="AC13" s="40" t="e">
        <f>#REF!</f>
        <v>#REF!</v>
      </c>
      <c r="AD13" s="40" t="e">
        <f>#REF!</f>
        <v>#REF!</v>
      </c>
      <c r="AE13" s="45" t="e">
        <f>#REF!</f>
        <v>#REF!</v>
      </c>
      <c r="AF13" s="40" t="e">
        <f>#REF!</f>
        <v>#REF!</v>
      </c>
      <c r="AG13" s="40" t="e">
        <f>#REF!</f>
        <v>#REF!</v>
      </c>
      <c r="AH13" s="48" t="e">
        <f>#REF!</f>
        <v>#REF!</v>
      </c>
      <c r="AI13" s="49" t="e">
        <f>#REF!</f>
        <v>#REF!</v>
      </c>
      <c r="AM13" s="2" t="s">
        <v>638</v>
      </c>
      <c r="AS13" s="103" t="e">
        <f>SUMPRODUCT((('Goal Summary Pages'!$AI$3:$AI$82="State/Local")*('Goal Summary Pages'!$AH$3:$AH$82))*('Goal Summary Pages'!$AG$3:$AG$82="SUPPORT SERVICES - Travel"))</f>
        <v>#REF!</v>
      </c>
      <c r="AT13" s="103" t="e">
        <f>SUMPRODUCT((('Goal Summary Pages'!$AI$3:$AI$82="Federal Title I")*('Goal Summary Pages'!$AH$3:$AH$82))*('Goal Summary Pages'!$AG$3:$AG$82="SUPPORT SERVICES - Travel"))</f>
        <v>#REF!</v>
      </c>
      <c r="AU13" s="103" t="e">
        <f>SUMPRODUCT((('Goal Summary Pages'!$AI$3:$AI$82="Other Federal")*('Goal Summary Pages'!$AH$3:$AH$82))*('Goal Summary Pages'!$AG$3:$AG$82="SUPPORT SERVICES - Travel"))</f>
        <v>#REF!</v>
      </c>
      <c r="AV13" s="103" t="e">
        <f>SUMPRODUCT((('Goal Summary Pages'!$AI$3:$AI$82="SIA")*('Goal Summary Pages'!$AH$3:$AH$82))*('Goal Summary Pages'!$AG$3:$AG$82="SUPPORT SERVICES - Travel"))</f>
        <v>#REF!</v>
      </c>
    </row>
    <row r="14" spans="1:48" x14ac:dyDescent="0.25">
      <c r="A14" s="45" t="e">
        <f>#REF!</f>
        <v>#REF!</v>
      </c>
      <c r="B14" s="40" t="e">
        <f>#REF!</f>
        <v>#REF!</v>
      </c>
      <c r="C14" s="69"/>
      <c r="D14" s="40" t="e">
        <f>#REF!</f>
        <v>#REF!</v>
      </c>
      <c r="E14" s="69"/>
      <c r="F14" s="40" t="e">
        <f>#REF!</f>
        <v>#REF!</v>
      </c>
      <c r="G14" s="69"/>
      <c r="H14" s="69" t="e">
        <f>#REF!</f>
        <v>#REF!</v>
      </c>
      <c r="I14" s="46" t="e">
        <f>#REF!</f>
        <v>#REF!</v>
      </c>
      <c r="J14" s="45" t="e">
        <f>#REF!</f>
        <v>#REF!</v>
      </c>
      <c r="K14" s="40" t="e">
        <f>#REF!</f>
        <v>#REF!</v>
      </c>
      <c r="L14" s="61" t="e">
        <f>#REF!</f>
        <v>#REF!</v>
      </c>
      <c r="M14" s="40" t="e">
        <f>#REF!</f>
        <v>#REF!</v>
      </c>
      <c r="N14" s="69" t="e">
        <f>#REF!</f>
        <v>#REF!</v>
      </c>
      <c r="O14" s="78" t="e">
        <f>#REF!</f>
        <v>#REF!</v>
      </c>
      <c r="P14" s="40" t="e">
        <f>#REF!</f>
        <v>#REF!</v>
      </c>
      <c r="Q14" s="69" t="e">
        <f>#REF!</f>
        <v>#REF!</v>
      </c>
      <c r="R14" s="78" t="e">
        <f>#REF!</f>
        <v>#REF!</v>
      </c>
      <c r="S14" s="40" t="e">
        <f>#REF!</f>
        <v>#REF!</v>
      </c>
      <c r="T14" s="69" t="e">
        <f>#REF!</f>
        <v>#REF!</v>
      </c>
      <c r="U14" s="78" t="e">
        <f>#REF!</f>
        <v>#REF!</v>
      </c>
      <c r="V14" s="40" t="e">
        <f>#REF!</f>
        <v>#REF!</v>
      </c>
      <c r="W14" s="69" t="e">
        <f>#REF!</f>
        <v>#REF!</v>
      </c>
      <c r="X14" s="79" t="e">
        <f>#REF!</f>
        <v>#REF!</v>
      </c>
      <c r="Y14" s="40" t="e">
        <f>#REF!</f>
        <v>#REF!</v>
      </c>
      <c r="Z14" s="40" t="e">
        <f>#REF!</f>
        <v>#REF!</v>
      </c>
      <c r="AA14" s="47" t="e">
        <f>#REF!</f>
        <v>#REF!</v>
      </c>
      <c r="AB14" s="47" t="e">
        <f>#REF!</f>
        <v>#REF!</v>
      </c>
      <c r="AC14" s="40" t="e">
        <f>#REF!</f>
        <v>#REF!</v>
      </c>
      <c r="AD14" s="40" t="e">
        <f>#REF!</f>
        <v>#REF!</v>
      </c>
      <c r="AE14" s="45" t="e">
        <f>#REF!</f>
        <v>#REF!</v>
      </c>
      <c r="AF14" s="40" t="e">
        <f>#REF!</f>
        <v>#REF!</v>
      </c>
      <c r="AG14" s="40" t="e">
        <f>#REF!</f>
        <v>#REF!</v>
      </c>
      <c r="AH14" s="48" t="e">
        <f>#REF!</f>
        <v>#REF!</v>
      </c>
      <c r="AI14" s="49" t="e">
        <f>#REF!</f>
        <v>#REF!</v>
      </c>
      <c r="AM14" s="2" t="s">
        <v>639</v>
      </c>
      <c r="AS14" s="103" t="e">
        <f>SUMPRODUCT((('Goal Summary Pages'!$AI$3:$AI$82="State/Local")*('Goal Summary Pages'!$AH$3:$AH$82))*('Goal Summary Pages'!$AG$3:$AG$82="SUPPORT SERVICES - Supplies &amp; Materials"))</f>
        <v>#REF!</v>
      </c>
      <c r="AT14" s="103" t="e">
        <f>SUMPRODUCT((('Goal Summary Pages'!$AI$3:$AI$82="Federal Title I")*('Goal Summary Pages'!$AH$3:$AH$82))*('Goal Summary Pages'!$AG$3:$AG$82="SUPPORT SERVICES - Supplies &amp; Materials"))</f>
        <v>#REF!</v>
      </c>
      <c r="AU14" s="103" t="e">
        <f>SUMPRODUCT((('Goal Summary Pages'!$AI$3:$AI$82="Other Federal")*('Goal Summary Pages'!$AH$3:$AH$82))*('Goal Summary Pages'!$AG$3:$AG$82="SUPPORT SERVICES - Supplies &amp; Materials"))</f>
        <v>#REF!</v>
      </c>
      <c r="AV14" s="103" t="e">
        <f>SUMPRODUCT((('Goal Summary Pages'!$AI$3:$AI$82="SIA")*('Goal Summary Pages'!$AH$3:$AH$82))*('Goal Summary Pages'!$AG$3:$AG$82="SUPPORT SERVICES - Supplies &amp; Materials"))</f>
        <v>#REF!</v>
      </c>
    </row>
    <row r="15" spans="1:48" x14ac:dyDescent="0.25">
      <c r="A15" s="45" t="e">
        <f>#REF!</f>
        <v>#REF!</v>
      </c>
      <c r="B15" s="40" t="e">
        <f>#REF!</f>
        <v>#REF!</v>
      </c>
      <c r="C15" s="69"/>
      <c r="D15" s="40" t="e">
        <f>#REF!</f>
        <v>#REF!</v>
      </c>
      <c r="E15" s="69"/>
      <c r="F15" s="40" t="e">
        <f>#REF!</f>
        <v>#REF!</v>
      </c>
      <c r="G15" s="69"/>
      <c r="H15" s="69" t="e">
        <f>#REF!</f>
        <v>#REF!</v>
      </c>
      <c r="I15" s="46" t="e">
        <f>#REF!</f>
        <v>#REF!</v>
      </c>
      <c r="J15" s="45" t="e">
        <f>#REF!</f>
        <v>#REF!</v>
      </c>
      <c r="K15" s="40" t="e">
        <f>#REF!</f>
        <v>#REF!</v>
      </c>
      <c r="L15" s="61" t="e">
        <f>#REF!</f>
        <v>#REF!</v>
      </c>
      <c r="M15" s="40" t="e">
        <f>#REF!</f>
        <v>#REF!</v>
      </c>
      <c r="N15" s="69" t="e">
        <f>#REF!</f>
        <v>#REF!</v>
      </c>
      <c r="O15" s="78" t="e">
        <f>#REF!</f>
        <v>#REF!</v>
      </c>
      <c r="P15" s="40" t="e">
        <f>#REF!</f>
        <v>#REF!</v>
      </c>
      <c r="Q15" s="69" t="e">
        <f>#REF!</f>
        <v>#REF!</v>
      </c>
      <c r="R15" s="78" t="e">
        <f>#REF!</f>
        <v>#REF!</v>
      </c>
      <c r="S15" s="40" t="e">
        <f>#REF!</f>
        <v>#REF!</v>
      </c>
      <c r="T15" s="69" t="e">
        <f>#REF!</f>
        <v>#REF!</v>
      </c>
      <c r="U15" s="78" t="e">
        <f>#REF!</f>
        <v>#REF!</v>
      </c>
      <c r="V15" s="40" t="e">
        <f>#REF!</f>
        <v>#REF!</v>
      </c>
      <c r="W15" s="69" t="e">
        <f>#REF!</f>
        <v>#REF!</v>
      </c>
      <c r="X15" s="79" t="e">
        <f>#REF!</f>
        <v>#REF!</v>
      </c>
      <c r="Y15" s="40" t="e">
        <f>#REF!</f>
        <v>#REF!</v>
      </c>
      <c r="Z15" s="40" t="e">
        <f>#REF!</f>
        <v>#REF!</v>
      </c>
      <c r="AA15" s="47" t="e">
        <f>#REF!</f>
        <v>#REF!</v>
      </c>
      <c r="AB15" s="47" t="e">
        <f>#REF!</f>
        <v>#REF!</v>
      </c>
      <c r="AC15" s="40" t="e">
        <f>#REF!</f>
        <v>#REF!</v>
      </c>
      <c r="AD15" s="40" t="e">
        <f>#REF!</f>
        <v>#REF!</v>
      </c>
      <c r="AE15" s="45" t="e">
        <f>#REF!</f>
        <v>#REF!</v>
      </c>
      <c r="AF15" s="40" t="e">
        <f>#REF!</f>
        <v>#REF!</v>
      </c>
      <c r="AG15" s="40" t="e">
        <f>#REF!</f>
        <v>#REF!</v>
      </c>
      <c r="AH15" s="48" t="e">
        <f>#REF!</f>
        <v>#REF!</v>
      </c>
      <c r="AI15" s="49" t="e">
        <f>#REF!</f>
        <v>#REF!</v>
      </c>
      <c r="AM15" s="2" t="s">
        <v>640</v>
      </c>
      <c r="AS15" s="103" t="e">
        <f>SUMPRODUCT((('Goal Summary Pages'!$AI$3:$AI$82="State/Local")*('Goal Summary Pages'!$AH$3:$AH$82))*('Goal Summary Pages'!$AG$3:$AG$82="SUPPORT SERVICES - Other Objects"))</f>
        <v>#REF!</v>
      </c>
      <c r="AT15" s="103" t="e">
        <f>SUMPRODUCT((('Goal Summary Pages'!$AI$3:$AI$82="Federal Title I")*('Goal Summary Pages'!$AH$3:$AH$82))*('Goal Summary Pages'!$AG$3:$AG$82="SUPPORT SERVICES - Other Objects"))</f>
        <v>#REF!</v>
      </c>
      <c r="AU15" s="103" t="e">
        <f>SUMPRODUCT((('Goal Summary Pages'!$AI$3:$AI$82="Other Federal")*('Goal Summary Pages'!$AH$3:$AH$82))*('Goal Summary Pages'!$AG$3:$AG$82="SUPPORT SERVICES - Other Objects"))</f>
        <v>#REF!</v>
      </c>
      <c r="AV15" s="103" t="e">
        <f>SUMPRODUCT((('Goal Summary Pages'!$AI$3:$AI$82="SIA")*('Goal Summary Pages'!$AH$3:$AH$82))*('Goal Summary Pages'!$AG$3:$AG$82="SUPPORT SERVICES - Other Objects"))</f>
        <v>#REF!</v>
      </c>
    </row>
    <row r="16" spans="1:48" x14ac:dyDescent="0.25">
      <c r="A16" s="45" t="e">
        <f>#REF!</f>
        <v>#REF!</v>
      </c>
      <c r="B16" s="40" t="e">
        <f>#REF!</f>
        <v>#REF!</v>
      </c>
      <c r="C16" s="69"/>
      <c r="D16" s="40" t="e">
        <f>#REF!</f>
        <v>#REF!</v>
      </c>
      <c r="E16" s="69"/>
      <c r="F16" s="40" t="e">
        <f>#REF!</f>
        <v>#REF!</v>
      </c>
      <c r="G16" s="69"/>
      <c r="H16" s="69" t="e">
        <f>#REF!</f>
        <v>#REF!</v>
      </c>
      <c r="I16" s="46" t="e">
        <f>#REF!</f>
        <v>#REF!</v>
      </c>
      <c r="J16" s="45" t="e">
        <f>#REF!</f>
        <v>#REF!</v>
      </c>
      <c r="K16" s="40" t="e">
        <f>#REF!</f>
        <v>#REF!</v>
      </c>
      <c r="L16" s="61" t="e">
        <f>#REF!</f>
        <v>#REF!</v>
      </c>
      <c r="M16" s="40" t="e">
        <f>#REF!</f>
        <v>#REF!</v>
      </c>
      <c r="N16" s="69" t="e">
        <f>#REF!</f>
        <v>#REF!</v>
      </c>
      <c r="O16" s="78" t="e">
        <f>#REF!</f>
        <v>#REF!</v>
      </c>
      <c r="P16" s="40" t="e">
        <f>#REF!</f>
        <v>#REF!</v>
      </c>
      <c r="Q16" s="69" t="e">
        <f>#REF!</f>
        <v>#REF!</v>
      </c>
      <c r="R16" s="78" t="e">
        <f>#REF!</f>
        <v>#REF!</v>
      </c>
      <c r="S16" s="40" t="e">
        <f>#REF!</f>
        <v>#REF!</v>
      </c>
      <c r="T16" s="69" t="e">
        <f>#REF!</f>
        <v>#REF!</v>
      </c>
      <c r="U16" s="78" t="e">
        <f>#REF!</f>
        <v>#REF!</v>
      </c>
      <c r="V16" s="40" t="e">
        <f>#REF!</f>
        <v>#REF!</v>
      </c>
      <c r="W16" s="69" t="e">
        <f>#REF!</f>
        <v>#REF!</v>
      </c>
      <c r="X16" s="79" t="e">
        <f>#REF!</f>
        <v>#REF!</v>
      </c>
      <c r="Y16" s="40" t="e">
        <f>#REF!</f>
        <v>#REF!</v>
      </c>
      <c r="Z16" s="40" t="e">
        <f>#REF!</f>
        <v>#REF!</v>
      </c>
      <c r="AA16" s="47" t="e">
        <f>#REF!</f>
        <v>#REF!</v>
      </c>
      <c r="AB16" s="47" t="e">
        <f>#REF!</f>
        <v>#REF!</v>
      </c>
      <c r="AC16" s="40" t="e">
        <f>#REF!</f>
        <v>#REF!</v>
      </c>
      <c r="AD16" s="40" t="e">
        <f>#REF!</f>
        <v>#REF!</v>
      </c>
      <c r="AE16" s="45" t="e">
        <f>#REF!</f>
        <v>#REF!</v>
      </c>
      <c r="AF16" s="40" t="e">
        <f>#REF!</f>
        <v>#REF!</v>
      </c>
      <c r="AG16" s="40" t="e">
        <f>#REF!</f>
        <v>#REF!</v>
      </c>
      <c r="AH16" s="48" t="e">
        <f>#REF!</f>
        <v>#REF!</v>
      </c>
      <c r="AI16" s="49" t="e">
        <f>#REF!</f>
        <v>#REF!</v>
      </c>
      <c r="AM16" s="2" t="s">
        <v>641</v>
      </c>
      <c r="AS16" s="103" t="e">
        <f>SUMPRODUCT((('Goal Summary Pages'!$AI$3:$AI$82="State/Local")*('Goal Summary Pages'!$AH$3:$AH$82))*('Goal Summary Pages'!$AG$3:$AG$82="SUPPORT SERVICES - Indirect Costs"))</f>
        <v>#REF!</v>
      </c>
      <c r="AT16" s="103" t="e">
        <f>SUMPRODUCT((('Goal Summary Pages'!$AI$3:$AI$82="Federal Title I")*('Goal Summary Pages'!$AH$3:$AH$82))*('Goal Summary Pages'!$AG$3:$AG$82="SUPPORT SERVICES - Indirect Costs"))</f>
        <v>#REF!</v>
      </c>
      <c r="AU16" s="103" t="e">
        <f>SUMPRODUCT((('Goal Summary Pages'!$AI$3:$AI$82="Other Federal")*('Goal Summary Pages'!$AH$3:$AH$82))*('Goal Summary Pages'!$AG$3:$AG$82="SUPPORT SERVICES - Indirect Costs"))</f>
        <v>#REF!</v>
      </c>
      <c r="AV16" s="103" t="e">
        <f>SUMPRODUCT((('Goal Summary Pages'!$AI$3:$AI$82="SIA")*('Goal Summary Pages'!$AH$3:$AH$82))*('Goal Summary Pages'!$AG$3:$AG$82="SUPPORT SERVICES - Indirect Costs"))</f>
        <v>#REF!</v>
      </c>
    </row>
    <row r="17" spans="1:48" x14ac:dyDescent="0.25">
      <c r="A17" s="45" t="e">
        <f>#REF!</f>
        <v>#REF!</v>
      </c>
      <c r="B17" s="40" t="e">
        <f>#REF!</f>
        <v>#REF!</v>
      </c>
      <c r="C17" s="69"/>
      <c r="D17" s="40" t="e">
        <f>#REF!</f>
        <v>#REF!</v>
      </c>
      <c r="E17" s="69"/>
      <c r="F17" s="40" t="e">
        <f>#REF!</f>
        <v>#REF!</v>
      </c>
      <c r="G17" s="69"/>
      <c r="H17" s="69" t="e">
        <f>#REF!</f>
        <v>#REF!</v>
      </c>
      <c r="I17" s="46" t="e">
        <f>#REF!</f>
        <v>#REF!</v>
      </c>
      <c r="J17" s="45" t="e">
        <f>#REF!</f>
        <v>#REF!</v>
      </c>
      <c r="K17" s="40" t="e">
        <f>#REF!</f>
        <v>#REF!</v>
      </c>
      <c r="L17" s="61" t="e">
        <f>#REF!</f>
        <v>#REF!</v>
      </c>
      <c r="M17" s="40" t="e">
        <f>#REF!</f>
        <v>#REF!</v>
      </c>
      <c r="N17" s="69" t="e">
        <f>#REF!</f>
        <v>#REF!</v>
      </c>
      <c r="O17" s="78" t="e">
        <f>#REF!</f>
        <v>#REF!</v>
      </c>
      <c r="P17" s="40" t="e">
        <f>#REF!</f>
        <v>#REF!</v>
      </c>
      <c r="Q17" s="69" t="e">
        <f>#REF!</f>
        <v>#REF!</v>
      </c>
      <c r="R17" s="78" t="e">
        <f>#REF!</f>
        <v>#REF!</v>
      </c>
      <c r="S17" s="40" t="e">
        <f>#REF!</f>
        <v>#REF!</v>
      </c>
      <c r="T17" s="69" t="e">
        <f>#REF!</f>
        <v>#REF!</v>
      </c>
      <c r="U17" s="78" t="e">
        <f>#REF!</f>
        <v>#REF!</v>
      </c>
      <c r="V17" s="40" t="e">
        <f>#REF!</f>
        <v>#REF!</v>
      </c>
      <c r="W17" s="69" t="e">
        <f>#REF!</f>
        <v>#REF!</v>
      </c>
      <c r="X17" s="79" t="e">
        <f>#REF!</f>
        <v>#REF!</v>
      </c>
      <c r="Y17" s="40" t="e">
        <f>#REF!</f>
        <v>#REF!</v>
      </c>
      <c r="Z17" s="40" t="e">
        <f>#REF!</f>
        <v>#REF!</v>
      </c>
      <c r="AA17" s="47" t="e">
        <f>#REF!</f>
        <v>#REF!</v>
      </c>
      <c r="AB17" s="47" t="e">
        <f>#REF!</f>
        <v>#REF!</v>
      </c>
      <c r="AC17" s="40" t="e">
        <f>#REF!</f>
        <v>#REF!</v>
      </c>
      <c r="AD17" s="40" t="e">
        <f>#REF!</f>
        <v>#REF!</v>
      </c>
      <c r="AE17" s="45" t="e">
        <f>#REF!</f>
        <v>#REF!</v>
      </c>
      <c r="AF17" s="40" t="e">
        <f>#REF!</f>
        <v>#REF!</v>
      </c>
      <c r="AG17" s="40" t="e">
        <f>#REF!</f>
        <v>#REF!</v>
      </c>
      <c r="AH17" s="48" t="e">
        <f>#REF!</f>
        <v>#REF!</v>
      </c>
      <c r="AI17" s="94" t="e">
        <f>#REF!</f>
        <v>#REF!</v>
      </c>
      <c r="AM17" s="2" t="s">
        <v>642</v>
      </c>
      <c r="AS17" s="103" t="e">
        <f>SUMPRODUCT((('Goal Summary Pages'!$AI$3:$AI$82="State/Local")*('Goal Summary Pages'!$AH$3:$AH$82))*('Goal Summary Pages'!$AG$3:$AG$82="FACILITIES - Buildings"))</f>
        <v>#REF!</v>
      </c>
      <c r="AT17" s="103" t="e">
        <f>SUMPRODUCT((('Goal Summary Pages'!$AI$3:$AI$82="Federal Title I")*('Goal Summary Pages'!$AH$3:$AH$82))*('Goal Summary Pages'!$AG$3:$AG$82="FACILITIES - Buildings"))</f>
        <v>#REF!</v>
      </c>
      <c r="AU17" s="103" t="e">
        <f>SUMPRODUCT((('Goal Summary Pages'!$AI$3:$AI$82="Other Federal")*('Goal Summary Pages'!$AH$3:$AH$82))*('Goal Summary Pages'!$AG$3:$AG$82="FACILITIES - Buildings"))</f>
        <v>#REF!</v>
      </c>
      <c r="AV17" s="103" t="e">
        <f>SUMPRODUCT((('Goal Summary Pages'!$AI$3:$AI$82="SIA")*('Goal Summary Pages'!$AH$3:$AH$82))*('Goal Summary Pages'!$AG$3:$AG$82="FACILITIES - Buildings"))</f>
        <v>#REF!</v>
      </c>
    </row>
    <row r="18" spans="1:48" x14ac:dyDescent="0.25">
      <c r="A18" s="45" t="e">
        <f>#REF!</f>
        <v>#REF!</v>
      </c>
      <c r="B18" s="40" t="e">
        <f>#REF!</f>
        <v>#REF!</v>
      </c>
      <c r="C18" s="69"/>
      <c r="D18" s="40" t="e">
        <f>#REF!</f>
        <v>#REF!</v>
      </c>
      <c r="E18" s="69"/>
      <c r="F18" s="40" t="e">
        <f>#REF!</f>
        <v>#REF!</v>
      </c>
      <c r="G18" s="69"/>
      <c r="H18" s="69" t="e">
        <f>#REF!</f>
        <v>#REF!</v>
      </c>
      <c r="I18" s="46" t="e">
        <f>#REF!</f>
        <v>#REF!</v>
      </c>
      <c r="J18" s="45" t="e">
        <f>#REF!</f>
        <v>#REF!</v>
      </c>
      <c r="K18" s="40" t="e">
        <f>#REF!</f>
        <v>#REF!</v>
      </c>
      <c r="L18" s="61" t="e">
        <f>#REF!</f>
        <v>#REF!</v>
      </c>
      <c r="M18" s="40" t="e">
        <f>#REF!</f>
        <v>#REF!</v>
      </c>
      <c r="N18" s="69" t="e">
        <f>#REF!</f>
        <v>#REF!</v>
      </c>
      <c r="O18" s="78" t="e">
        <f>#REF!</f>
        <v>#REF!</v>
      </c>
      <c r="P18" s="40" t="e">
        <f>#REF!</f>
        <v>#REF!</v>
      </c>
      <c r="Q18" s="69" t="e">
        <f>#REF!</f>
        <v>#REF!</v>
      </c>
      <c r="R18" s="78" t="e">
        <f>#REF!</f>
        <v>#REF!</v>
      </c>
      <c r="S18" s="40" t="e">
        <f>#REF!</f>
        <v>#REF!</v>
      </c>
      <c r="T18" s="69" t="e">
        <f>#REF!</f>
        <v>#REF!</v>
      </c>
      <c r="U18" s="78" t="e">
        <f>#REF!</f>
        <v>#REF!</v>
      </c>
      <c r="V18" s="40" t="e">
        <f>#REF!</f>
        <v>#REF!</v>
      </c>
      <c r="W18" s="69" t="e">
        <f>#REF!</f>
        <v>#REF!</v>
      </c>
      <c r="X18" s="79" t="e">
        <f>#REF!</f>
        <v>#REF!</v>
      </c>
      <c r="Y18" s="40" t="e">
        <f>#REF!</f>
        <v>#REF!</v>
      </c>
      <c r="Z18" s="40" t="e">
        <f>#REF!</f>
        <v>#REF!</v>
      </c>
      <c r="AA18" s="47" t="e">
        <f>#REF!</f>
        <v>#REF!</v>
      </c>
      <c r="AB18" s="47" t="e">
        <f>#REF!</f>
        <v>#REF!</v>
      </c>
      <c r="AC18" s="40" t="e">
        <f>#REF!</f>
        <v>#REF!</v>
      </c>
      <c r="AD18" s="40" t="e">
        <f>#REF!</f>
        <v>#REF!</v>
      </c>
      <c r="AE18" s="45" t="e">
        <f>#REF!</f>
        <v>#REF!</v>
      </c>
      <c r="AF18" s="40" t="e">
        <f>#REF!</f>
        <v>#REF!</v>
      </c>
      <c r="AG18" s="40" t="e">
        <f>#REF!</f>
        <v>#REF!</v>
      </c>
      <c r="AH18" s="48" t="e">
        <f>#REF!</f>
        <v>#REF!</v>
      </c>
      <c r="AI18" s="49" t="e">
        <f>#REF!</f>
        <v>#REF!</v>
      </c>
      <c r="AM18" s="2" t="s">
        <v>643</v>
      </c>
      <c r="AS18" s="103" t="e">
        <f>SUMPRODUCT((('Goal Summary Pages'!$AI$3:$AI$82="State/Local")*('Goal Summary Pages'!$AH$3:$AH$82))*('Goal Summary Pages'!$AG$3:$AG$82="FACILITIES - Instructional Equipment"))</f>
        <v>#REF!</v>
      </c>
      <c r="AT18" s="103" t="e">
        <f>SUMPRODUCT((('Goal Summary Pages'!$AI$3:$AI$82="Federal Title I")*('Goal Summary Pages'!$AH$3:$AH$82))*('Goal Summary Pages'!$AG$3:$AG$82="FACILITIES - Instructional Equipment"))</f>
        <v>#REF!</v>
      </c>
      <c r="AU18" s="103" t="e">
        <f>SUMPRODUCT((('Goal Summary Pages'!$AI$3:$AI$82="Other Federal")*('Goal Summary Pages'!$AH$3:$AH$82))*('Goal Summary Pages'!$AG$3:$AG$82="FACILITIES - Instructional Equipment"))</f>
        <v>#REF!</v>
      </c>
      <c r="AV18" s="103" t="e">
        <f>SUMPRODUCT((('Goal Summary Pages'!$AI$3:$AI$82="SIA")*('Goal Summary Pages'!$AH$3:$AH$82))*('Goal Summary Pages'!$AG$3:$AG$82="FACILITIES - Instructional Equipment"))</f>
        <v>#REF!</v>
      </c>
    </row>
    <row r="19" spans="1:48" x14ac:dyDescent="0.25">
      <c r="A19" s="45" t="e">
        <f>#REF!</f>
        <v>#REF!</v>
      </c>
      <c r="B19" s="40" t="e">
        <f>#REF!</f>
        <v>#REF!</v>
      </c>
      <c r="C19" s="69"/>
      <c r="D19" s="40" t="e">
        <f>#REF!</f>
        <v>#REF!</v>
      </c>
      <c r="E19" s="69"/>
      <c r="F19" s="40" t="e">
        <f>#REF!</f>
        <v>#REF!</v>
      </c>
      <c r="G19" s="69"/>
      <c r="H19" s="69" t="e">
        <f>#REF!</f>
        <v>#REF!</v>
      </c>
      <c r="I19" s="46" t="e">
        <f>#REF!</f>
        <v>#REF!</v>
      </c>
      <c r="J19" s="45" t="e">
        <f>#REF!</f>
        <v>#REF!</v>
      </c>
      <c r="K19" s="40" t="e">
        <f>#REF!</f>
        <v>#REF!</v>
      </c>
      <c r="L19" s="61" t="e">
        <f>#REF!</f>
        <v>#REF!</v>
      </c>
      <c r="M19" s="40" t="e">
        <f>#REF!</f>
        <v>#REF!</v>
      </c>
      <c r="N19" s="69" t="e">
        <f>#REF!</f>
        <v>#REF!</v>
      </c>
      <c r="O19" s="78" t="e">
        <f>#REF!</f>
        <v>#REF!</v>
      </c>
      <c r="P19" s="40" t="e">
        <f>#REF!</f>
        <v>#REF!</v>
      </c>
      <c r="Q19" s="69" t="e">
        <f>#REF!</f>
        <v>#REF!</v>
      </c>
      <c r="R19" s="78" t="e">
        <f>#REF!</f>
        <v>#REF!</v>
      </c>
      <c r="S19" s="40" t="e">
        <f>#REF!</f>
        <v>#REF!</v>
      </c>
      <c r="T19" s="69" t="e">
        <f>#REF!</f>
        <v>#REF!</v>
      </c>
      <c r="U19" s="78" t="e">
        <f>#REF!</f>
        <v>#REF!</v>
      </c>
      <c r="V19" s="40" t="e">
        <f>#REF!</f>
        <v>#REF!</v>
      </c>
      <c r="W19" s="69" t="e">
        <f>#REF!</f>
        <v>#REF!</v>
      </c>
      <c r="X19" s="79" t="e">
        <f>#REF!</f>
        <v>#REF!</v>
      </c>
      <c r="Y19" s="40" t="e">
        <f>#REF!</f>
        <v>#REF!</v>
      </c>
      <c r="Z19" s="40" t="e">
        <f>#REF!</f>
        <v>#REF!</v>
      </c>
      <c r="AA19" s="47" t="e">
        <f>#REF!</f>
        <v>#REF!</v>
      </c>
      <c r="AB19" s="47" t="e">
        <f>#REF!</f>
        <v>#REF!</v>
      </c>
      <c r="AC19" s="40" t="e">
        <f>#REF!</f>
        <v>#REF!</v>
      </c>
      <c r="AD19" s="40" t="e">
        <f>#REF!</f>
        <v>#REF!</v>
      </c>
      <c r="AE19" s="45" t="e">
        <f>#REF!</f>
        <v>#REF!</v>
      </c>
      <c r="AF19" s="40" t="e">
        <f>#REF!</f>
        <v>#REF!</v>
      </c>
      <c r="AG19" s="40" t="e">
        <f>#REF!</f>
        <v>#REF!</v>
      </c>
      <c r="AH19" s="48" t="e">
        <f>#REF!</f>
        <v>#REF!</v>
      </c>
      <c r="AI19" s="49" t="e">
        <f>#REF!</f>
        <v>#REF!</v>
      </c>
      <c r="AM19" s="2" t="s">
        <v>644</v>
      </c>
      <c r="AS19" s="103" t="e">
        <f>SUMPRODUCT((('Goal Summary Pages'!$AI$3:$AI$82="State/Local")*('Goal Summary Pages'!$AH$3:$AH$82))*('Goal Summary Pages'!$AG$3:$AG$82="FACILITIES - Noninstructional Equipment"))</f>
        <v>#REF!</v>
      </c>
      <c r="AT19" s="103" t="e">
        <f>SUMPRODUCT((('Goal Summary Pages'!$AI$3:$AI$82="Federal Title I")*('Goal Summary Pages'!$AH$3:$AH$82))*('Goal Summary Pages'!$AG$3:$AG$82="FACILITIES - Noninstructional Equipment"))</f>
        <v>#REF!</v>
      </c>
      <c r="AU19" s="103" t="e">
        <f>SUMPRODUCT((('Goal Summary Pages'!$AI$3:$AI$82="Other Federal")*('Goal Summary Pages'!$AH$3:$AH$82))*('Goal Summary Pages'!$AG$3:$AG$82="FACILITIES - Noninstructional Equipment"))</f>
        <v>#REF!</v>
      </c>
      <c r="AV19" s="103" t="e">
        <f>SUMPRODUCT((('Goal Summary Pages'!$AI$3:$AI$82="SIA")*('Goal Summary Pages'!$AH$3:$AH$82))*('Goal Summary Pages'!$AG$3:$AG$82="FACILITIES - Noninstructional Equipment"))</f>
        <v>#REF!</v>
      </c>
    </row>
    <row r="20" spans="1:48" x14ac:dyDescent="0.25">
      <c r="A20" s="45" t="e">
        <f>#REF!</f>
        <v>#REF!</v>
      </c>
      <c r="B20" s="40" t="e">
        <f>#REF!</f>
        <v>#REF!</v>
      </c>
      <c r="C20" s="69"/>
      <c r="D20" s="40" t="e">
        <f>#REF!</f>
        <v>#REF!</v>
      </c>
      <c r="E20" s="69"/>
      <c r="F20" s="40" t="e">
        <f>#REF!</f>
        <v>#REF!</v>
      </c>
      <c r="G20" s="69"/>
      <c r="H20" s="69" t="e">
        <f>#REF!</f>
        <v>#REF!</v>
      </c>
      <c r="I20" s="46" t="e">
        <f>#REF!</f>
        <v>#REF!</v>
      </c>
      <c r="J20" s="45" t="e">
        <f>#REF!</f>
        <v>#REF!</v>
      </c>
      <c r="K20" s="40" t="e">
        <f>#REF!</f>
        <v>#REF!</v>
      </c>
      <c r="L20" s="61" t="e">
        <f>#REF!</f>
        <v>#REF!</v>
      </c>
      <c r="M20" s="40" t="e">
        <f>#REF!</f>
        <v>#REF!</v>
      </c>
      <c r="N20" s="69" t="e">
        <f>#REF!</f>
        <v>#REF!</v>
      </c>
      <c r="O20" s="78" t="e">
        <f>#REF!</f>
        <v>#REF!</v>
      </c>
      <c r="P20" s="40" t="e">
        <f>#REF!</f>
        <v>#REF!</v>
      </c>
      <c r="Q20" s="69" t="e">
        <f>#REF!</f>
        <v>#REF!</v>
      </c>
      <c r="R20" s="78" t="e">
        <f>#REF!</f>
        <v>#REF!</v>
      </c>
      <c r="S20" s="40" t="e">
        <f>#REF!</f>
        <v>#REF!</v>
      </c>
      <c r="T20" s="69" t="e">
        <f>#REF!</f>
        <v>#REF!</v>
      </c>
      <c r="U20" s="78" t="e">
        <f>#REF!</f>
        <v>#REF!</v>
      </c>
      <c r="V20" s="40" t="e">
        <f>#REF!</f>
        <v>#REF!</v>
      </c>
      <c r="W20" s="69" t="e">
        <f>#REF!</f>
        <v>#REF!</v>
      </c>
      <c r="X20" s="79" t="e">
        <f>#REF!</f>
        <v>#REF!</v>
      </c>
      <c r="Y20" s="40" t="e">
        <f>#REF!</f>
        <v>#REF!</v>
      </c>
      <c r="Z20" s="40" t="e">
        <f>#REF!</f>
        <v>#REF!</v>
      </c>
      <c r="AA20" s="47" t="e">
        <f>#REF!</f>
        <v>#REF!</v>
      </c>
      <c r="AB20" s="47" t="e">
        <f>#REF!</f>
        <v>#REF!</v>
      </c>
      <c r="AC20" s="40" t="e">
        <f>#REF!</f>
        <v>#REF!</v>
      </c>
      <c r="AD20" s="40" t="e">
        <f>#REF!</f>
        <v>#REF!</v>
      </c>
      <c r="AE20" s="45" t="e">
        <f>#REF!</f>
        <v>#REF!</v>
      </c>
      <c r="AF20" s="40" t="e">
        <f>#REF!</f>
        <v>#REF!</v>
      </c>
      <c r="AG20" s="40" t="e">
        <f>#REF!</f>
        <v>#REF!</v>
      </c>
      <c r="AH20" s="48" t="e">
        <f>#REF!</f>
        <v>#REF!</v>
      </c>
      <c r="AI20" s="49" t="e">
        <f>#REF!</f>
        <v>#REF!</v>
      </c>
      <c r="AU20" s="68"/>
    </row>
    <row r="21" spans="1:48" x14ac:dyDescent="0.25">
      <c r="A21" s="45" t="e">
        <f>#REF!</f>
        <v>#REF!</v>
      </c>
      <c r="B21" s="40" t="e">
        <f>#REF!</f>
        <v>#REF!</v>
      </c>
      <c r="C21" s="69"/>
      <c r="D21" s="40" t="e">
        <f>#REF!</f>
        <v>#REF!</v>
      </c>
      <c r="E21" s="69"/>
      <c r="F21" s="40" t="e">
        <f>#REF!</f>
        <v>#REF!</v>
      </c>
      <c r="G21" s="69"/>
      <c r="H21" s="69" t="e">
        <f>#REF!</f>
        <v>#REF!</v>
      </c>
      <c r="I21" s="46" t="e">
        <f>#REF!</f>
        <v>#REF!</v>
      </c>
      <c r="J21" s="45" t="e">
        <f>#REF!</f>
        <v>#REF!</v>
      </c>
      <c r="K21" s="40" t="e">
        <f>#REF!</f>
        <v>#REF!</v>
      </c>
      <c r="L21" s="61" t="e">
        <f>#REF!</f>
        <v>#REF!</v>
      </c>
      <c r="M21" s="40" t="e">
        <f>#REF!</f>
        <v>#REF!</v>
      </c>
      <c r="N21" s="69" t="e">
        <f>#REF!</f>
        <v>#REF!</v>
      </c>
      <c r="O21" s="78" t="e">
        <f>#REF!</f>
        <v>#REF!</v>
      </c>
      <c r="P21" s="40" t="e">
        <f>#REF!</f>
        <v>#REF!</v>
      </c>
      <c r="Q21" s="69" t="e">
        <f>#REF!</f>
        <v>#REF!</v>
      </c>
      <c r="R21" s="78" t="e">
        <f>#REF!</f>
        <v>#REF!</v>
      </c>
      <c r="S21" s="40" t="e">
        <f>#REF!</f>
        <v>#REF!</v>
      </c>
      <c r="T21" s="69" t="e">
        <f>#REF!</f>
        <v>#REF!</v>
      </c>
      <c r="U21" s="78" t="e">
        <f>#REF!</f>
        <v>#REF!</v>
      </c>
      <c r="V21" s="40" t="e">
        <f>#REF!</f>
        <v>#REF!</v>
      </c>
      <c r="W21" s="69" t="e">
        <f>#REF!</f>
        <v>#REF!</v>
      </c>
      <c r="X21" s="79" t="e">
        <f>#REF!</f>
        <v>#REF!</v>
      </c>
      <c r="Y21" s="40" t="e">
        <f>#REF!</f>
        <v>#REF!</v>
      </c>
      <c r="Z21" s="40" t="e">
        <f>#REF!</f>
        <v>#REF!</v>
      </c>
      <c r="AA21" s="47" t="e">
        <f>#REF!</f>
        <v>#REF!</v>
      </c>
      <c r="AB21" s="47" t="e">
        <f>#REF!</f>
        <v>#REF!</v>
      </c>
      <c r="AC21" s="40" t="e">
        <f>#REF!</f>
        <v>#REF!</v>
      </c>
      <c r="AD21" s="40" t="e">
        <f>#REF!</f>
        <v>#REF!</v>
      </c>
      <c r="AE21" s="45" t="e">
        <f>#REF!</f>
        <v>#REF!</v>
      </c>
      <c r="AF21" s="40" t="e">
        <f>#REF!</f>
        <v>#REF!</v>
      </c>
      <c r="AG21" s="40" t="e">
        <f>#REF!</f>
        <v>#REF!</v>
      </c>
      <c r="AH21" s="48" t="e">
        <f>#REF!</f>
        <v>#REF!</v>
      </c>
      <c r="AI21" s="49" t="e">
        <f>#REF!</f>
        <v>#REF!</v>
      </c>
      <c r="AU21" s="68"/>
    </row>
    <row r="22" spans="1:48" ht="15.75" thickBot="1" x14ac:dyDescent="0.3">
      <c r="A22" s="45" t="e">
        <f>#REF!</f>
        <v>#REF!</v>
      </c>
      <c r="B22" s="40" t="e">
        <f>#REF!</f>
        <v>#REF!</v>
      </c>
      <c r="C22" s="69"/>
      <c r="D22" s="40" t="e">
        <f>#REF!</f>
        <v>#REF!</v>
      </c>
      <c r="E22" s="69"/>
      <c r="F22" s="40" t="e">
        <f>#REF!</f>
        <v>#REF!</v>
      </c>
      <c r="G22" s="69"/>
      <c r="H22" s="69" t="e">
        <f>#REF!</f>
        <v>#REF!</v>
      </c>
      <c r="I22" s="46" t="e">
        <f>#REF!</f>
        <v>#REF!</v>
      </c>
      <c r="J22" s="45" t="e">
        <f>#REF!</f>
        <v>#REF!</v>
      </c>
      <c r="K22" s="40" t="e">
        <f>#REF!</f>
        <v>#REF!</v>
      </c>
      <c r="L22" s="61" t="e">
        <f>#REF!</f>
        <v>#REF!</v>
      </c>
      <c r="M22" s="40" t="e">
        <f>#REF!</f>
        <v>#REF!</v>
      </c>
      <c r="N22" s="69" t="e">
        <f>#REF!</f>
        <v>#REF!</v>
      </c>
      <c r="O22" s="78" t="e">
        <f>#REF!</f>
        <v>#REF!</v>
      </c>
      <c r="P22" s="40" t="e">
        <f>#REF!</f>
        <v>#REF!</v>
      </c>
      <c r="Q22" s="69" t="e">
        <f>#REF!</f>
        <v>#REF!</v>
      </c>
      <c r="R22" s="78" t="e">
        <f>#REF!</f>
        <v>#REF!</v>
      </c>
      <c r="S22" s="40" t="e">
        <f>#REF!</f>
        <v>#REF!</v>
      </c>
      <c r="T22" s="69" t="e">
        <f>#REF!</f>
        <v>#REF!</v>
      </c>
      <c r="U22" s="78" t="e">
        <f>#REF!</f>
        <v>#REF!</v>
      </c>
      <c r="V22" s="40" t="e">
        <f>#REF!</f>
        <v>#REF!</v>
      </c>
      <c r="W22" s="69" t="e">
        <f>#REF!</f>
        <v>#REF!</v>
      </c>
      <c r="X22" s="79" t="e">
        <f>#REF!</f>
        <v>#REF!</v>
      </c>
      <c r="Y22" s="40" t="e">
        <f>#REF!</f>
        <v>#REF!</v>
      </c>
      <c r="Z22" s="40" t="e">
        <f>#REF!</f>
        <v>#REF!</v>
      </c>
      <c r="AA22" s="47" t="e">
        <f>#REF!</f>
        <v>#REF!</v>
      </c>
      <c r="AB22" s="47" t="e">
        <f>#REF!</f>
        <v>#REF!</v>
      </c>
      <c r="AC22" s="40" t="e">
        <f>#REF!</f>
        <v>#REF!</v>
      </c>
      <c r="AD22" s="40" t="e">
        <f>#REF!</f>
        <v>#REF!</v>
      </c>
      <c r="AE22" s="45" t="e">
        <f>#REF!</f>
        <v>#REF!</v>
      </c>
      <c r="AF22" s="40" t="e">
        <f>#REF!</f>
        <v>#REF!</v>
      </c>
      <c r="AG22" s="40" t="e">
        <f>#REF!</f>
        <v>#REF!</v>
      </c>
      <c r="AH22" s="48" t="e">
        <f>#REF!</f>
        <v>#REF!</v>
      </c>
      <c r="AI22" s="49" t="e">
        <f>#REF!</f>
        <v>#REF!</v>
      </c>
    </row>
    <row r="23" spans="1:48" s="68" customFormat="1" x14ac:dyDescent="0.25">
      <c r="A23" s="62" t="e">
        <f>#REF!</f>
        <v>#REF!</v>
      </c>
      <c r="B23" s="63" t="e">
        <f>#REF!</f>
        <v>#REF!</v>
      </c>
      <c r="C23" s="69" t="e">
        <f>#REF!</f>
        <v>#REF!</v>
      </c>
      <c r="D23" s="63" t="e">
        <f>#REF!</f>
        <v>#REF!</v>
      </c>
      <c r="E23" s="69" t="e">
        <f>#REF!</f>
        <v>#REF!</v>
      </c>
      <c r="F23" s="63" t="e">
        <f>#REF!</f>
        <v>#REF!</v>
      </c>
      <c r="G23" s="69" t="e">
        <f>#REF!</f>
        <v>#REF!</v>
      </c>
      <c r="H23" s="63" t="e">
        <f>#REF!</f>
        <v>#REF!</v>
      </c>
      <c r="I23" s="64" t="e">
        <f>#REF!</f>
        <v>#REF!</v>
      </c>
      <c r="J23" s="62" t="e">
        <f>#REF!</f>
        <v>#REF!</v>
      </c>
      <c r="K23" s="75" t="e">
        <f>#REF!</f>
        <v>#REF!</v>
      </c>
      <c r="L23" s="77" t="e">
        <f>#REF!</f>
        <v>#REF!</v>
      </c>
      <c r="M23" s="63" t="e">
        <f>#REF!</f>
        <v>#REF!</v>
      </c>
      <c r="N23" s="63" t="e">
        <f>#REF!</f>
        <v>#REF!</v>
      </c>
      <c r="O23" s="73" t="e">
        <f>#REF!</f>
        <v>#REF!</v>
      </c>
      <c r="P23" s="63" t="e">
        <f>#REF!</f>
        <v>#REF!</v>
      </c>
      <c r="Q23" s="63" t="e">
        <f>#REF!</f>
        <v>#REF!</v>
      </c>
      <c r="R23" s="73" t="e">
        <f>#REF!</f>
        <v>#REF!</v>
      </c>
      <c r="S23" s="63" t="e">
        <f>#REF!</f>
        <v>#REF!</v>
      </c>
      <c r="T23" s="63" t="e">
        <f>#REF!</f>
        <v>#REF!</v>
      </c>
      <c r="U23" s="73" t="e">
        <f>#REF!</f>
        <v>#REF!</v>
      </c>
      <c r="V23" s="63" t="e">
        <f>#REF!</f>
        <v>#REF!</v>
      </c>
      <c r="W23" s="63" t="e">
        <f>#REF!</f>
        <v>#REF!</v>
      </c>
      <c r="X23" s="65" t="e">
        <f>#REF!</f>
        <v>#REF!</v>
      </c>
      <c r="Y23" s="63" t="e">
        <f>#REF!</f>
        <v>#REF!</v>
      </c>
      <c r="Z23" s="63" t="e">
        <f>#REF!</f>
        <v>#REF!</v>
      </c>
      <c r="AA23" s="66" t="e">
        <f>#REF!</f>
        <v>#REF!</v>
      </c>
      <c r="AB23" s="66" t="e">
        <f>#REF!</f>
        <v>#REF!</v>
      </c>
      <c r="AC23" s="63" t="e">
        <f>#REF!</f>
        <v>#REF!</v>
      </c>
      <c r="AD23" s="63" t="e">
        <f>#REF!</f>
        <v>#REF!</v>
      </c>
      <c r="AE23" s="62" t="e">
        <f>#REF!</f>
        <v>#REF!</v>
      </c>
      <c r="AF23" s="63" t="e">
        <f>#REF!</f>
        <v>#REF!</v>
      </c>
      <c r="AG23" s="63" t="e">
        <f>#REF!</f>
        <v>#REF!</v>
      </c>
      <c r="AH23" s="67" t="e">
        <f>#REF!</f>
        <v>#REF!</v>
      </c>
      <c r="AI23" s="65" t="e">
        <f>#REF!</f>
        <v>#REF!</v>
      </c>
    </row>
    <row r="24" spans="1:48" x14ac:dyDescent="0.25">
      <c r="A24" s="45" t="e">
        <f>#REF!</f>
        <v>#REF!</v>
      </c>
      <c r="B24" s="40" t="e">
        <f>#REF!</f>
        <v>#REF!</v>
      </c>
      <c r="C24" s="40"/>
      <c r="D24" s="40" t="e">
        <f>#REF!</f>
        <v>#REF!</v>
      </c>
      <c r="E24" s="40"/>
      <c r="F24" s="40" t="e">
        <f>#REF!</f>
        <v>#REF!</v>
      </c>
      <c r="G24" s="40"/>
      <c r="H24" s="40" t="e">
        <f>#REF!</f>
        <v>#REF!</v>
      </c>
      <c r="I24" s="46" t="e">
        <f>#REF!</f>
        <v>#REF!</v>
      </c>
      <c r="J24" s="45" t="e">
        <f>#REF!</f>
        <v>#REF!</v>
      </c>
      <c r="K24" s="40" t="e">
        <f>#REF!</f>
        <v>#REF!</v>
      </c>
      <c r="L24" s="61" t="e">
        <f>#REF!</f>
        <v>#REF!</v>
      </c>
      <c r="M24" s="40" t="e">
        <f>#REF!</f>
        <v>#REF!</v>
      </c>
      <c r="N24" s="69" t="e">
        <f>#REF!</f>
        <v>#REF!</v>
      </c>
      <c r="O24" s="78" t="e">
        <f>#REF!</f>
        <v>#REF!</v>
      </c>
      <c r="P24" s="40" t="e">
        <f>#REF!</f>
        <v>#REF!</v>
      </c>
      <c r="Q24" s="69" t="e">
        <f>#REF!</f>
        <v>#REF!</v>
      </c>
      <c r="R24" s="78" t="e">
        <f>#REF!</f>
        <v>#REF!</v>
      </c>
      <c r="S24" s="40" t="e">
        <f>#REF!</f>
        <v>#REF!</v>
      </c>
      <c r="T24" s="69" t="e">
        <f>#REF!</f>
        <v>#REF!</v>
      </c>
      <c r="U24" s="78" t="e">
        <f>#REF!</f>
        <v>#REF!</v>
      </c>
      <c r="V24" s="40" t="e">
        <f>#REF!</f>
        <v>#REF!</v>
      </c>
      <c r="W24" s="69" t="e">
        <f>#REF!</f>
        <v>#REF!</v>
      </c>
      <c r="X24" s="79" t="e">
        <f>#REF!</f>
        <v>#REF!</v>
      </c>
      <c r="Y24" s="40" t="e">
        <f>#REF!</f>
        <v>#REF!</v>
      </c>
      <c r="Z24" s="40" t="e">
        <f>#REF!</f>
        <v>#REF!</v>
      </c>
      <c r="AA24" s="47" t="e">
        <f>#REF!</f>
        <v>#REF!</v>
      </c>
      <c r="AB24" s="47" t="e">
        <f>#REF!</f>
        <v>#REF!</v>
      </c>
      <c r="AC24" s="40" t="e">
        <f>#REF!</f>
        <v>#REF!</v>
      </c>
      <c r="AD24" s="40" t="e">
        <f>#REF!</f>
        <v>#REF!</v>
      </c>
      <c r="AE24" s="45" t="e">
        <f>#REF!</f>
        <v>#REF!</v>
      </c>
      <c r="AF24" s="40" t="e">
        <f>#REF!</f>
        <v>#REF!</v>
      </c>
      <c r="AG24" s="40" t="e">
        <f>#REF!</f>
        <v>#REF!</v>
      </c>
      <c r="AH24" s="48" t="e">
        <f>#REF!</f>
        <v>#REF!</v>
      </c>
      <c r="AI24" s="49" t="e">
        <f>#REF!</f>
        <v>#REF!</v>
      </c>
    </row>
    <row r="25" spans="1:48" x14ac:dyDescent="0.25">
      <c r="A25" s="45" t="e">
        <f>#REF!</f>
        <v>#REF!</v>
      </c>
      <c r="B25" s="40" t="e">
        <f>#REF!</f>
        <v>#REF!</v>
      </c>
      <c r="C25" s="40"/>
      <c r="D25" s="40" t="e">
        <f>#REF!</f>
        <v>#REF!</v>
      </c>
      <c r="E25" s="40"/>
      <c r="F25" s="40" t="e">
        <f>#REF!</f>
        <v>#REF!</v>
      </c>
      <c r="G25" s="40"/>
      <c r="H25" s="40" t="e">
        <f>#REF!</f>
        <v>#REF!</v>
      </c>
      <c r="I25" s="46" t="e">
        <f>#REF!</f>
        <v>#REF!</v>
      </c>
      <c r="J25" s="45" t="e">
        <f>#REF!</f>
        <v>#REF!</v>
      </c>
      <c r="K25" s="40" t="e">
        <f>#REF!</f>
        <v>#REF!</v>
      </c>
      <c r="L25" s="61" t="e">
        <f>#REF!</f>
        <v>#REF!</v>
      </c>
      <c r="M25" s="40" t="e">
        <f>#REF!</f>
        <v>#REF!</v>
      </c>
      <c r="N25" s="69" t="e">
        <f>#REF!</f>
        <v>#REF!</v>
      </c>
      <c r="O25" s="78" t="e">
        <f>#REF!</f>
        <v>#REF!</v>
      </c>
      <c r="P25" s="40" t="e">
        <f>#REF!</f>
        <v>#REF!</v>
      </c>
      <c r="Q25" s="69" t="e">
        <f>#REF!</f>
        <v>#REF!</v>
      </c>
      <c r="R25" s="78" t="e">
        <f>#REF!</f>
        <v>#REF!</v>
      </c>
      <c r="S25" s="40" t="e">
        <f>#REF!</f>
        <v>#REF!</v>
      </c>
      <c r="T25" s="69" t="e">
        <f>#REF!</f>
        <v>#REF!</v>
      </c>
      <c r="U25" s="78" t="e">
        <f>#REF!</f>
        <v>#REF!</v>
      </c>
      <c r="V25" s="40" t="e">
        <f>#REF!</f>
        <v>#REF!</v>
      </c>
      <c r="W25" s="69" t="e">
        <f>#REF!</f>
        <v>#REF!</v>
      </c>
      <c r="X25" s="79" t="e">
        <f>#REF!</f>
        <v>#REF!</v>
      </c>
      <c r="Y25" s="40" t="e">
        <f>#REF!</f>
        <v>#REF!</v>
      </c>
      <c r="Z25" s="40" t="e">
        <f>#REF!</f>
        <v>#REF!</v>
      </c>
      <c r="AA25" s="47" t="e">
        <f>#REF!</f>
        <v>#REF!</v>
      </c>
      <c r="AB25" s="47" t="e">
        <f>#REF!</f>
        <v>#REF!</v>
      </c>
      <c r="AC25" s="40" t="e">
        <f>#REF!</f>
        <v>#REF!</v>
      </c>
      <c r="AD25" s="40" t="e">
        <f>#REF!</f>
        <v>#REF!</v>
      </c>
      <c r="AE25" s="45" t="e">
        <f>#REF!</f>
        <v>#REF!</v>
      </c>
      <c r="AF25" s="40" t="e">
        <f>#REF!</f>
        <v>#REF!</v>
      </c>
      <c r="AG25" s="40" t="e">
        <f>#REF!</f>
        <v>#REF!</v>
      </c>
      <c r="AH25" s="48" t="e">
        <f>#REF!</f>
        <v>#REF!</v>
      </c>
      <c r="AI25" s="49" t="e">
        <f>#REF!</f>
        <v>#REF!</v>
      </c>
    </row>
    <row r="26" spans="1:48" x14ac:dyDescent="0.25">
      <c r="A26" s="45" t="e">
        <f>#REF!</f>
        <v>#REF!</v>
      </c>
      <c r="B26" s="40" t="e">
        <f>#REF!</f>
        <v>#REF!</v>
      </c>
      <c r="C26" s="40"/>
      <c r="D26" s="40" t="e">
        <f>#REF!</f>
        <v>#REF!</v>
      </c>
      <c r="E26" s="40"/>
      <c r="F26" s="40" t="e">
        <f>#REF!</f>
        <v>#REF!</v>
      </c>
      <c r="G26" s="40"/>
      <c r="H26" s="40" t="e">
        <f>#REF!</f>
        <v>#REF!</v>
      </c>
      <c r="I26" s="46" t="e">
        <f>#REF!</f>
        <v>#REF!</v>
      </c>
      <c r="J26" s="45" t="e">
        <f>#REF!</f>
        <v>#REF!</v>
      </c>
      <c r="K26" s="40" t="e">
        <f>#REF!</f>
        <v>#REF!</v>
      </c>
      <c r="L26" s="61" t="e">
        <f>#REF!</f>
        <v>#REF!</v>
      </c>
      <c r="M26" s="40" t="e">
        <f>#REF!</f>
        <v>#REF!</v>
      </c>
      <c r="N26" s="69" t="e">
        <f>#REF!</f>
        <v>#REF!</v>
      </c>
      <c r="O26" s="78" t="e">
        <f>#REF!</f>
        <v>#REF!</v>
      </c>
      <c r="P26" s="40" t="e">
        <f>#REF!</f>
        <v>#REF!</v>
      </c>
      <c r="Q26" s="69" t="e">
        <f>#REF!</f>
        <v>#REF!</v>
      </c>
      <c r="R26" s="78" t="e">
        <f>#REF!</f>
        <v>#REF!</v>
      </c>
      <c r="S26" s="40" t="e">
        <f>#REF!</f>
        <v>#REF!</v>
      </c>
      <c r="T26" s="69" t="e">
        <f>#REF!</f>
        <v>#REF!</v>
      </c>
      <c r="U26" s="78" t="e">
        <f>#REF!</f>
        <v>#REF!</v>
      </c>
      <c r="V26" s="40" t="e">
        <f>#REF!</f>
        <v>#REF!</v>
      </c>
      <c r="W26" s="69" t="e">
        <f>#REF!</f>
        <v>#REF!</v>
      </c>
      <c r="X26" s="79" t="e">
        <f>#REF!</f>
        <v>#REF!</v>
      </c>
      <c r="Y26" s="40" t="e">
        <f>#REF!</f>
        <v>#REF!</v>
      </c>
      <c r="Z26" s="40" t="e">
        <f>#REF!</f>
        <v>#REF!</v>
      </c>
      <c r="AA26" s="47" t="e">
        <f>#REF!</f>
        <v>#REF!</v>
      </c>
      <c r="AB26" s="47" t="e">
        <f>#REF!</f>
        <v>#REF!</v>
      </c>
      <c r="AC26" s="40" t="e">
        <f>#REF!</f>
        <v>#REF!</v>
      </c>
      <c r="AD26" s="40" t="e">
        <f>#REF!</f>
        <v>#REF!</v>
      </c>
      <c r="AE26" s="45" t="e">
        <f>#REF!</f>
        <v>#REF!</v>
      </c>
      <c r="AF26" s="40" t="e">
        <f>#REF!</f>
        <v>#REF!</v>
      </c>
      <c r="AG26" s="40" t="e">
        <f>#REF!</f>
        <v>#REF!</v>
      </c>
      <c r="AH26" s="48" t="e">
        <f>#REF!</f>
        <v>#REF!</v>
      </c>
      <c r="AI26" s="49" t="e">
        <f>#REF!</f>
        <v>#REF!</v>
      </c>
    </row>
    <row r="27" spans="1:48" x14ac:dyDescent="0.25">
      <c r="A27" s="45" t="e">
        <f>#REF!</f>
        <v>#REF!</v>
      </c>
      <c r="B27" s="40" t="e">
        <f>#REF!</f>
        <v>#REF!</v>
      </c>
      <c r="C27" s="40"/>
      <c r="D27" s="40" t="e">
        <f>#REF!</f>
        <v>#REF!</v>
      </c>
      <c r="E27" s="40"/>
      <c r="F27" s="40" t="e">
        <f>#REF!</f>
        <v>#REF!</v>
      </c>
      <c r="G27" s="40"/>
      <c r="H27" s="40" t="e">
        <f>#REF!</f>
        <v>#REF!</v>
      </c>
      <c r="I27" s="46" t="e">
        <f>#REF!</f>
        <v>#REF!</v>
      </c>
      <c r="J27" s="45" t="e">
        <f>#REF!</f>
        <v>#REF!</v>
      </c>
      <c r="K27" s="40" t="e">
        <f>#REF!</f>
        <v>#REF!</v>
      </c>
      <c r="L27" s="61" t="e">
        <f>#REF!</f>
        <v>#REF!</v>
      </c>
      <c r="M27" s="40" t="e">
        <f>#REF!</f>
        <v>#REF!</v>
      </c>
      <c r="N27" s="69" t="e">
        <f>#REF!</f>
        <v>#REF!</v>
      </c>
      <c r="O27" s="78" t="e">
        <f>#REF!</f>
        <v>#REF!</v>
      </c>
      <c r="P27" s="40" t="e">
        <f>#REF!</f>
        <v>#REF!</v>
      </c>
      <c r="Q27" s="69" t="e">
        <f>#REF!</f>
        <v>#REF!</v>
      </c>
      <c r="R27" s="78" t="e">
        <f>#REF!</f>
        <v>#REF!</v>
      </c>
      <c r="S27" s="40" t="e">
        <f>#REF!</f>
        <v>#REF!</v>
      </c>
      <c r="T27" s="69" t="e">
        <f>#REF!</f>
        <v>#REF!</v>
      </c>
      <c r="U27" s="78" t="e">
        <f>#REF!</f>
        <v>#REF!</v>
      </c>
      <c r="V27" s="40" t="e">
        <f>#REF!</f>
        <v>#REF!</v>
      </c>
      <c r="W27" s="69" t="e">
        <f>#REF!</f>
        <v>#REF!</v>
      </c>
      <c r="X27" s="79" t="e">
        <f>#REF!</f>
        <v>#REF!</v>
      </c>
      <c r="Y27" s="40" t="e">
        <f>#REF!</f>
        <v>#REF!</v>
      </c>
      <c r="Z27" s="40" t="e">
        <f>#REF!</f>
        <v>#REF!</v>
      </c>
      <c r="AA27" s="47" t="e">
        <f>#REF!</f>
        <v>#REF!</v>
      </c>
      <c r="AB27" s="47" t="e">
        <f>#REF!</f>
        <v>#REF!</v>
      </c>
      <c r="AC27" s="40" t="e">
        <f>#REF!</f>
        <v>#REF!</v>
      </c>
      <c r="AD27" s="40" t="e">
        <f>#REF!</f>
        <v>#REF!</v>
      </c>
      <c r="AE27" s="45" t="e">
        <f>#REF!</f>
        <v>#REF!</v>
      </c>
      <c r="AF27" s="40" t="e">
        <f>#REF!</f>
        <v>#REF!</v>
      </c>
      <c r="AG27" s="40" t="e">
        <f>#REF!</f>
        <v>#REF!</v>
      </c>
      <c r="AH27" s="48" t="e">
        <f>#REF!</f>
        <v>#REF!</v>
      </c>
      <c r="AI27" s="49" t="e">
        <f>#REF!</f>
        <v>#REF!</v>
      </c>
    </row>
    <row r="28" spans="1:48" x14ac:dyDescent="0.25">
      <c r="A28" s="45" t="e">
        <f>#REF!</f>
        <v>#REF!</v>
      </c>
      <c r="B28" s="40" t="e">
        <f>#REF!</f>
        <v>#REF!</v>
      </c>
      <c r="C28" s="40"/>
      <c r="D28" s="40" t="e">
        <f>#REF!</f>
        <v>#REF!</v>
      </c>
      <c r="E28" s="40"/>
      <c r="F28" s="40" t="e">
        <f>#REF!</f>
        <v>#REF!</v>
      </c>
      <c r="G28" s="40"/>
      <c r="H28" s="40" t="e">
        <f>#REF!</f>
        <v>#REF!</v>
      </c>
      <c r="I28" s="46" t="e">
        <f>#REF!</f>
        <v>#REF!</v>
      </c>
      <c r="J28" s="45" t="e">
        <f>#REF!</f>
        <v>#REF!</v>
      </c>
      <c r="K28" s="40" t="e">
        <f>#REF!</f>
        <v>#REF!</v>
      </c>
      <c r="L28" s="61" t="e">
        <f>#REF!</f>
        <v>#REF!</v>
      </c>
      <c r="M28" s="40" t="e">
        <f>#REF!</f>
        <v>#REF!</v>
      </c>
      <c r="N28" s="69" t="e">
        <f>#REF!</f>
        <v>#REF!</v>
      </c>
      <c r="O28" s="78" t="e">
        <f>#REF!</f>
        <v>#REF!</v>
      </c>
      <c r="P28" s="40" t="e">
        <f>#REF!</f>
        <v>#REF!</v>
      </c>
      <c r="Q28" s="69" t="e">
        <f>#REF!</f>
        <v>#REF!</v>
      </c>
      <c r="R28" s="78" t="e">
        <f>#REF!</f>
        <v>#REF!</v>
      </c>
      <c r="S28" s="40" t="e">
        <f>#REF!</f>
        <v>#REF!</v>
      </c>
      <c r="T28" s="69" t="e">
        <f>#REF!</f>
        <v>#REF!</v>
      </c>
      <c r="U28" s="78" t="e">
        <f>#REF!</f>
        <v>#REF!</v>
      </c>
      <c r="V28" s="40" t="e">
        <f>#REF!</f>
        <v>#REF!</v>
      </c>
      <c r="W28" s="69" t="e">
        <f>#REF!</f>
        <v>#REF!</v>
      </c>
      <c r="X28" s="79" t="e">
        <f>#REF!</f>
        <v>#REF!</v>
      </c>
      <c r="Y28" s="40" t="e">
        <f>#REF!</f>
        <v>#REF!</v>
      </c>
      <c r="Z28" s="40" t="e">
        <f>#REF!</f>
        <v>#REF!</v>
      </c>
      <c r="AA28" s="47" t="e">
        <f>#REF!</f>
        <v>#REF!</v>
      </c>
      <c r="AB28" s="47" t="e">
        <f>#REF!</f>
        <v>#REF!</v>
      </c>
      <c r="AC28" s="40" t="e">
        <f>#REF!</f>
        <v>#REF!</v>
      </c>
      <c r="AD28" s="40" t="e">
        <f>#REF!</f>
        <v>#REF!</v>
      </c>
      <c r="AE28" s="45" t="e">
        <f>#REF!</f>
        <v>#REF!</v>
      </c>
      <c r="AF28" s="40" t="e">
        <f>#REF!</f>
        <v>#REF!</v>
      </c>
      <c r="AG28" s="40" t="e">
        <f>#REF!</f>
        <v>#REF!</v>
      </c>
      <c r="AH28" s="48" t="e">
        <f>#REF!</f>
        <v>#REF!</v>
      </c>
      <c r="AI28" s="49" t="e">
        <f>#REF!</f>
        <v>#REF!</v>
      </c>
    </row>
    <row r="29" spans="1:48" x14ac:dyDescent="0.25">
      <c r="A29" s="45" t="e">
        <f>#REF!</f>
        <v>#REF!</v>
      </c>
      <c r="B29" s="40" t="e">
        <f>#REF!</f>
        <v>#REF!</v>
      </c>
      <c r="C29" s="40"/>
      <c r="D29" s="40" t="e">
        <f>#REF!</f>
        <v>#REF!</v>
      </c>
      <c r="E29" s="40"/>
      <c r="F29" s="40" t="e">
        <f>#REF!</f>
        <v>#REF!</v>
      </c>
      <c r="G29" s="40"/>
      <c r="H29" s="40" t="e">
        <f>#REF!</f>
        <v>#REF!</v>
      </c>
      <c r="I29" s="46" t="e">
        <f>#REF!</f>
        <v>#REF!</v>
      </c>
      <c r="J29" s="45" t="e">
        <f>#REF!</f>
        <v>#REF!</v>
      </c>
      <c r="K29" s="40" t="e">
        <f>#REF!</f>
        <v>#REF!</v>
      </c>
      <c r="L29" s="61" t="e">
        <f>#REF!</f>
        <v>#REF!</v>
      </c>
      <c r="M29" s="40" t="e">
        <f>#REF!</f>
        <v>#REF!</v>
      </c>
      <c r="N29" s="69" t="e">
        <f>#REF!</f>
        <v>#REF!</v>
      </c>
      <c r="O29" s="78" t="e">
        <f>#REF!</f>
        <v>#REF!</v>
      </c>
      <c r="P29" s="40" t="e">
        <f>#REF!</f>
        <v>#REF!</v>
      </c>
      <c r="Q29" s="69" t="e">
        <f>#REF!</f>
        <v>#REF!</v>
      </c>
      <c r="R29" s="78" t="e">
        <f>#REF!</f>
        <v>#REF!</v>
      </c>
      <c r="S29" s="40" t="e">
        <f>#REF!</f>
        <v>#REF!</v>
      </c>
      <c r="T29" s="69" t="e">
        <f>#REF!</f>
        <v>#REF!</v>
      </c>
      <c r="U29" s="78" t="e">
        <f>#REF!</f>
        <v>#REF!</v>
      </c>
      <c r="V29" s="40" t="e">
        <f>#REF!</f>
        <v>#REF!</v>
      </c>
      <c r="W29" s="69" t="e">
        <f>#REF!</f>
        <v>#REF!</v>
      </c>
      <c r="X29" s="79" t="e">
        <f>#REF!</f>
        <v>#REF!</v>
      </c>
      <c r="Y29" s="40" t="e">
        <f>#REF!</f>
        <v>#REF!</v>
      </c>
      <c r="Z29" s="40" t="e">
        <f>#REF!</f>
        <v>#REF!</v>
      </c>
      <c r="AA29" s="47" t="e">
        <f>#REF!</f>
        <v>#REF!</v>
      </c>
      <c r="AB29" s="47" t="e">
        <f>#REF!</f>
        <v>#REF!</v>
      </c>
      <c r="AC29" s="40" t="e">
        <f>#REF!</f>
        <v>#REF!</v>
      </c>
      <c r="AD29" s="40" t="e">
        <f>#REF!</f>
        <v>#REF!</v>
      </c>
      <c r="AE29" s="45" t="e">
        <f>#REF!</f>
        <v>#REF!</v>
      </c>
      <c r="AF29" s="40" t="e">
        <f>#REF!</f>
        <v>#REF!</v>
      </c>
      <c r="AG29" s="40" t="e">
        <f>#REF!</f>
        <v>#REF!</v>
      </c>
      <c r="AH29" s="48" t="e">
        <f>#REF!</f>
        <v>#REF!</v>
      </c>
      <c r="AI29" s="49" t="e">
        <f>#REF!</f>
        <v>#REF!</v>
      </c>
    </row>
    <row r="30" spans="1:48" x14ac:dyDescent="0.25">
      <c r="A30" s="45" t="e">
        <f>#REF!</f>
        <v>#REF!</v>
      </c>
      <c r="B30" s="40" t="e">
        <f>#REF!</f>
        <v>#REF!</v>
      </c>
      <c r="C30" s="40"/>
      <c r="D30" s="40" t="e">
        <f>#REF!</f>
        <v>#REF!</v>
      </c>
      <c r="E30" s="40"/>
      <c r="F30" s="40" t="e">
        <f>#REF!</f>
        <v>#REF!</v>
      </c>
      <c r="G30" s="40"/>
      <c r="H30" s="40" t="e">
        <f>#REF!</f>
        <v>#REF!</v>
      </c>
      <c r="I30" s="46" t="e">
        <f>#REF!</f>
        <v>#REF!</v>
      </c>
      <c r="J30" s="45" t="e">
        <f>#REF!</f>
        <v>#REF!</v>
      </c>
      <c r="K30" s="40" t="e">
        <f>#REF!</f>
        <v>#REF!</v>
      </c>
      <c r="L30" s="61" t="e">
        <f>#REF!</f>
        <v>#REF!</v>
      </c>
      <c r="M30" s="40" t="e">
        <f>#REF!</f>
        <v>#REF!</v>
      </c>
      <c r="N30" s="69" t="e">
        <f>#REF!</f>
        <v>#REF!</v>
      </c>
      <c r="O30" s="78" t="e">
        <f>#REF!</f>
        <v>#REF!</v>
      </c>
      <c r="P30" s="40" t="e">
        <f>#REF!</f>
        <v>#REF!</v>
      </c>
      <c r="Q30" s="69" t="e">
        <f>#REF!</f>
        <v>#REF!</v>
      </c>
      <c r="R30" s="78" t="e">
        <f>#REF!</f>
        <v>#REF!</v>
      </c>
      <c r="S30" s="40" t="e">
        <f>#REF!</f>
        <v>#REF!</v>
      </c>
      <c r="T30" s="69" t="e">
        <f>#REF!</f>
        <v>#REF!</v>
      </c>
      <c r="U30" s="78" t="e">
        <f>#REF!</f>
        <v>#REF!</v>
      </c>
      <c r="V30" s="40" t="e">
        <f>#REF!</f>
        <v>#REF!</v>
      </c>
      <c r="W30" s="69" t="e">
        <f>#REF!</f>
        <v>#REF!</v>
      </c>
      <c r="X30" s="79" t="e">
        <f>#REF!</f>
        <v>#REF!</v>
      </c>
      <c r="Y30" s="40" t="e">
        <f>#REF!</f>
        <v>#REF!</v>
      </c>
      <c r="Z30" s="40" t="e">
        <f>#REF!</f>
        <v>#REF!</v>
      </c>
      <c r="AA30" s="47" t="e">
        <f>#REF!</f>
        <v>#REF!</v>
      </c>
      <c r="AB30" s="47" t="e">
        <f>#REF!</f>
        <v>#REF!</v>
      </c>
      <c r="AC30" s="40" t="e">
        <f>#REF!</f>
        <v>#REF!</v>
      </c>
      <c r="AD30" s="40" t="e">
        <f>#REF!</f>
        <v>#REF!</v>
      </c>
      <c r="AE30" s="45" t="e">
        <f>#REF!</f>
        <v>#REF!</v>
      </c>
      <c r="AF30" s="40" t="e">
        <f>#REF!</f>
        <v>#REF!</v>
      </c>
      <c r="AG30" s="40" t="e">
        <f>#REF!</f>
        <v>#REF!</v>
      </c>
      <c r="AH30" s="48" t="e">
        <f>#REF!</f>
        <v>#REF!</v>
      </c>
      <c r="AI30" s="49" t="e">
        <f>#REF!</f>
        <v>#REF!</v>
      </c>
    </row>
    <row r="31" spans="1:48" x14ac:dyDescent="0.25">
      <c r="A31" s="45" t="e">
        <f>#REF!</f>
        <v>#REF!</v>
      </c>
      <c r="B31" s="40" t="e">
        <f>#REF!</f>
        <v>#REF!</v>
      </c>
      <c r="C31" s="40"/>
      <c r="D31" s="40" t="e">
        <f>#REF!</f>
        <v>#REF!</v>
      </c>
      <c r="E31" s="40"/>
      <c r="F31" s="40" t="e">
        <f>#REF!</f>
        <v>#REF!</v>
      </c>
      <c r="G31" s="40"/>
      <c r="H31" s="40" t="e">
        <f>#REF!</f>
        <v>#REF!</v>
      </c>
      <c r="I31" s="46" t="e">
        <f>#REF!</f>
        <v>#REF!</v>
      </c>
      <c r="J31" s="45" t="e">
        <f>#REF!</f>
        <v>#REF!</v>
      </c>
      <c r="K31" s="40" t="e">
        <f>#REF!</f>
        <v>#REF!</v>
      </c>
      <c r="L31" s="61" t="e">
        <f>#REF!</f>
        <v>#REF!</v>
      </c>
      <c r="M31" s="40" t="e">
        <f>#REF!</f>
        <v>#REF!</v>
      </c>
      <c r="N31" s="69" t="e">
        <f>#REF!</f>
        <v>#REF!</v>
      </c>
      <c r="O31" s="78" t="e">
        <f>#REF!</f>
        <v>#REF!</v>
      </c>
      <c r="P31" s="40" t="e">
        <f>#REF!</f>
        <v>#REF!</v>
      </c>
      <c r="Q31" s="69" t="e">
        <f>#REF!</f>
        <v>#REF!</v>
      </c>
      <c r="R31" s="78" t="e">
        <f>#REF!</f>
        <v>#REF!</v>
      </c>
      <c r="S31" s="40" t="e">
        <f>#REF!</f>
        <v>#REF!</v>
      </c>
      <c r="T31" s="69" t="e">
        <f>#REF!</f>
        <v>#REF!</v>
      </c>
      <c r="U31" s="78" t="e">
        <f>#REF!</f>
        <v>#REF!</v>
      </c>
      <c r="V31" s="40" t="e">
        <f>#REF!</f>
        <v>#REF!</v>
      </c>
      <c r="W31" s="69" t="e">
        <f>#REF!</f>
        <v>#REF!</v>
      </c>
      <c r="X31" s="79" t="e">
        <f>#REF!</f>
        <v>#REF!</v>
      </c>
      <c r="Y31" s="40" t="e">
        <f>#REF!</f>
        <v>#REF!</v>
      </c>
      <c r="Z31" s="40" t="e">
        <f>#REF!</f>
        <v>#REF!</v>
      </c>
      <c r="AA31" s="47" t="e">
        <f>#REF!</f>
        <v>#REF!</v>
      </c>
      <c r="AB31" s="47" t="e">
        <f>#REF!</f>
        <v>#REF!</v>
      </c>
      <c r="AC31" s="40" t="e">
        <f>#REF!</f>
        <v>#REF!</v>
      </c>
      <c r="AD31" s="40" t="e">
        <f>#REF!</f>
        <v>#REF!</v>
      </c>
      <c r="AE31" s="45" t="e">
        <f>#REF!</f>
        <v>#REF!</v>
      </c>
      <c r="AF31" s="40" t="e">
        <f>#REF!</f>
        <v>#REF!</v>
      </c>
      <c r="AG31" s="40" t="e">
        <f>#REF!</f>
        <v>#REF!</v>
      </c>
      <c r="AH31" s="48" t="e">
        <f>#REF!</f>
        <v>#REF!</v>
      </c>
      <c r="AI31" s="49" t="e">
        <f>#REF!</f>
        <v>#REF!</v>
      </c>
    </row>
    <row r="32" spans="1:48" x14ac:dyDescent="0.25">
      <c r="A32" s="45" t="e">
        <f>#REF!</f>
        <v>#REF!</v>
      </c>
      <c r="B32" s="40" t="e">
        <f>#REF!</f>
        <v>#REF!</v>
      </c>
      <c r="C32" s="40"/>
      <c r="D32" s="40" t="e">
        <f>#REF!</f>
        <v>#REF!</v>
      </c>
      <c r="E32" s="40"/>
      <c r="F32" s="40" t="e">
        <f>#REF!</f>
        <v>#REF!</v>
      </c>
      <c r="G32" s="40"/>
      <c r="H32" s="40" t="e">
        <f>#REF!</f>
        <v>#REF!</v>
      </c>
      <c r="I32" s="46" t="e">
        <f>#REF!</f>
        <v>#REF!</v>
      </c>
      <c r="J32" s="45" t="e">
        <f>#REF!</f>
        <v>#REF!</v>
      </c>
      <c r="K32" s="40" t="e">
        <f>#REF!</f>
        <v>#REF!</v>
      </c>
      <c r="L32" s="61" t="e">
        <f>#REF!</f>
        <v>#REF!</v>
      </c>
      <c r="M32" s="40" t="e">
        <f>#REF!</f>
        <v>#REF!</v>
      </c>
      <c r="N32" s="69" t="e">
        <f>#REF!</f>
        <v>#REF!</v>
      </c>
      <c r="O32" s="78" t="e">
        <f>#REF!</f>
        <v>#REF!</v>
      </c>
      <c r="P32" s="40" t="e">
        <f>#REF!</f>
        <v>#REF!</v>
      </c>
      <c r="Q32" s="69" t="e">
        <f>#REF!</f>
        <v>#REF!</v>
      </c>
      <c r="R32" s="78" t="e">
        <f>#REF!</f>
        <v>#REF!</v>
      </c>
      <c r="S32" s="40" t="e">
        <f>#REF!</f>
        <v>#REF!</v>
      </c>
      <c r="T32" s="69" t="e">
        <f>#REF!</f>
        <v>#REF!</v>
      </c>
      <c r="U32" s="78" t="e">
        <f>#REF!</f>
        <v>#REF!</v>
      </c>
      <c r="V32" s="40" t="e">
        <f>#REF!</f>
        <v>#REF!</v>
      </c>
      <c r="W32" s="69" t="e">
        <f>#REF!</f>
        <v>#REF!</v>
      </c>
      <c r="X32" s="79" t="e">
        <f>#REF!</f>
        <v>#REF!</v>
      </c>
      <c r="Y32" s="40" t="e">
        <f>#REF!</f>
        <v>#REF!</v>
      </c>
      <c r="Z32" s="40" t="e">
        <f>#REF!</f>
        <v>#REF!</v>
      </c>
      <c r="AA32" s="47" t="e">
        <f>#REF!</f>
        <v>#REF!</v>
      </c>
      <c r="AB32" s="47" t="e">
        <f>#REF!</f>
        <v>#REF!</v>
      </c>
      <c r="AC32" s="40" t="e">
        <f>#REF!</f>
        <v>#REF!</v>
      </c>
      <c r="AD32" s="40" t="e">
        <f>#REF!</f>
        <v>#REF!</v>
      </c>
      <c r="AE32" s="45" t="e">
        <f>#REF!</f>
        <v>#REF!</v>
      </c>
      <c r="AF32" s="40" t="e">
        <f>#REF!</f>
        <v>#REF!</v>
      </c>
      <c r="AG32" s="40" t="e">
        <f>#REF!</f>
        <v>#REF!</v>
      </c>
      <c r="AH32" s="48" t="e">
        <f>#REF!</f>
        <v>#REF!</v>
      </c>
      <c r="AI32" s="49" t="e">
        <f>#REF!</f>
        <v>#REF!</v>
      </c>
    </row>
    <row r="33" spans="1:35" x14ac:dyDescent="0.25">
      <c r="A33" s="45" t="e">
        <f>#REF!</f>
        <v>#REF!</v>
      </c>
      <c r="B33" s="40" t="e">
        <f>#REF!</f>
        <v>#REF!</v>
      </c>
      <c r="C33" s="40"/>
      <c r="D33" s="40" t="e">
        <f>#REF!</f>
        <v>#REF!</v>
      </c>
      <c r="E33" s="40"/>
      <c r="F33" s="40" t="e">
        <f>#REF!</f>
        <v>#REF!</v>
      </c>
      <c r="G33" s="40"/>
      <c r="H33" s="40" t="e">
        <f>#REF!</f>
        <v>#REF!</v>
      </c>
      <c r="I33" s="46" t="e">
        <f>#REF!</f>
        <v>#REF!</v>
      </c>
      <c r="J33" s="45" t="e">
        <f>#REF!</f>
        <v>#REF!</v>
      </c>
      <c r="K33" s="40" t="e">
        <f>#REF!</f>
        <v>#REF!</v>
      </c>
      <c r="L33" s="61" t="e">
        <f>#REF!</f>
        <v>#REF!</v>
      </c>
      <c r="M33" s="40" t="e">
        <f>#REF!</f>
        <v>#REF!</v>
      </c>
      <c r="N33" s="69" t="e">
        <f>#REF!</f>
        <v>#REF!</v>
      </c>
      <c r="O33" s="78" t="e">
        <f>#REF!</f>
        <v>#REF!</v>
      </c>
      <c r="P33" s="40" t="e">
        <f>#REF!</f>
        <v>#REF!</v>
      </c>
      <c r="Q33" s="69" t="e">
        <f>#REF!</f>
        <v>#REF!</v>
      </c>
      <c r="R33" s="78" t="e">
        <f>#REF!</f>
        <v>#REF!</v>
      </c>
      <c r="S33" s="40" t="e">
        <f>#REF!</f>
        <v>#REF!</v>
      </c>
      <c r="T33" s="69" t="e">
        <f>#REF!</f>
        <v>#REF!</v>
      </c>
      <c r="U33" s="78" t="e">
        <f>#REF!</f>
        <v>#REF!</v>
      </c>
      <c r="V33" s="40" t="e">
        <f>#REF!</f>
        <v>#REF!</v>
      </c>
      <c r="W33" s="69" t="e">
        <f>#REF!</f>
        <v>#REF!</v>
      </c>
      <c r="X33" s="79" t="e">
        <f>#REF!</f>
        <v>#REF!</v>
      </c>
      <c r="Y33" s="40" t="e">
        <f>#REF!</f>
        <v>#REF!</v>
      </c>
      <c r="Z33" s="40" t="e">
        <f>#REF!</f>
        <v>#REF!</v>
      </c>
      <c r="AA33" s="47" t="e">
        <f>#REF!</f>
        <v>#REF!</v>
      </c>
      <c r="AB33" s="47" t="e">
        <f>#REF!</f>
        <v>#REF!</v>
      </c>
      <c r="AC33" s="40" t="e">
        <f>#REF!</f>
        <v>#REF!</v>
      </c>
      <c r="AD33" s="40" t="e">
        <f>#REF!</f>
        <v>#REF!</v>
      </c>
      <c r="AE33" s="45" t="e">
        <f>#REF!</f>
        <v>#REF!</v>
      </c>
      <c r="AF33" s="40" t="e">
        <f>#REF!</f>
        <v>#REF!</v>
      </c>
      <c r="AG33" s="40" t="e">
        <f>#REF!</f>
        <v>#REF!</v>
      </c>
      <c r="AH33" s="48" t="e">
        <f>#REF!</f>
        <v>#REF!</v>
      </c>
      <c r="AI33" s="49" t="e">
        <f>#REF!</f>
        <v>#REF!</v>
      </c>
    </row>
    <row r="34" spans="1:35" x14ac:dyDescent="0.25">
      <c r="A34" s="45" t="e">
        <f>#REF!</f>
        <v>#REF!</v>
      </c>
      <c r="B34" s="40" t="e">
        <f>#REF!</f>
        <v>#REF!</v>
      </c>
      <c r="C34" s="40"/>
      <c r="D34" s="40" t="e">
        <f>#REF!</f>
        <v>#REF!</v>
      </c>
      <c r="E34" s="40"/>
      <c r="F34" s="40" t="e">
        <f>#REF!</f>
        <v>#REF!</v>
      </c>
      <c r="G34" s="40"/>
      <c r="H34" s="40" t="e">
        <f>#REF!</f>
        <v>#REF!</v>
      </c>
      <c r="I34" s="46" t="e">
        <f>#REF!</f>
        <v>#REF!</v>
      </c>
      <c r="J34" s="45" t="e">
        <f>#REF!</f>
        <v>#REF!</v>
      </c>
      <c r="K34" s="40" t="e">
        <f>#REF!</f>
        <v>#REF!</v>
      </c>
      <c r="L34" s="61" t="e">
        <f>#REF!</f>
        <v>#REF!</v>
      </c>
      <c r="M34" s="40" t="e">
        <f>#REF!</f>
        <v>#REF!</v>
      </c>
      <c r="N34" s="69" t="e">
        <f>#REF!</f>
        <v>#REF!</v>
      </c>
      <c r="O34" s="78" t="e">
        <f>#REF!</f>
        <v>#REF!</v>
      </c>
      <c r="P34" s="40" t="e">
        <f>#REF!</f>
        <v>#REF!</v>
      </c>
      <c r="Q34" s="69" t="e">
        <f>#REF!</f>
        <v>#REF!</v>
      </c>
      <c r="R34" s="78" t="e">
        <f>#REF!</f>
        <v>#REF!</v>
      </c>
      <c r="S34" s="40" t="e">
        <f>#REF!</f>
        <v>#REF!</v>
      </c>
      <c r="T34" s="69" t="e">
        <f>#REF!</f>
        <v>#REF!</v>
      </c>
      <c r="U34" s="78" t="e">
        <f>#REF!</f>
        <v>#REF!</v>
      </c>
      <c r="V34" s="40" t="e">
        <f>#REF!</f>
        <v>#REF!</v>
      </c>
      <c r="W34" s="69" t="e">
        <f>#REF!</f>
        <v>#REF!</v>
      </c>
      <c r="X34" s="79" t="e">
        <f>#REF!</f>
        <v>#REF!</v>
      </c>
      <c r="Y34" s="40" t="e">
        <f>#REF!</f>
        <v>#REF!</v>
      </c>
      <c r="Z34" s="40" t="e">
        <f>#REF!</f>
        <v>#REF!</v>
      </c>
      <c r="AA34" s="47" t="e">
        <f>#REF!</f>
        <v>#REF!</v>
      </c>
      <c r="AB34" s="47" t="e">
        <f>#REF!</f>
        <v>#REF!</v>
      </c>
      <c r="AC34" s="40" t="e">
        <f>#REF!</f>
        <v>#REF!</v>
      </c>
      <c r="AD34" s="40" t="e">
        <f>#REF!</f>
        <v>#REF!</v>
      </c>
      <c r="AE34" s="45" t="e">
        <f>#REF!</f>
        <v>#REF!</v>
      </c>
      <c r="AF34" s="40" t="e">
        <f>#REF!</f>
        <v>#REF!</v>
      </c>
      <c r="AG34" s="40" t="e">
        <f>#REF!</f>
        <v>#REF!</v>
      </c>
      <c r="AH34" s="48" t="e">
        <f>#REF!</f>
        <v>#REF!</v>
      </c>
      <c r="AI34" s="49" t="e">
        <f>#REF!</f>
        <v>#REF!</v>
      </c>
    </row>
    <row r="35" spans="1:35" x14ac:dyDescent="0.25">
      <c r="A35" s="45" t="e">
        <f>#REF!</f>
        <v>#REF!</v>
      </c>
      <c r="B35" s="40" t="e">
        <f>#REF!</f>
        <v>#REF!</v>
      </c>
      <c r="C35" s="40"/>
      <c r="D35" s="40" t="e">
        <f>#REF!</f>
        <v>#REF!</v>
      </c>
      <c r="E35" s="40"/>
      <c r="F35" s="40" t="e">
        <f>#REF!</f>
        <v>#REF!</v>
      </c>
      <c r="G35" s="40"/>
      <c r="H35" s="40" t="e">
        <f>#REF!</f>
        <v>#REF!</v>
      </c>
      <c r="I35" s="46" t="e">
        <f>#REF!</f>
        <v>#REF!</v>
      </c>
      <c r="J35" s="45" t="e">
        <f>#REF!</f>
        <v>#REF!</v>
      </c>
      <c r="K35" s="40" t="e">
        <f>#REF!</f>
        <v>#REF!</v>
      </c>
      <c r="L35" s="61" t="e">
        <f>#REF!</f>
        <v>#REF!</v>
      </c>
      <c r="M35" s="40" t="e">
        <f>#REF!</f>
        <v>#REF!</v>
      </c>
      <c r="N35" s="69" t="e">
        <f>#REF!</f>
        <v>#REF!</v>
      </c>
      <c r="O35" s="78" t="e">
        <f>#REF!</f>
        <v>#REF!</v>
      </c>
      <c r="P35" s="40" t="e">
        <f>#REF!</f>
        <v>#REF!</v>
      </c>
      <c r="Q35" s="69" t="e">
        <f>#REF!</f>
        <v>#REF!</v>
      </c>
      <c r="R35" s="78" t="e">
        <f>#REF!</f>
        <v>#REF!</v>
      </c>
      <c r="S35" s="40" t="e">
        <f>#REF!</f>
        <v>#REF!</v>
      </c>
      <c r="T35" s="69" t="e">
        <f>#REF!</f>
        <v>#REF!</v>
      </c>
      <c r="U35" s="78" t="e">
        <f>#REF!</f>
        <v>#REF!</v>
      </c>
      <c r="V35" s="40" t="e">
        <f>#REF!</f>
        <v>#REF!</v>
      </c>
      <c r="W35" s="69" t="e">
        <f>#REF!</f>
        <v>#REF!</v>
      </c>
      <c r="X35" s="79" t="e">
        <f>#REF!</f>
        <v>#REF!</v>
      </c>
      <c r="Y35" s="40" t="e">
        <f>#REF!</f>
        <v>#REF!</v>
      </c>
      <c r="Z35" s="40" t="e">
        <f>#REF!</f>
        <v>#REF!</v>
      </c>
      <c r="AA35" s="47" t="e">
        <f>#REF!</f>
        <v>#REF!</v>
      </c>
      <c r="AB35" s="47" t="e">
        <f>#REF!</f>
        <v>#REF!</v>
      </c>
      <c r="AC35" s="40" t="e">
        <f>#REF!</f>
        <v>#REF!</v>
      </c>
      <c r="AD35" s="40" t="e">
        <f>#REF!</f>
        <v>#REF!</v>
      </c>
      <c r="AE35" s="45" t="e">
        <f>#REF!</f>
        <v>#REF!</v>
      </c>
      <c r="AF35" s="40" t="e">
        <f>#REF!</f>
        <v>#REF!</v>
      </c>
      <c r="AG35" s="40" t="e">
        <f>#REF!</f>
        <v>#REF!</v>
      </c>
      <c r="AH35" s="48" t="e">
        <f>#REF!</f>
        <v>#REF!</v>
      </c>
      <c r="AI35" s="49" t="e">
        <f>#REF!</f>
        <v>#REF!</v>
      </c>
    </row>
    <row r="36" spans="1:35" x14ac:dyDescent="0.25">
      <c r="A36" s="45" t="e">
        <f>#REF!</f>
        <v>#REF!</v>
      </c>
      <c r="B36" s="40" t="e">
        <f>#REF!</f>
        <v>#REF!</v>
      </c>
      <c r="C36" s="40"/>
      <c r="D36" s="40" t="e">
        <f>#REF!</f>
        <v>#REF!</v>
      </c>
      <c r="E36" s="40"/>
      <c r="F36" s="40" t="e">
        <f>#REF!</f>
        <v>#REF!</v>
      </c>
      <c r="G36" s="40"/>
      <c r="H36" s="40" t="e">
        <f>#REF!</f>
        <v>#REF!</v>
      </c>
      <c r="I36" s="46" t="e">
        <f>#REF!</f>
        <v>#REF!</v>
      </c>
      <c r="J36" s="45" t="e">
        <f>#REF!</f>
        <v>#REF!</v>
      </c>
      <c r="K36" s="40" t="e">
        <f>#REF!</f>
        <v>#REF!</v>
      </c>
      <c r="L36" s="61" t="e">
        <f>#REF!</f>
        <v>#REF!</v>
      </c>
      <c r="M36" s="40" t="e">
        <f>#REF!</f>
        <v>#REF!</v>
      </c>
      <c r="N36" s="69" t="e">
        <f>#REF!</f>
        <v>#REF!</v>
      </c>
      <c r="O36" s="78" t="e">
        <f>#REF!</f>
        <v>#REF!</v>
      </c>
      <c r="P36" s="40" t="e">
        <f>#REF!</f>
        <v>#REF!</v>
      </c>
      <c r="Q36" s="69" t="e">
        <f>#REF!</f>
        <v>#REF!</v>
      </c>
      <c r="R36" s="78" t="e">
        <f>#REF!</f>
        <v>#REF!</v>
      </c>
      <c r="S36" s="40" t="e">
        <f>#REF!</f>
        <v>#REF!</v>
      </c>
      <c r="T36" s="69" t="e">
        <f>#REF!</f>
        <v>#REF!</v>
      </c>
      <c r="U36" s="78" t="e">
        <f>#REF!</f>
        <v>#REF!</v>
      </c>
      <c r="V36" s="40" t="e">
        <f>#REF!</f>
        <v>#REF!</v>
      </c>
      <c r="W36" s="69" t="e">
        <f>#REF!</f>
        <v>#REF!</v>
      </c>
      <c r="X36" s="79" t="e">
        <f>#REF!</f>
        <v>#REF!</v>
      </c>
      <c r="Y36" s="40" t="e">
        <f>#REF!</f>
        <v>#REF!</v>
      </c>
      <c r="Z36" s="40" t="e">
        <f>#REF!</f>
        <v>#REF!</v>
      </c>
      <c r="AA36" s="47" t="e">
        <f>#REF!</f>
        <v>#REF!</v>
      </c>
      <c r="AB36" s="47" t="e">
        <f>#REF!</f>
        <v>#REF!</v>
      </c>
      <c r="AC36" s="40" t="e">
        <f>#REF!</f>
        <v>#REF!</v>
      </c>
      <c r="AD36" s="40" t="e">
        <f>#REF!</f>
        <v>#REF!</v>
      </c>
      <c r="AE36" s="45" t="e">
        <f>#REF!</f>
        <v>#REF!</v>
      </c>
      <c r="AF36" s="40" t="e">
        <f>#REF!</f>
        <v>#REF!</v>
      </c>
      <c r="AG36" s="40" t="e">
        <f>#REF!</f>
        <v>#REF!</v>
      </c>
      <c r="AH36" s="48" t="e">
        <f>#REF!</f>
        <v>#REF!</v>
      </c>
      <c r="AI36" s="49" t="e">
        <f>#REF!</f>
        <v>#REF!</v>
      </c>
    </row>
    <row r="37" spans="1:35" x14ac:dyDescent="0.25">
      <c r="A37" s="45" t="e">
        <f>#REF!</f>
        <v>#REF!</v>
      </c>
      <c r="B37" s="40" t="e">
        <f>#REF!</f>
        <v>#REF!</v>
      </c>
      <c r="C37" s="40"/>
      <c r="D37" s="40" t="e">
        <f>#REF!</f>
        <v>#REF!</v>
      </c>
      <c r="E37" s="40"/>
      <c r="F37" s="40" t="e">
        <f>#REF!</f>
        <v>#REF!</v>
      </c>
      <c r="G37" s="40"/>
      <c r="H37" s="40" t="e">
        <f>#REF!</f>
        <v>#REF!</v>
      </c>
      <c r="I37" s="46" t="e">
        <f>#REF!</f>
        <v>#REF!</v>
      </c>
      <c r="J37" s="45" t="e">
        <f>#REF!</f>
        <v>#REF!</v>
      </c>
      <c r="K37" s="40" t="e">
        <f>#REF!</f>
        <v>#REF!</v>
      </c>
      <c r="L37" s="61" t="e">
        <f>#REF!</f>
        <v>#REF!</v>
      </c>
      <c r="M37" s="40" t="e">
        <f>#REF!</f>
        <v>#REF!</v>
      </c>
      <c r="N37" s="69" t="e">
        <f>#REF!</f>
        <v>#REF!</v>
      </c>
      <c r="O37" s="78" t="e">
        <f>#REF!</f>
        <v>#REF!</v>
      </c>
      <c r="P37" s="40" t="e">
        <f>#REF!</f>
        <v>#REF!</v>
      </c>
      <c r="Q37" s="69" t="e">
        <f>#REF!</f>
        <v>#REF!</v>
      </c>
      <c r="R37" s="78" t="e">
        <f>#REF!</f>
        <v>#REF!</v>
      </c>
      <c r="S37" s="40" t="e">
        <f>#REF!</f>
        <v>#REF!</v>
      </c>
      <c r="T37" s="69" t="e">
        <f>#REF!</f>
        <v>#REF!</v>
      </c>
      <c r="U37" s="78" t="e">
        <f>#REF!</f>
        <v>#REF!</v>
      </c>
      <c r="V37" s="40" t="e">
        <f>#REF!</f>
        <v>#REF!</v>
      </c>
      <c r="W37" s="69" t="e">
        <f>#REF!</f>
        <v>#REF!</v>
      </c>
      <c r="X37" s="79" t="e">
        <f>#REF!</f>
        <v>#REF!</v>
      </c>
      <c r="Y37" s="40" t="e">
        <f>#REF!</f>
        <v>#REF!</v>
      </c>
      <c r="Z37" s="40" t="e">
        <f>#REF!</f>
        <v>#REF!</v>
      </c>
      <c r="AA37" s="47" t="e">
        <f>#REF!</f>
        <v>#REF!</v>
      </c>
      <c r="AB37" s="47" t="e">
        <f>#REF!</f>
        <v>#REF!</v>
      </c>
      <c r="AC37" s="40" t="e">
        <f>#REF!</f>
        <v>#REF!</v>
      </c>
      <c r="AD37" s="40" t="e">
        <f>#REF!</f>
        <v>#REF!</v>
      </c>
      <c r="AE37" s="45" t="e">
        <f>#REF!</f>
        <v>#REF!</v>
      </c>
      <c r="AF37" s="40" t="e">
        <f>#REF!</f>
        <v>#REF!</v>
      </c>
      <c r="AG37" s="40" t="e">
        <f>#REF!</f>
        <v>#REF!</v>
      </c>
      <c r="AH37" s="48" t="e">
        <f>#REF!</f>
        <v>#REF!</v>
      </c>
      <c r="AI37" s="49" t="e">
        <f>#REF!</f>
        <v>#REF!</v>
      </c>
    </row>
    <row r="38" spans="1:35" x14ac:dyDescent="0.25">
      <c r="A38" s="45" t="e">
        <f>#REF!</f>
        <v>#REF!</v>
      </c>
      <c r="B38" s="40" t="e">
        <f>#REF!</f>
        <v>#REF!</v>
      </c>
      <c r="C38" s="40"/>
      <c r="D38" s="40" t="e">
        <f>#REF!</f>
        <v>#REF!</v>
      </c>
      <c r="E38" s="40"/>
      <c r="F38" s="40" t="e">
        <f>#REF!</f>
        <v>#REF!</v>
      </c>
      <c r="G38" s="40"/>
      <c r="H38" s="40" t="e">
        <f>#REF!</f>
        <v>#REF!</v>
      </c>
      <c r="I38" s="46" t="e">
        <f>#REF!</f>
        <v>#REF!</v>
      </c>
      <c r="J38" s="45" t="e">
        <f>#REF!</f>
        <v>#REF!</v>
      </c>
      <c r="K38" s="40" t="e">
        <f>#REF!</f>
        <v>#REF!</v>
      </c>
      <c r="L38" s="61" t="e">
        <f>#REF!</f>
        <v>#REF!</v>
      </c>
      <c r="M38" s="40" t="e">
        <f>#REF!</f>
        <v>#REF!</v>
      </c>
      <c r="N38" s="69" t="e">
        <f>#REF!</f>
        <v>#REF!</v>
      </c>
      <c r="O38" s="78" t="e">
        <f>#REF!</f>
        <v>#REF!</v>
      </c>
      <c r="P38" s="40" t="e">
        <f>#REF!</f>
        <v>#REF!</v>
      </c>
      <c r="Q38" s="69" t="e">
        <f>#REF!</f>
        <v>#REF!</v>
      </c>
      <c r="R38" s="78" t="e">
        <f>#REF!</f>
        <v>#REF!</v>
      </c>
      <c r="S38" s="40" t="e">
        <f>#REF!</f>
        <v>#REF!</v>
      </c>
      <c r="T38" s="69" t="e">
        <f>#REF!</f>
        <v>#REF!</v>
      </c>
      <c r="U38" s="78" t="e">
        <f>#REF!</f>
        <v>#REF!</v>
      </c>
      <c r="V38" s="40" t="e">
        <f>#REF!</f>
        <v>#REF!</v>
      </c>
      <c r="W38" s="69" t="e">
        <f>#REF!</f>
        <v>#REF!</v>
      </c>
      <c r="X38" s="79" t="e">
        <f>#REF!</f>
        <v>#REF!</v>
      </c>
      <c r="Y38" s="40" t="e">
        <f>#REF!</f>
        <v>#REF!</v>
      </c>
      <c r="Z38" s="40" t="e">
        <f>#REF!</f>
        <v>#REF!</v>
      </c>
      <c r="AA38" s="47" t="e">
        <f>#REF!</f>
        <v>#REF!</v>
      </c>
      <c r="AB38" s="47" t="e">
        <f>#REF!</f>
        <v>#REF!</v>
      </c>
      <c r="AC38" s="40" t="e">
        <f>#REF!</f>
        <v>#REF!</v>
      </c>
      <c r="AD38" s="40" t="e">
        <f>#REF!</f>
        <v>#REF!</v>
      </c>
      <c r="AE38" s="45" t="e">
        <f>#REF!</f>
        <v>#REF!</v>
      </c>
      <c r="AF38" s="40" t="e">
        <f>#REF!</f>
        <v>#REF!</v>
      </c>
      <c r="AG38" s="40" t="e">
        <f>#REF!</f>
        <v>#REF!</v>
      </c>
      <c r="AH38" s="48" t="e">
        <f>#REF!</f>
        <v>#REF!</v>
      </c>
      <c r="AI38" s="49" t="e">
        <f>#REF!</f>
        <v>#REF!</v>
      </c>
    </row>
    <row r="39" spans="1:35" x14ac:dyDescent="0.25">
      <c r="A39" s="45" t="e">
        <f>#REF!</f>
        <v>#REF!</v>
      </c>
      <c r="B39" s="40" t="e">
        <f>#REF!</f>
        <v>#REF!</v>
      </c>
      <c r="C39" s="40"/>
      <c r="D39" s="40" t="e">
        <f>#REF!</f>
        <v>#REF!</v>
      </c>
      <c r="E39" s="40"/>
      <c r="F39" s="40" t="e">
        <f>#REF!</f>
        <v>#REF!</v>
      </c>
      <c r="G39" s="40"/>
      <c r="H39" s="40" t="e">
        <f>#REF!</f>
        <v>#REF!</v>
      </c>
      <c r="I39" s="46" t="e">
        <f>#REF!</f>
        <v>#REF!</v>
      </c>
      <c r="J39" s="45" t="e">
        <f>#REF!</f>
        <v>#REF!</v>
      </c>
      <c r="K39" s="40" t="e">
        <f>#REF!</f>
        <v>#REF!</v>
      </c>
      <c r="L39" s="61" t="e">
        <f>#REF!</f>
        <v>#REF!</v>
      </c>
      <c r="M39" s="40" t="e">
        <f>#REF!</f>
        <v>#REF!</v>
      </c>
      <c r="N39" s="69" t="e">
        <f>#REF!</f>
        <v>#REF!</v>
      </c>
      <c r="O39" s="78" t="e">
        <f>#REF!</f>
        <v>#REF!</v>
      </c>
      <c r="P39" s="40" t="e">
        <f>#REF!</f>
        <v>#REF!</v>
      </c>
      <c r="Q39" s="69" t="e">
        <f>#REF!</f>
        <v>#REF!</v>
      </c>
      <c r="R39" s="78" t="e">
        <f>#REF!</f>
        <v>#REF!</v>
      </c>
      <c r="S39" s="40" t="e">
        <f>#REF!</f>
        <v>#REF!</v>
      </c>
      <c r="T39" s="69" t="e">
        <f>#REF!</f>
        <v>#REF!</v>
      </c>
      <c r="U39" s="78" t="e">
        <f>#REF!</f>
        <v>#REF!</v>
      </c>
      <c r="V39" s="40" t="e">
        <f>#REF!</f>
        <v>#REF!</v>
      </c>
      <c r="W39" s="69" t="e">
        <f>#REF!</f>
        <v>#REF!</v>
      </c>
      <c r="X39" s="79" t="e">
        <f>#REF!</f>
        <v>#REF!</v>
      </c>
      <c r="Y39" s="40" t="e">
        <f>#REF!</f>
        <v>#REF!</v>
      </c>
      <c r="Z39" s="40" t="e">
        <f>#REF!</f>
        <v>#REF!</v>
      </c>
      <c r="AA39" s="47" t="e">
        <f>#REF!</f>
        <v>#REF!</v>
      </c>
      <c r="AB39" s="47" t="e">
        <f>#REF!</f>
        <v>#REF!</v>
      </c>
      <c r="AC39" s="40" t="e">
        <f>#REF!</f>
        <v>#REF!</v>
      </c>
      <c r="AD39" s="40" t="e">
        <f>#REF!</f>
        <v>#REF!</v>
      </c>
      <c r="AE39" s="45" t="e">
        <f>#REF!</f>
        <v>#REF!</v>
      </c>
      <c r="AF39" s="40" t="e">
        <f>#REF!</f>
        <v>#REF!</v>
      </c>
      <c r="AG39" s="40" t="e">
        <f>#REF!</f>
        <v>#REF!</v>
      </c>
      <c r="AH39" s="48" t="e">
        <f>#REF!</f>
        <v>#REF!</v>
      </c>
      <c r="AI39" s="49" t="e">
        <f>#REF!</f>
        <v>#REF!</v>
      </c>
    </row>
    <row r="40" spans="1:35" x14ac:dyDescent="0.25">
      <c r="A40" s="45" t="e">
        <f>#REF!</f>
        <v>#REF!</v>
      </c>
      <c r="B40" s="40" t="e">
        <f>#REF!</f>
        <v>#REF!</v>
      </c>
      <c r="C40" s="40"/>
      <c r="D40" s="40" t="e">
        <f>#REF!</f>
        <v>#REF!</v>
      </c>
      <c r="E40" s="40"/>
      <c r="F40" s="40" t="e">
        <f>#REF!</f>
        <v>#REF!</v>
      </c>
      <c r="G40" s="40"/>
      <c r="H40" s="40" t="e">
        <f>#REF!</f>
        <v>#REF!</v>
      </c>
      <c r="I40" s="46" t="e">
        <f>#REF!</f>
        <v>#REF!</v>
      </c>
      <c r="J40" s="45" t="e">
        <f>#REF!</f>
        <v>#REF!</v>
      </c>
      <c r="K40" s="40" t="e">
        <f>#REF!</f>
        <v>#REF!</v>
      </c>
      <c r="L40" s="61" t="e">
        <f>#REF!</f>
        <v>#REF!</v>
      </c>
      <c r="M40" s="40" t="e">
        <f>#REF!</f>
        <v>#REF!</v>
      </c>
      <c r="N40" s="69" t="e">
        <f>#REF!</f>
        <v>#REF!</v>
      </c>
      <c r="O40" s="78" t="e">
        <f>#REF!</f>
        <v>#REF!</v>
      </c>
      <c r="P40" s="40" t="e">
        <f>#REF!</f>
        <v>#REF!</v>
      </c>
      <c r="Q40" s="69" t="e">
        <f>#REF!</f>
        <v>#REF!</v>
      </c>
      <c r="R40" s="78" t="e">
        <f>#REF!</f>
        <v>#REF!</v>
      </c>
      <c r="S40" s="40" t="e">
        <f>#REF!</f>
        <v>#REF!</v>
      </c>
      <c r="T40" s="69" t="e">
        <f>#REF!</f>
        <v>#REF!</v>
      </c>
      <c r="U40" s="78" t="e">
        <f>#REF!</f>
        <v>#REF!</v>
      </c>
      <c r="V40" s="40" t="e">
        <f>#REF!</f>
        <v>#REF!</v>
      </c>
      <c r="W40" s="69" t="e">
        <f>#REF!</f>
        <v>#REF!</v>
      </c>
      <c r="X40" s="79" t="e">
        <f>#REF!</f>
        <v>#REF!</v>
      </c>
      <c r="Y40" s="40" t="e">
        <f>#REF!</f>
        <v>#REF!</v>
      </c>
      <c r="Z40" s="40" t="e">
        <f>#REF!</f>
        <v>#REF!</v>
      </c>
      <c r="AA40" s="47" t="e">
        <f>#REF!</f>
        <v>#REF!</v>
      </c>
      <c r="AB40" s="47" t="e">
        <f>#REF!</f>
        <v>#REF!</v>
      </c>
      <c r="AC40" s="40" t="e">
        <f>#REF!</f>
        <v>#REF!</v>
      </c>
      <c r="AD40" s="40" t="e">
        <f>#REF!</f>
        <v>#REF!</v>
      </c>
      <c r="AE40" s="45" t="e">
        <f>#REF!</f>
        <v>#REF!</v>
      </c>
      <c r="AF40" s="40" t="e">
        <f>#REF!</f>
        <v>#REF!</v>
      </c>
      <c r="AG40" s="40" t="e">
        <f>#REF!</f>
        <v>#REF!</v>
      </c>
      <c r="AH40" s="48" t="e">
        <f>#REF!</f>
        <v>#REF!</v>
      </c>
      <c r="AI40" s="49" t="e">
        <f>#REF!</f>
        <v>#REF!</v>
      </c>
    </row>
    <row r="41" spans="1:35" x14ac:dyDescent="0.25">
      <c r="A41" s="45" t="e">
        <f>#REF!</f>
        <v>#REF!</v>
      </c>
      <c r="B41" s="40" t="e">
        <f>#REF!</f>
        <v>#REF!</v>
      </c>
      <c r="C41" s="40"/>
      <c r="D41" s="40" t="e">
        <f>#REF!</f>
        <v>#REF!</v>
      </c>
      <c r="E41" s="40"/>
      <c r="F41" s="40" t="e">
        <f>#REF!</f>
        <v>#REF!</v>
      </c>
      <c r="G41" s="40"/>
      <c r="H41" s="40" t="e">
        <f>#REF!</f>
        <v>#REF!</v>
      </c>
      <c r="I41" s="46" t="e">
        <f>#REF!</f>
        <v>#REF!</v>
      </c>
      <c r="J41" s="45" t="e">
        <f>#REF!</f>
        <v>#REF!</v>
      </c>
      <c r="K41" s="40" t="e">
        <f>#REF!</f>
        <v>#REF!</v>
      </c>
      <c r="L41" s="61" t="e">
        <f>#REF!</f>
        <v>#REF!</v>
      </c>
      <c r="M41" s="40" t="e">
        <f>#REF!</f>
        <v>#REF!</v>
      </c>
      <c r="N41" s="69" t="e">
        <f>#REF!</f>
        <v>#REF!</v>
      </c>
      <c r="O41" s="78" t="e">
        <f>#REF!</f>
        <v>#REF!</v>
      </c>
      <c r="P41" s="40" t="e">
        <f>#REF!</f>
        <v>#REF!</v>
      </c>
      <c r="Q41" s="69" t="e">
        <f>#REF!</f>
        <v>#REF!</v>
      </c>
      <c r="R41" s="78" t="e">
        <f>#REF!</f>
        <v>#REF!</v>
      </c>
      <c r="S41" s="40" t="e">
        <f>#REF!</f>
        <v>#REF!</v>
      </c>
      <c r="T41" s="69" t="e">
        <f>#REF!</f>
        <v>#REF!</v>
      </c>
      <c r="U41" s="78" t="e">
        <f>#REF!</f>
        <v>#REF!</v>
      </c>
      <c r="V41" s="40" t="e">
        <f>#REF!</f>
        <v>#REF!</v>
      </c>
      <c r="W41" s="69" t="e">
        <f>#REF!</f>
        <v>#REF!</v>
      </c>
      <c r="X41" s="79" t="e">
        <f>#REF!</f>
        <v>#REF!</v>
      </c>
      <c r="Y41" s="40" t="e">
        <f>#REF!</f>
        <v>#REF!</v>
      </c>
      <c r="Z41" s="40" t="e">
        <f>#REF!</f>
        <v>#REF!</v>
      </c>
      <c r="AA41" s="47" t="e">
        <f>#REF!</f>
        <v>#REF!</v>
      </c>
      <c r="AB41" s="47" t="e">
        <f>#REF!</f>
        <v>#REF!</v>
      </c>
      <c r="AC41" s="40" t="e">
        <f>#REF!</f>
        <v>#REF!</v>
      </c>
      <c r="AD41" s="40" t="e">
        <f>#REF!</f>
        <v>#REF!</v>
      </c>
      <c r="AE41" s="45" t="e">
        <f>#REF!</f>
        <v>#REF!</v>
      </c>
      <c r="AF41" s="40" t="e">
        <f>#REF!</f>
        <v>#REF!</v>
      </c>
      <c r="AG41" s="40" t="e">
        <f>#REF!</f>
        <v>#REF!</v>
      </c>
      <c r="AH41" s="48" t="e">
        <f>#REF!</f>
        <v>#REF!</v>
      </c>
      <c r="AI41" s="49" t="e">
        <f>#REF!</f>
        <v>#REF!</v>
      </c>
    </row>
    <row r="42" spans="1:35" ht="15.75" thickBot="1" x14ac:dyDescent="0.3">
      <c r="A42" s="45" t="e">
        <f>#REF!</f>
        <v>#REF!</v>
      </c>
      <c r="B42" s="40" t="e">
        <f>#REF!</f>
        <v>#REF!</v>
      </c>
      <c r="C42" s="40"/>
      <c r="D42" s="40" t="e">
        <f>#REF!</f>
        <v>#REF!</v>
      </c>
      <c r="E42" s="40"/>
      <c r="F42" s="40" t="e">
        <f>#REF!</f>
        <v>#REF!</v>
      </c>
      <c r="G42" s="40"/>
      <c r="H42" s="40" t="e">
        <f>#REF!</f>
        <v>#REF!</v>
      </c>
      <c r="I42" s="46" t="e">
        <f>#REF!</f>
        <v>#REF!</v>
      </c>
      <c r="J42" s="45" t="e">
        <f>#REF!</f>
        <v>#REF!</v>
      </c>
      <c r="K42" s="40" t="e">
        <f>#REF!</f>
        <v>#REF!</v>
      </c>
      <c r="L42" s="61" t="e">
        <f>#REF!</f>
        <v>#REF!</v>
      </c>
      <c r="M42" s="40" t="e">
        <f>#REF!</f>
        <v>#REF!</v>
      </c>
      <c r="N42" s="69" t="e">
        <f>#REF!</f>
        <v>#REF!</v>
      </c>
      <c r="O42" s="78" t="e">
        <f>#REF!</f>
        <v>#REF!</v>
      </c>
      <c r="P42" s="40" t="e">
        <f>#REF!</f>
        <v>#REF!</v>
      </c>
      <c r="Q42" s="69" t="e">
        <f>#REF!</f>
        <v>#REF!</v>
      </c>
      <c r="R42" s="78" t="e">
        <f>#REF!</f>
        <v>#REF!</v>
      </c>
      <c r="S42" s="40" t="e">
        <f>#REF!</f>
        <v>#REF!</v>
      </c>
      <c r="T42" s="69" t="e">
        <f>#REF!</f>
        <v>#REF!</v>
      </c>
      <c r="U42" s="78" t="e">
        <f>#REF!</f>
        <v>#REF!</v>
      </c>
      <c r="V42" s="40" t="e">
        <f>#REF!</f>
        <v>#REF!</v>
      </c>
      <c r="W42" s="69" t="e">
        <f>#REF!</f>
        <v>#REF!</v>
      </c>
      <c r="X42" s="79" t="e">
        <f>#REF!</f>
        <v>#REF!</v>
      </c>
      <c r="Y42" s="40" t="e">
        <f>#REF!</f>
        <v>#REF!</v>
      </c>
      <c r="Z42" s="40" t="e">
        <f>#REF!</f>
        <v>#REF!</v>
      </c>
      <c r="AA42" s="47" t="e">
        <f>#REF!</f>
        <v>#REF!</v>
      </c>
      <c r="AB42" s="47" t="e">
        <f>#REF!</f>
        <v>#REF!</v>
      </c>
      <c r="AC42" s="40" t="e">
        <f>#REF!</f>
        <v>#REF!</v>
      </c>
      <c r="AD42" s="40" t="e">
        <f>#REF!</f>
        <v>#REF!</v>
      </c>
      <c r="AE42" s="45" t="e">
        <f>#REF!</f>
        <v>#REF!</v>
      </c>
      <c r="AF42" s="40" t="e">
        <f>#REF!</f>
        <v>#REF!</v>
      </c>
      <c r="AG42" s="40" t="e">
        <f>#REF!</f>
        <v>#REF!</v>
      </c>
      <c r="AH42" s="48" t="e">
        <f>#REF!</f>
        <v>#REF!</v>
      </c>
      <c r="AI42" s="49" t="e">
        <f>#REF!</f>
        <v>#REF!</v>
      </c>
    </row>
    <row r="43" spans="1:35" s="68" customFormat="1" x14ac:dyDescent="0.25">
      <c r="A43" s="62" t="e">
        <f>#REF!</f>
        <v>#REF!</v>
      </c>
      <c r="B43" s="63" t="e">
        <f>#REF!</f>
        <v>#REF!</v>
      </c>
      <c r="C43" s="69" t="e">
        <f>#REF!</f>
        <v>#REF!</v>
      </c>
      <c r="D43" s="63" t="e">
        <f>#REF!</f>
        <v>#REF!</v>
      </c>
      <c r="E43" s="69" t="e">
        <f>#REF!</f>
        <v>#REF!</v>
      </c>
      <c r="F43" s="63" t="e">
        <f>#REF!</f>
        <v>#REF!</v>
      </c>
      <c r="G43" s="69" t="e">
        <f>#REF!</f>
        <v>#REF!</v>
      </c>
      <c r="H43" s="63" t="e">
        <f>#REF!</f>
        <v>#REF!</v>
      </c>
      <c r="I43" s="64" t="e">
        <f>#REF!</f>
        <v>#REF!</v>
      </c>
      <c r="J43" s="62" t="e">
        <f>#REF!</f>
        <v>#REF!</v>
      </c>
      <c r="K43" s="75" t="e">
        <f>#REF!</f>
        <v>#REF!</v>
      </c>
      <c r="L43" s="77" t="e">
        <f>#REF!</f>
        <v>#REF!</v>
      </c>
      <c r="M43" s="63" t="e">
        <f>#REF!</f>
        <v>#REF!</v>
      </c>
      <c r="N43" s="63" t="e">
        <f>#REF!</f>
        <v>#REF!</v>
      </c>
      <c r="O43" s="73" t="e">
        <f>#REF!</f>
        <v>#REF!</v>
      </c>
      <c r="P43" s="63" t="e">
        <f>#REF!</f>
        <v>#REF!</v>
      </c>
      <c r="Q43" s="63" t="e">
        <f>#REF!</f>
        <v>#REF!</v>
      </c>
      <c r="R43" s="73" t="e">
        <f>#REF!</f>
        <v>#REF!</v>
      </c>
      <c r="S43" s="63" t="e">
        <f>#REF!</f>
        <v>#REF!</v>
      </c>
      <c r="T43" s="63" t="e">
        <f>#REF!</f>
        <v>#REF!</v>
      </c>
      <c r="U43" s="73" t="e">
        <f>#REF!</f>
        <v>#REF!</v>
      </c>
      <c r="V43" s="63" t="e">
        <f>#REF!</f>
        <v>#REF!</v>
      </c>
      <c r="W43" s="63" t="e">
        <f>#REF!</f>
        <v>#REF!</v>
      </c>
      <c r="X43" s="65" t="e">
        <f>#REF!</f>
        <v>#REF!</v>
      </c>
      <c r="Y43" s="63" t="e">
        <f>#REF!</f>
        <v>#REF!</v>
      </c>
      <c r="Z43" s="63" t="e">
        <f>#REF!</f>
        <v>#REF!</v>
      </c>
      <c r="AA43" s="66" t="e">
        <f>#REF!</f>
        <v>#REF!</v>
      </c>
      <c r="AB43" s="66" t="e">
        <f>#REF!</f>
        <v>#REF!</v>
      </c>
      <c r="AC43" s="63" t="e">
        <f>#REF!</f>
        <v>#REF!</v>
      </c>
      <c r="AD43" s="63" t="e">
        <f>#REF!</f>
        <v>#REF!</v>
      </c>
      <c r="AE43" s="62" t="e">
        <f>#REF!</f>
        <v>#REF!</v>
      </c>
      <c r="AF43" s="63" t="e">
        <f>#REF!</f>
        <v>#REF!</v>
      </c>
      <c r="AG43" s="63" t="e">
        <f>#REF!</f>
        <v>#REF!</v>
      </c>
      <c r="AH43" s="67" t="e">
        <f>#REF!</f>
        <v>#REF!</v>
      </c>
      <c r="AI43" s="65" t="e">
        <f>#REF!</f>
        <v>#REF!</v>
      </c>
    </row>
    <row r="44" spans="1:35" x14ac:dyDescent="0.25">
      <c r="A44" s="45" t="e">
        <f>#REF!</f>
        <v>#REF!</v>
      </c>
      <c r="B44" s="40" t="e">
        <f>#REF!</f>
        <v>#REF!</v>
      </c>
      <c r="C44" s="40"/>
      <c r="D44" s="40" t="e">
        <f>#REF!</f>
        <v>#REF!</v>
      </c>
      <c r="E44" s="40"/>
      <c r="F44" s="40" t="e">
        <f>#REF!</f>
        <v>#REF!</v>
      </c>
      <c r="G44" s="40"/>
      <c r="H44" s="40" t="e">
        <f>#REF!</f>
        <v>#REF!</v>
      </c>
      <c r="I44" s="46" t="e">
        <f>#REF!</f>
        <v>#REF!</v>
      </c>
      <c r="J44" s="45" t="e">
        <f>#REF!</f>
        <v>#REF!</v>
      </c>
      <c r="K44" s="40" t="e">
        <f>#REF!</f>
        <v>#REF!</v>
      </c>
      <c r="L44" s="61" t="e">
        <f>#REF!</f>
        <v>#REF!</v>
      </c>
      <c r="M44" s="40" t="e">
        <f>#REF!</f>
        <v>#REF!</v>
      </c>
      <c r="N44" s="69" t="e">
        <f>#REF!</f>
        <v>#REF!</v>
      </c>
      <c r="O44" s="78" t="e">
        <f>#REF!</f>
        <v>#REF!</v>
      </c>
      <c r="P44" s="40" t="e">
        <f>#REF!</f>
        <v>#REF!</v>
      </c>
      <c r="Q44" s="69" t="e">
        <f>#REF!</f>
        <v>#REF!</v>
      </c>
      <c r="R44" s="78" t="e">
        <f>#REF!</f>
        <v>#REF!</v>
      </c>
      <c r="S44" s="40" t="e">
        <f>#REF!</f>
        <v>#REF!</v>
      </c>
      <c r="T44" s="69" t="e">
        <f>#REF!</f>
        <v>#REF!</v>
      </c>
      <c r="U44" s="78" t="e">
        <f>#REF!</f>
        <v>#REF!</v>
      </c>
      <c r="V44" s="40" t="e">
        <f>#REF!</f>
        <v>#REF!</v>
      </c>
      <c r="W44" s="69" t="e">
        <f>#REF!</f>
        <v>#REF!</v>
      </c>
      <c r="X44" s="79" t="e">
        <f>#REF!</f>
        <v>#REF!</v>
      </c>
      <c r="Y44" s="40" t="e">
        <f>#REF!</f>
        <v>#REF!</v>
      </c>
      <c r="Z44" s="40" t="e">
        <f>#REF!</f>
        <v>#REF!</v>
      </c>
      <c r="AA44" s="47" t="e">
        <f>#REF!</f>
        <v>#REF!</v>
      </c>
      <c r="AB44" s="47" t="e">
        <f>#REF!</f>
        <v>#REF!</v>
      </c>
      <c r="AC44" s="40" t="e">
        <f>#REF!</f>
        <v>#REF!</v>
      </c>
      <c r="AD44" s="40" t="e">
        <f>#REF!</f>
        <v>#REF!</v>
      </c>
      <c r="AE44" s="45" t="e">
        <f>#REF!</f>
        <v>#REF!</v>
      </c>
      <c r="AF44" s="40" t="e">
        <f>#REF!</f>
        <v>#REF!</v>
      </c>
      <c r="AG44" s="40" t="e">
        <f>#REF!</f>
        <v>#REF!</v>
      </c>
      <c r="AH44" s="48" t="e">
        <f>#REF!</f>
        <v>#REF!</v>
      </c>
      <c r="AI44" s="49" t="e">
        <f>#REF!</f>
        <v>#REF!</v>
      </c>
    </row>
    <row r="45" spans="1:35" x14ac:dyDescent="0.25">
      <c r="A45" s="45" t="e">
        <f>#REF!</f>
        <v>#REF!</v>
      </c>
      <c r="B45" s="40" t="e">
        <f>#REF!</f>
        <v>#REF!</v>
      </c>
      <c r="C45" s="40"/>
      <c r="D45" s="40" t="e">
        <f>#REF!</f>
        <v>#REF!</v>
      </c>
      <c r="E45" s="40"/>
      <c r="F45" s="40" t="e">
        <f>#REF!</f>
        <v>#REF!</v>
      </c>
      <c r="G45" s="40"/>
      <c r="H45" s="40" t="e">
        <f>#REF!</f>
        <v>#REF!</v>
      </c>
      <c r="I45" s="46" t="e">
        <f>#REF!</f>
        <v>#REF!</v>
      </c>
      <c r="J45" s="45" t="e">
        <f>#REF!</f>
        <v>#REF!</v>
      </c>
      <c r="K45" s="40" t="e">
        <f>#REF!</f>
        <v>#REF!</v>
      </c>
      <c r="L45" s="61" t="e">
        <f>#REF!</f>
        <v>#REF!</v>
      </c>
      <c r="M45" s="40" t="e">
        <f>#REF!</f>
        <v>#REF!</v>
      </c>
      <c r="N45" s="69" t="e">
        <f>#REF!</f>
        <v>#REF!</v>
      </c>
      <c r="O45" s="78" t="e">
        <f>#REF!</f>
        <v>#REF!</v>
      </c>
      <c r="P45" s="40" t="e">
        <f>#REF!</f>
        <v>#REF!</v>
      </c>
      <c r="Q45" s="69" t="e">
        <f>#REF!</f>
        <v>#REF!</v>
      </c>
      <c r="R45" s="78" t="e">
        <f>#REF!</f>
        <v>#REF!</v>
      </c>
      <c r="S45" s="40" t="e">
        <f>#REF!</f>
        <v>#REF!</v>
      </c>
      <c r="T45" s="69" t="e">
        <f>#REF!</f>
        <v>#REF!</v>
      </c>
      <c r="U45" s="78" t="e">
        <f>#REF!</f>
        <v>#REF!</v>
      </c>
      <c r="V45" s="40" t="e">
        <f>#REF!</f>
        <v>#REF!</v>
      </c>
      <c r="W45" s="69" t="e">
        <f>#REF!</f>
        <v>#REF!</v>
      </c>
      <c r="X45" s="79" t="e">
        <f>#REF!</f>
        <v>#REF!</v>
      </c>
      <c r="Y45" s="40" t="e">
        <f>#REF!</f>
        <v>#REF!</v>
      </c>
      <c r="Z45" s="40" t="e">
        <f>#REF!</f>
        <v>#REF!</v>
      </c>
      <c r="AA45" s="47" t="e">
        <f>#REF!</f>
        <v>#REF!</v>
      </c>
      <c r="AB45" s="47" t="e">
        <f>#REF!</f>
        <v>#REF!</v>
      </c>
      <c r="AC45" s="40" t="e">
        <f>#REF!</f>
        <v>#REF!</v>
      </c>
      <c r="AD45" s="40" t="e">
        <f>#REF!</f>
        <v>#REF!</v>
      </c>
      <c r="AE45" s="45" t="e">
        <f>#REF!</f>
        <v>#REF!</v>
      </c>
      <c r="AF45" s="40" t="e">
        <f>#REF!</f>
        <v>#REF!</v>
      </c>
      <c r="AG45" s="40" t="e">
        <f>#REF!</f>
        <v>#REF!</v>
      </c>
      <c r="AH45" s="48" t="e">
        <f>#REF!</f>
        <v>#REF!</v>
      </c>
      <c r="AI45" s="49" t="e">
        <f>#REF!</f>
        <v>#REF!</v>
      </c>
    </row>
    <row r="46" spans="1:35" x14ac:dyDescent="0.25">
      <c r="A46" s="45" t="e">
        <f>#REF!</f>
        <v>#REF!</v>
      </c>
      <c r="B46" s="40" t="e">
        <f>#REF!</f>
        <v>#REF!</v>
      </c>
      <c r="C46" s="40"/>
      <c r="D46" s="40" t="e">
        <f>#REF!</f>
        <v>#REF!</v>
      </c>
      <c r="E46" s="40"/>
      <c r="F46" s="40" t="e">
        <f>#REF!</f>
        <v>#REF!</v>
      </c>
      <c r="G46" s="40"/>
      <c r="H46" s="40" t="e">
        <f>#REF!</f>
        <v>#REF!</v>
      </c>
      <c r="I46" s="46" t="e">
        <f>#REF!</f>
        <v>#REF!</v>
      </c>
      <c r="J46" s="45" t="e">
        <f>#REF!</f>
        <v>#REF!</v>
      </c>
      <c r="K46" s="40" t="e">
        <f>#REF!</f>
        <v>#REF!</v>
      </c>
      <c r="L46" s="61" t="e">
        <f>#REF!</f>
        <v>#REF!</v>
      </c>
      <c r="M46" s="40" t="e">
        <f>#REF!</f>
        <v>#REF!</v>
      </c>
      <c r="N46" s="69" t="e">
        <f>#REF!</f>
        <v>#REF!</v>
      </c>
      <c r="O46" s="78" t="e">
        <f>#REF!</f>
        <v>#REF!</v>
      </c>
      <c r="P46" s="40" t="e">
        <f>#REF!</f>
        <v>#REF!</v>
      </c>
      <c r="Q46" s="69" t="e">
        <f>#REF!</f>
        <v>#REF!</v>
      </c>
      <c r="R46" s="78" t="e">
        <f>#REF!</f>
        <v>#REF!</v>
      </c>
      <c r="S46" s="40" t="e">
        <f>#REF!</f>
        <v>#REF!</v>
      </c>
      <c r="T46" s="69" t="e">
        <f>#REF!</f>
        <v>#REF!</v>
      </c>
      <c r="U46" s="78" t="e">
        <f>#REF!</f>
        <v>#REF!</v>
      </c>
      <c r="V46" s="40" t="e">
        <f>#REF!</f>
        <v>#REF!</v>
      </c>
      <c r="W46" s="69" t="e">
        <f>#REF!</f>
        <v>#REF!</v>
      </c>
      <c r="X46" s="79" t="e">
        <f>#REF!</f>
        <v>#REF!</v>
      </c>
      <c r="Y46" s="40" t="e">
        <f>#REF!</f>
        <v>#REF!</v>
      </c>
      <c r="Z46" s="40" t="e">
        <f>#REF!</f>
        <v>#REF!</v>
      </c>
      <c r="AA46" s="47" t="e">
        <f>#REF!</f>
        <v>#REF!</v>
      </c>
      <c r="AB46" s="47" t="e">
        <f>#REF!</f>
        <v>#REF!</v>
      </c>
      <c r="AC46" s="40" t="e">
        <f>#REF!</f>
        <v>#REF!</v>
      </c>
      <c r="AD46" s="40" t="e">
        <f>#REF!</f>
        <v>#REF!</v>
      </c>
      <c r="AE46" s="45" t="e">
        <f>#REF!</f>
        <v>#REF!</v>
      </c>
      <c r="AF46" s="40" t="e">
        <f>#REF!</f>
        <v>#REF!</v>
      </c>
      <c r="AG46" s="40" t="e">
        <f>#REF!</f>
        <v>#REF!</v>
      </c>
      <c r="AH46" s="48" t="e">
        <f>#REF!</f>
        <v>#REF!</v>
      </c>
      <c r="AI46" s="49" t="e">
        <f>#REF!</f>
        <v>#REF!</v>
      </c>
    </row>
    <row r="47" spans="1:35" x14ac:dyDescent="0.25">
      <c r="A47" s="45" t="e">
        <f>#REF!</f>
        <v>#REF!</v>
      </c>
      <c r="B47" s="40" t="e">
        <f>#REF!</f>
        <v>#REF!</v>
      </c>
      <c r="C47" s="40"/>
      <c r="D47" s="40" t="e">
        <f>#REF!</f>
        <v>#REF!</v>
      </c>
      <c r="E47" s="40"/>
      <c r="F47" s="40" t="e">
        <f>#REF!</f>
        <v>#REF!</v>
      </c>
      <c r="G47" s="40"/>
      <c r="H47" s="40" t="e">
        <f>#REF!</f>
        <v>#REF!</v>
      </c>
      <c r="I47" s="46" t="e">
        <f>#REF!</f>
        <v>#REF!</v>
      </c>
      <c r="J47" s="45" t="e">
        <f>#REF!</f>
        <v>#REF!</v>
      </c>
      <c r="K47" s="40" t="e">
        <f>#REF!</f>
        <v>#REF!</v>
      </c>
      <c r="L47" s="61" t="e">
        <f>#REF!</f>
        <v>#REF!</v>
      </c>
      <c r="M47" s="40" t="e">
        <f>#REF!</f>
        <v>#REF!</v>
      </c>
      <c r="N47" s="69" t="e">
        <f>#REF!</f>
        <v>#REF!</v>
      </c>
      <c r="O47" s="78" t="e">
        <f>#REF!</f>
        <v>#REF!</v>
      </c>
      <c r="P47" s="40" t="e">
        <f>#REF!</f>
        <v>#REF!</v>
      </c>
      <c r="Q47" s="69" t="e">
        <f>#REF!</f>
        <v>#REF!</v>
      </c>
      <c r="R47" s="78" t="e">
        <f>#REF!</f>
        <v>#REF!</v>
      </c>
      <c r="S47" s="40" t="e">
        <f>#REF!</f>
        <v>#REF!</v>
      </c>
      <c r="T47" s="69" t="e">
        <f>#REF!</f>
        <v>#REF!</v>
      </c>
      <c r="U47" s="78" t="e">
        <f>#REF!</f>
        <v>#REF!</v>
      </c>
      <c r="V47" s="40" t="e">
        <f>#REF!</f>
        <v>#REF!</v>
      </c>
      <c r="W47" s="69" t="e">
        <f>#REF!</f>
        <v>#REF!</v>
      </c>
      <c r="X47" s="79" t="e">
        <f>#REF!</f>
        <v>#REF!</v>
      </c>
      <c r="Y47" s="40" t="e">
        <f>#REF!</f>
        <v>#REF!</v>
      </c>
      <c r="Z47" s="40" t="e">
        <f>#REF!</f>
        <v>#REF!</v>
      </c>
      <c r="AA47" s="47" t="e">
        <f>#REF!</f>
        <v>#REF!</v>
      </c>
      <c r="AB47" s="47" t="e">
        <f>#REF!</f>
        <v>#REF!</v>
      </c>
      <c r="AC47" s="40" t="e">
        <f>#REF!</f>
        <v>#REF!</v>
      </c>
      <c r="AD47" s="40" t="e">
        <f>#REF!</f>
        <v>#REF!</v>
      </c>
      <c r="AE47" s="45" t="e">
        <f>#REF!</f>
        <v>#REF!</v>
      </c>
      <c r="AF47" s="40" t="e">
        <f>#REF!</f>
        <v>#REF!</v>
      </c>
      <c r="AG47" s="40" t="e">
        <f>#REF!</f>
        <v>#REF!</v>
      </c>
      <c r="AH47" s="48" t="e">
        <f>#REF!</f>
        <v>#REF!</v>
      </c>
      <c r="AI47" s="49" t="e">
        <f>#REF!</f>
        <v>#REF!</v>
      </c>
    </row>
    <row r="48" spans="1:35" x14ac:dyDescent="0.25">
      <c r="A48" s="45" t="e">
        <f>#REF!</f>
        <v>#REF!</v>
      </c>
      <c r="B48" s="40" t="e">
        <f>#REF!</f>
        <v>#REF!</v>
      </c>
      <c r="C48" s="40"/>
      <c r="D48" s="40" t="e">
        <f>#REF!</f>
        <v>#REF!</v>
      </c>
      <c r="E48" s="40"/>
      <c r="F48" s="40" t="e">
        <f>#REF!</f>
        <v>#REF!</v>
      </c>
      <c r="G48" s="40"/>
      <c r="H48" s="40" t="e">
        <f>#REF!</f>
        <v>#REF!</v>
      </c>
      <c r="I48" s="46" t="e">
        <f>#REF!</f>
        <v>#REF!</v>
      </c>
      <c r="J48" s="45" t="e">
        <f>#REF!</f>
        <v>#REF!</v>
      </c>
      <c r="K48" s="40" t="e">
        <f>#REF!</f>
        <v>#REF!</v>
      </c>
      <c r="L48" s="61" t="e">
        <f>#REF!</f>
        <v>#REF!</v>
      </c>
      <c r="M48" s="40" t="e">
        <f>#REF!</f>
        <v>#REF!</v>
      </c>
      <c r="N48" s="69" t="e">
        <f>#REF!</f>
        <v>#REF!</v>
      </c>
      <c r="O48" s="78" t="e">
        <f>#REF!</f>
        <v>#REF!</v>
      </c>
      <c r="P48" s="40" t="e">
        <f>#REF!</f>
        <v>#REF!</v>
      </c>
      <c r="Q48" s="69" t="e">
        <f>#REF!</f>
        <v>#REF!</v>
      </c>
      <c r="R48" s="78" t="e">
        <f>#REF!</f>
        <v>#REF!</v>
      </c>
      <c r="S48" s="40" t="e">
        <f>#REF!</f>
        <v>#REF!</v>
      </c>
      <c r="T48" s="69" t="e">
        <f>#REF!</f>
        <v>#REF!</v>
      </c>
      <c r="U48" s="78" t="e">
        <f>#REF!</f>
        <v>#REF!</v>
      </c>
      <c r="V48" s="40" t="e">
        <f>#REF!</f>
        <v>#REF!</v>
      </c>
      <c r="W48" s="69" t="e">
        <f>#REF!</f>
        <v>#REF!</v>
      </c>
      <c r="X48" s="79" t="e">
        <f>#REF!</f>
        <v>#REF!</v>
      </c>
      <c r="Y48" s="40" t="e">
        <f>#REF!</f>
        <v>#REF!</v>
      </c>
      <c r="Z48" s="40" t="e">
        <f>#REF!</f>
        <v>#REF!</v>
      </c>
      <c r="AA48" s="47" t="e">
        <f>#REF!</f>
        <v>#REF!</v>
      </c>
      <c r="AB48" s="47" t="e">
        <f>#REF!</f>
        <v>#REF!</v>
      </c>
      <c r="AC48" s="40" t="e">
        <f>#REF!</f>
        <v>#REF!</v>
      </c>
      <c r="AD48" s="40" t="e">
        <f>#REF!</f>
        <v>#REF!</v>
      </c>
      <c r="AE48" s="45" t="e">
        <f>#REF!</f>
        <v>#REF!</v>
      </c>
      <c r="AF48" s="40" t="e">
        <f>#REF!</f>
        <v>#REF!</v>
      </c>
      <c r="AG48" s="40" t="e">
        <f>#REF!</f>
        <v>#REF!</v>
      </c>
      <c r="AH48" s="48" t="e">
        <f>#REF!</f>
        <v>#REF!</v>
      </c>
      <c r="AI48" s="49" t="e">
        <f>#REF!</f>
        <v>#REF!</v>
      </c>
    </row>
    <row r="49" spans="1:35" x14ac:dyDescent="0.25">
      <c r="A49" s="45" t="e">
        <f>#REF!</f>
        <v>#REF!</v>
      </c>
      <c r="B49" s="40" t="e">
        <f>#REF!</f>
        <v>#REF!</v>
      </c>
      <c r="C49" s="40"/>
      <c r="D49" s="40" t="e">
        <f>#REF!</f>
        <v>#REF!</v>
      </c>
      <c r="E49" s="40"/>
      <c r="F49" s="40" t="e">
        <f>#REF!</f>
        <v>#REF!</v>
      </c>
      <c r="G49" s="40"/>
      <c r="H49" s="40" t="e">
        <f>#REF!</f>
        <v>#REF!</v>
      </c>
      <c r="I49" s="46" t="e">
        <f>#REF!</f>
        <v>#REF!</v>
      </c>
      <c r="J49" s="45" t="e">
        <f>#REF!</f>
        <v>#REF!</v>
      </c>
      <c r="K49" s="40" t="e">
        <f>#REF!</f>
        <v>#REF!</v>
      </c>
      <c r="L49" s="61" t="e">
        <f>#REF!</f>
        <v>#REF!</v>
      </c>
      <c r="M49" s="40" t="e">
        <f>#REF!</f>
        <v>#REF!</v>
      </c>
      <c r="N49" s="69" t="e">
        <f>#REF!</f>
        <v>#REF!</v>
      </c>
      <c r="O49" s="78" t="e">
        <f>#REF!</f>
        <v>#REF!</v>
      </c>
      <c r="P49" s="40" t="e">
        <f>#REF!</f>
        <v>#REF!</v>
      </c>
      <c r="Q49" s="69" t="e">
        <f>#REF!</f>
        <v>#REF!</v>
      </c>
      <c r="R49" s="78" t="e">
        <f>#REF!</f>
        <v>#REF!</v>
      </c>
      <c r="S49" s="40" t="e">
        <f>#REF!</f>
        <v>#REF!</v>
      </c>
      <c r="T49" s="69" t="e">
        <f>#REF!</f>
        <v>#REF!</v>
      </c>
      <c r="U49" s="78" t="e">
        <f>#REF!</f>
        <v>#REF!</v>
      </c>
      <c r="V49" s="40" t="e">
        <f>#REF!</f>
        <v>#REF!</v>
      </c>
      <c r="W49" s="69" t="e">
        <f>#REF!</f>
        <v>#REF!</v>
      </c>
      <c r="X49" s="79" t="e">
        <f>#REF!</f>
        <v>#REF!</v>
      </c>
      <c r="Y49" s="40" t="e">
        <f>#REF!</f>
        <v>#REF!</v>
      </c>
      <c r="Z49" s="40" t="e">
        <f>#REF!</f>
        <v>#REF!</v>
      </c>
      <c r="AA49" s="47" t="e">
        <f>#REF!</f>
        <v>#REF!</v>
      </c>
      <c r="AB49" s="47" t="e">
        <f>#REF!</f>
        <v>#REF!</v>
      </c>
      <c r="AC49" s="40" t="e">
        <f>#REF!</f>
        <v>#REF!</v>
      </c>
      <c r="AD49" s="40" t="e">
        <f>#REF!</f>
        <v>#REF!</v>
      </c>
      <c r="AE49" s="45" t="e">
        <f>#REF!</f>
        <v>#REF!</v>
      </c>
      <c r="AF49" s="40" t="e">
        <f>#REF!</f>
        <v>#REF!</v>
      </c>
      <c r="AG49" s="40" t="e">
        <f>#REF!</f>
        <v>#REF!</v>
      </c>
      <c r="AH49" s="48" t="e">
        <f>#REF!</f>
        <v>#REF!</v>
      </c>
      <c r="AI49" s="49" t="e">
        <f>#REF!</f>
        <v>#REF!</v>
      </c>
    </row>
    <row r="50" spans="1:35" x14ac:dyDescent="0.25">
      <c r="A50" s="45" t="e">
        <f>#REF!</f>
        <v>#REF!</v>
      </c>
      <c r="B50" s="40" t="e">
        <f>#REF!</f>
        <v>#REF!</v>
      </c>
      <c r="C50" s="40"/>
      <c r="D50" s="40" t="e">
        <f>#REF!</f>
        <v>#REF!</v>
      </c>
      <c r="E50" s="40"/>
      <c r="F50" s="40" t="e">
        <f>#REF!</f>
        <v>#REF!</v>
      </c>
      <c r="G50" s="40"/>
      <c r="H50" s="40" t="e">
        <f>#REF!</f>
        <v>#REF!</v>
      </c>
      <c r="I50" s="46" t="e">
        <f>#REF!</f>
        <v>#REF!</v>
      </c>
      <c r="J50" s="45" t="e">
        <f>#REF!</f>
        <v>#REF!</v>
      </c>
      <c r="K50" s="40" t="e">
        <f>#REF!</f>
        <v>#REF!</v>
      </c>
      <c r="L50" s="61" t="e">
        <f>#REF!</f>
        <v>#REF!</v>
      </c>
      <c r="M50" s="40" t="e">
        <f>#REF!</f>
        <v>#REF!</v>
      </c>
      <c r="N50" s="69" t="e">
        <f>#REF!</f>
        <v>#REF!</v>
      </c>
      <c r="O50" s="78" t="e">
        <f>#REF!</f>
        <v>#REF!</v>
      </c>
      <c r="P50" s="40" t="e">
        <f>#REF!</f>
        <v>#REF!</v>
      </c>
      <c r="Q50" s="69" t="e">
        <f>#REF!</f>
        <v>#REF!</v>
      </c>
      <c r="R50" s="78" t="e">
        <f>#REF!</f>
        <v>#REF!</v>
      </c>
      <c r="S50" s="40" t="e">
        <f>#REF!</f>
        <v>#REF!</v>
      </c>
      <c r="T50" s="69" t="e">
        <f>#REF!</f>
        <v>#REF!</v>
      </c>
      <c r="U50" s="78" t="e">
        <f>#REF!</f>
        <v>#REF!</v>
      </c>
      <c r="V50" s="40" t="e">
        <f>#REF!</f>
        <v>#REF!</v>
      </c>
      <c r="W50" s="69" t="e">
        <f>#REF!</f>
        <v>#REF!</v>
      </c>
      <c r="X50" s="79" t="e">
        <f>#REF!</f>
        <v>#REF!</v>
      </c>
      <c r="Y50" s="40" t="e">
        <f>#REF!</f>
        <v>#REF!</v>
      </c>
      <c r="Z50" s="40" t="e">
        <f>#REF!</f>
        <v>#REF!</v>
      </c>
      <c r="AA50" s="47" t="e">
        <f>#REF!</f>
        <v>#REF!</v>
      </c>
      <c r="AB50" s="47" t="e">
        <f>#REF!</f>
        <v>#REF!</v>
      </c>
      <c r="AC50" s="40" t="e">
        <f>#REF!</f>
        <v>#REF!</v>
      </c>
      <c r="AD50" s="40" t="e">
        <f>#REF!</f>
        <v>#REF!</v>
      </c>
      <c r="AE50" s="45" t="e">
        <f>#REF!</f>
        <v>#REF!</v>
      </c>
      <c r="AF50" s="40" t="e">
        <f>#REF!</f>
        <v>#REF!</v>
      </c>
      <c r="AG50" s="40" t="e">
        <f>#REF!</f>
        <v>#REF!</v>
      </c>
      <c r="AH50" s="48" t="e">
        <f>#REF!</f>
        <v>#REF!</v>
      </c>
      <c r="AI50" s="49" t="e">
        <f>#REF!</f>
        <v>#REF!</v>
      </c>
    </row>
    <row r="51" spans="1:35" x14ac:dyDescent="0.25">
      <c r="A51" s="45" t="e">
        <f>#REF!</f>
        <v>#REF!</v>
      </c>
      <c r="B51" s="40" t="e">
        <f>#REF!</f>
        <v>#REF!</v>
      </c>
      <c r="C51" s="40"/>
      <c r="D51" s="40" t="e">
        <f>#REF!</f>
        <v>#REF!</v>
      </c>
      <c r="E51" s="40"/>
      <c r="F51" s="40" t="e">
        <f>#REF!</f>
        <v>#REF!</v>
      </c>
      <c r="G51" s="40"/>
      <c r="H51" s="40" t="e">
        <f>#REF!</f>
        <v>#REF!</v>
      </c>
      <c r="I51" s="46" t="e">
        <f>#REF!</f>
        <v>#REF!</v>
      </c>
      <c r="J51" s="45" t="e">
        <f>#REF!</f>
        <v>#REF!</v>
      </c>
      <c r="K51" s="40" t="e">
        <f>#REF!</f>
        <v>#REF!</v>
      </c>
      <c r="L51" s="61" t="e">
        <f>#REF!</f>
        <v>#REF!</v>
      </c>
      <c r="M51" s="40" t="e">
        <f>#REF!</f>
        <v>#REF!</v>
      </c>
      <c r="N51" s="69" t="e">
        <f>#REF!</f>
        <v>#REF!</v>
      </c>
      <c r="O51" s="78" t="e">
        <f>#REF!</f>
        <v>#REF!</v>
      </c>
      <c r="P51" s="40" t="e">
        <f>#REF!</f>
        <v>#REF!</v>
      </c>
      <c r="Q51" s="69" t="e">
        <f>#REF!</f>
        <v>#REF!</v>
      </c>
      <c r="R51" s="78" t="e">
        <f>#REF!</f>
        <v>#REF!</v>
      </c>
      <c r="S51" s="40" t="e">
        <f>#REF!</f>
        <v>#REF!</v>
      </c>
      <c r="T51" s="69" t="e">
        <f>#REF!</f>
        <v>#REF!</v>
      </c>
      <c r="U51" s="78" t="e">
        <f>#REF!</f>
        <v>#REF!</v>
      </c>
      <c r="V51" s="40" t="e">
        <f>#REF!</f>
        <v>#REF!</v>
      </c>
      <c r="W51" s="69" t="e">
        <f>#REF!</f>
        <v>#REF!</v>
      </c>
      <c r="X51" s="79" t="e">
        <f>#REF!</f>
        <v>#REF!</v>
      </c>
      <c r="Y51" s="40" t="e">
        <f>#REF!</f>
        <v>#REF!</v>
      </c>
      <c r="Z51" s="40" t="e">
        <f>#REF!</f>
        <v>#REF!</v>
      </c>
      <c r="AA51" s="47" t="e">
        <f>#REF!</f>
        <v>#REF!</v>
      </c>
      <c r="AB51" s="47" t="e">
        <f>#REF!</f>
        <v>#REF!</v>
      </c>
      <c r="AC51" s="40" t="e">
        <f>#REF!</f>
        <v>#REF!</v>
      </c>
      <c r="AD51" s="40" t="e">
        <f>#REF!</f>
        <v>#REF!</v>
      </c>
      <c r="AE51" s="45" t="e">
        <f>#REF!</f>
        <v>#REF!</v>
      </c>
      <c r="AF51" s="40" t="e">
        <f>#REF!</f>
        <v>#REF!</v>
      </c>
      <c r="AG51" s="40" t="e">
        <f>#REF!</f>
        <v>#REF!</v>
      </c>
      <c r="AH51" s="48" t="e">
        <f>#REF!</f>
        <v>#REF!</v>
      </c>
      <c r="AI51" s="49" t="e">
        <f>#REF!</f>
        <v>#REF!</v>
      </c>
    </row>
    <row r="52" spans="1:35" x14ac:dyDescent="0.25">
      <c r="A52" s="45" t="e">
        <f>#REF!</f>
        <v>#REF!</v>
      </c>
      <c r="B52" s="40" t="e">
        <f>#REF!</f>
        <v>#REF!</v>
      </c>
      <c r="C52" s="40"/>
      <c r="D52" s="40" t="e">
        <f>#REF!</f>
        <v>#REF!</v>
      </c>
      <c r="E52" s="40"/>
      <c r="F52" s="40" t="e">
        <f>#REF!</f>
        <v>#REF!</v>
      </c>
      <c r="G52" s="40"/>
      <c r="H52" s="40" t="e">
        <f>#REF!</f>
        <v>#REF!</v>
      </c>
      <c r="I52" s="46" t="e">
        <f>#REF!</f>
        <v>#REF!</v>
      </c>
      <c r="J52" s="45" t="e">
        <f>#REF!</f>
        <v>#REF!</v>
      </c>
      <c r="K52" s="40" t="e">
        <f>#REF!</f>
        <v>#REF!</v>
      </c>
      <c r="L52" s="61" t="e">
        <f>#REF!</f>
        <v>#REF!</v>
      </c>
      <c r="M52" s="40" t="e">
        <f>#REF!</f>
        <v>#REF!</v>
      </c>
      <c r="N52" s="69" t="e">
        <f>#REF!</f>
        <v>#REF!</v>
      </c>
      <c r="O52" s="78" t="e">
        <f>#REF!</f>
        <v>#REF!</v>
      </c>
      <c r="P52" s="40" t="e">
        <f>#REF!</f>
        <v>#REF!</v>
      </c>
      <c r="Q52" s="69" t="e">
        <f>#REF!</f>
        <v>#REF!</v>
      </c>
      <c r="R52" s="78" t="e">
        <f>#REF!</f>
        <v>#REF!</v>
      </c>
      <c r="S52" s="40" t="e">
        <f>#REF!</f>
        <v>#REF!</v>
      </c>
      <c r="T52" s="69" t="e">
        <f>#REF!</f>
        <v>#REF!</v>
      </c>
      <c r="U52" s="78" t="e">
        <f>#REF!</f>
        <v>#REF!</v>
      </c>
      <c r="V52" s="40" t="e">
        <f>#REF!</f>
        <v>#REF!</v>
      </c>
      <c r="W52" s="69" t="e">
        <f>#REF!</f>
        <v>#REF!</v>
      </c>
      <c r="X52" s="79" t="e">
        <f>#REF!</f>
        <v>#REF!</v>
      </c>
      <c r="Y52" s="40" t="e">
        <f>#REF!</f>
        <v>#REF!</v>
      </c>
      <c r="Z52" s="40" t="e">
        <f>#REF!</f>
        <v>#REF!</v>
      </c>
      <c r="AA52" s="47" t="e">
        <f>#REF!</f>
        <v>#REF!</v>
      </c>
      <c r="AB52" s="47" t="e">
        <f>#REF!</f>
        <v>#REF!</v>
      </c>
      <c r="AC52" s="40" t="e">
        <f>#REF!</f>
        <v>#REF!</v>
      </c>
      <c r="AD52" s="40" t="e">
        <f>#REF!</f>
        <v>#REF!</v>
      </c>
      <c r="AE52" s="45" t="e">
        <f>#REF!</f>
        <v>#REF!</v>
      </c>
      <c r="AF52" s="40" t="e">
        <f>#REF!</f>
        <v>#REF!</v>
      </c>
      <c r="AG52" s="40" t="e">
        <f>#REF!</f>
        <v>#REF!</v>
      </c>
      <c r="AH52" s="48" t="e">
        <f>#REF!</f>
        <v>#REF!</v>
      </c>
      <c r="AI52" s="49" t="e">
        <f>#REF!</f>
        <v>#REF!</v>
      </c>
    </row>
    <row r="53" spans="1:35" x14ac:dyDescent="0.25">
      <c r="A53" s="45" t="e">
        <f>#REF!</f>
        <v>#REF!</v>
      </c>
      <c r="B53" s="40" t="e">
        <f>#REF!</f>
        <v>#REF!</v>
      </c>
      <c r="C53" s="40"/>
      <c r="D53" s="40" t="e">
        <f>#REF!</f>
        <v>#REF!</v>
      </c>
      <c r="E53" s="40"/>
      <c r="F53" s="40" t="e">
        <f>#REF!</f>
        <v>#REF!</v>
      </c>
      <c r="G53" s="40"/>
      <c r="H53" s="40" t="e">
        <f>#REF!</f>
        <v>#REF!</v>
      </c>
      <c r="I53" s="46" t="e">
        <f>#REF!</f>
        <v>#REF!</v>
      </c>
      <c r="J53" s="45" t="e">
        <f>#REF!</f>
        <v>#REF!</v>
      </c>
      <c r="K53" s="40" t="e">
        <f>#REF!</f>
        <v>#REF!</v>
      </c>
      <c r="L53" s="61" t="e">
        <f>#REF!</f>
        <v>#REF!</v>
      </c>
      <c r="M53" s="40" t="e">
        <f>#REF!</f>
        <v>#REF!</v>
      </c>
      <c r="N53" s="69" t="e">
        <f>#REF!</f>
        <v>#REF!</v>
      </c>
      <c r="O53" s="78" t="e">
        <f>#REF!</f>
        <v>#REF!</v>
      </c>
      <c r="P53" s="40" t="e">
        <f>#REF!</f>
        <v>#REF!</v>
      </c>
      <c r="Q53" s="69" t="e">
        <f>#REF!</f>
        <v>#REF!</v>
      </c>
      <c r="R53" s="78" t="e">
        <f>#REF!</f>
        <v>#REF!</v>
      </c>
      <c r="S53" s="40" t="e">
        <f>#REF!</f>
        <v>#REF!</v>
      </c>
      <c r="T53" s="69" t="e">
        <f>#REF!</f>
        <v>#REF!</v>
      </c>
      <c r="U53" s="78" t="e">
        <f>#REF!</f>
        <v>#REF!</v>
      </c>
      <c r="V53" s="40" t="e">
        <f>#REF!</f>
        <v>#REF!</v>
      </c>
      <c r="W53" s="69" t="e">
        <f>#REF!</f>
        <v>#REF!</v>
      </c>
      <c r="X53" s="79" t="e">
        <f>#REF!</f>
        <v>#REF!</v>
      </c>
      <c r="Y53" s="40" t="e">
        <f>#REF!</f>
        <v>#REF!</v>
      </c>
      <c r="Z53" s="40" t="e">
        <f>#REF!</f>
        <v>#REF!</v>
      </c>
      <c r="AA53" s="47" t="e">
        <f>#REF!</f>
        <v>#REF!</v>
      </c>
      <c r="AB53" s="47" t="e">
        <f>#REF!</f>
        <v>#REF!</v>
      </c>
      <c r="AC53" s="40" t="e">
        <f>#REF!</f>
        <v>#REF!</v>
      </c>
      <c r="AD53" s="40" t="e">
        <f>#REF!</f>
        <v>#REF!</v>
      </c>
      <c r="AE53" s="45" t="e">
        <f>#REF!</f>
        <v>#REF!</v>
      </c>
      <c r="AF53" s="40" t="e">
        <f>#REF!</f>
        <v>#REF!</v>
      </c>
      <c r="AG53" s="40" t="e">
        <f>#REF!</f>
        <v>#REF!</v>
      </c>
      <c r="AH53" s="48" t="e">
        <f>#REF!</f>
        <v>#REF!</v>
      </c>
      <c r="AI53" s="49" t="e">
        <f>#REF!</f>
        <v>#REF!</v>
      </c>
    </row>
    <row r="54" spans="1:35" x14ac:dyDescent="0.25">
      <c r="A54" s="45" t="e">
        <f>#REF!</f>
        <v>#REF!</v>
      </c>
      <c r="B54" s="40" t="e">
        <f>#REF!</f>
        <v>#REF!</v>
      </c>
      <c r="C54" s="40"/>
      <c r="D54" s="40" t="e">
        <f>#REF!</f>
        <v>#REF!</v>
      </c>
      <c r="E54" s="40"/>
      <c r="F54" s="40" t="e">
        <f>#REF!</f>
        <v>#REF!</v>
      </c>
      <c r="G54" s="40"/>
      <c r="H54" s="40" t="e">
        <f>#REF!</f>
        <v>#REF!</v>
      </c>
      <c r="I54" s="46" t="e">
        <f>#REF!</f>
        <v>#REF!</v>
      </c>
      <c r="J54" s="45" t="e">
        <f>#REF!</f>
        <v>#REF!</v>
      </c>
      <c r="K54" s="40" t="e">
        <f>#REF!</f>
        <v>#REF!</v>
      </c>
      <c r="L54" s="61" t="e">
        <f>#REF!</f>
        <v>#REF!</v>
      </c>
      <c r="M54" s="40" t="e">
        <f>#REF!</f>
        <v>#REF!</v>
      </c>
      <c r="N54" s="69" t="e">
        <f>#REF!</f>
        <v>#REF!</v>
      </c>
      <c r="O54" s="78" t="e">
        <f>#REF!</f>
        <v>#REF!</v>
      </c>
      <c r="P54" s="40" t="e">
        <f>#REF!</f>
        <v>#REF!</v>
      </c>
      <c r="Q54" s="69" t="e">
        <f>#REF!</f>
        <v>#REF!</v>
      </c>
      <c r="R54" s="78" t="e">
        <f>#REF!</f>
        <v>#REF!</v>
      </c>
      <c r="S54" s="40" t="e">
        <f>#REF!</f>
        <v>#REF!</v>
      </c>
      <c r="T54" s="69" t="e">
        <f>#REF!</f>
        <v>#REF!</v>
      </c>
      <c r="U54" s="78" t="e">
        <f>#REF!</f>
        <v>#REF!</v>
      </c>
      <c r="V54" s="40" t="e">
        <f>#REF!</f>
        <v>#REF!</v>
      </c>
      <c r="W54" s="69" t="e">
        <f>#REF!</f>
        <v>#REF!</v>
      </c>
      <c r="X54" s="79" t="e">
        <f>#REF!</f>
        <v>#REF!</v>
      </c>
      <c r="Y54" s="40" t="e">
        <f>#REF!</f>
        <v>#REF!</v>
      </c>
      <c r="Z54" s="40" t="e">
        <f>#REF!</f>
        <v>#REF!</v>
      </c>
      <c r="AA54" s="47" t="e">
        <f>#REF!</f>
        <v>#REF!</v>
      </c>
      <c r="AB54" s="47" t="e">
        <f>#REF!</f>
        <v>#REF!</v>
      </c>
      <c r="AC54" s="40" t="e">
        <f>#REF!</f>
        <v>#REF!</v>
      </c>
      <c r="AD54" s="40" t="e">
        <f>#REF!</f>
        <v>#REF!</v>
      </c>
      <c r="AE54" s="45" t="e">
        <f>#REF!</f>
        <v>#REF!</v>
      </c>
      <c r="AF54" s="40" t="e">
        <f>#REF!</f>
        <v>#REF!</v>
      </c>
      <c r="AG54" s="40" t="e">
        <f>#REF!</f>
        <v>#REF!</v>
      </c>
      <c r="AH54" s="48" t="e">
        <f>#REF!</f>
        <v>#REF!</v>
      </c>
      <c r="AI54" s="49" t="e">
        <f>#REF!</f>
        <v>#REF!</v>
      </c>
    </row>
    <row r="55" spans="1:35" x14ac:dyDescent="0.25">
      <c r="A55" s="45" t="e">
        <f>#REF!</f>
        <v>#REF!</v>
      </c>
      <c r="B55" s="40" t="e">
        <f>#REF!</f>
        <v>#REF!</v>
      </c>
      <c r="C55" s="40"/>
      <c r="D55" s="40" t="e">
        <f>#REF!</f>
        <v>#REF!</v>
      </c>
      <c r="E55" s="40"/>
      <c r="F55" s="40" t="e">
        <f>#REF!</f>
        <v>#REF!</v>
      </c>
      <c r="G55" s="40"/>
      <c r="H55" s="40" t="e">
        <f>#REF!</f>
        <v>#REF!</v>
      </c>
      <c r="I55" s="46" t="e">
        <f>#REF!</f>
        <v>#REF!</v>
      </c>
      <c r="J55" s="45" t="e">
        <f>#REF!</f>
        <v>#REF!</v>
      </c>
      <c r="K55" s="40" t="e">
        <f>#REF!</f>
        <v>#REF!</v>
      </c>
      <c r="L55" s="61" t="e">
        <f>#REF!</f>
        <v>#REF!</v>
      </c>
      <c r="M55" s="40" t="e">
        <f>#REF!</f>
        <v>#REF!</v>
      </c>
      <c r="N55" s="69" t="e">
        <f>#REF!</f>
        <v>#REF!</v>
      </c>
      <c r="O55" s="78" t="e">
        <f>#REF!</f>
        <v>#REF!</v>
      </c>
      <c r="P55" s="40" t="e">
        <f>#REF!</f>
        <v>#REF!</v>
      </c>
      <c r="Q55" s="69" t="e">
        <f>#REF!</f>
        <v>#REF!</v>
      </c>
      <c r="R55" s="78" t="e">
        <f>#REF!</f>
        <v>#REF!</v>
      </c>
      <c r="S55" s="40" t="e">
        <f>#REF!</f>
        <v>#REF!</v>
      </c>
      <c r="T55" s="69" t="e">
        <f>#REF!</f>
        <v>#REF!</v>
      </c>
      <c r="U55" s="78" t="e">
        <f>#REF!</f>
        <v>#REF!</v>
      </c>
      <c r="V55" s="40" t="e">
        <f>#REF!</f>
        <v>#REF!</v>
      </c>
      <c r="W55" s="69" t="e">
        <f>#REF!</f>
        <v>#REF!</v>
      </c>
      <c r="X55" s="79" t="e">
        <f>#REF!</f>
        <v>#REF!</v>
      </c>
      <c r="Y55" s="40" t="e">
        <f>#REF!</f>
        <v>#REF!</v>
      </c>
      <c r="Z55" s="40" t="e">
        <f>#REF!</f>
        <v>#REF!</v>
      </c>
      <c r="AA55" s="47" t="e">
        <f>#REF!</f>
        <v>#REF!</v>
      </c>
      <c r="AB55" s="47" t="e">
        <f>#REF!</f>
        <v>#REF!</v>
      </c>
      <c r="AC55" s="40" t="e">
        <f>#REF!</f>
        <v>#REF!</v>
      </c>
      <c r="AD55" s="40" t="e">
        <f>#REF!</f>
        <v>#REF!</v>
      </c>
      <c r="AE55" s="45" t="e">
        <f>#REF!</f>
        <v>#REF!</v>
      </c>
      <c r="AF55" s="40" t="e">
        <f>#REF!</f>
        <v>#REF!</v>
      </c>
      <c r="AG55" s="40" t="e">
        <f>#REF!</f>
        <v>#REF!</v>
      </c>
      <c r="AH55" s="48" t="e">
        <f>#REF!</f>
        <v>#REF!</v>
      </c>
      <c r="AI55" s="49" t="e">
        <f>#REF!</f>
        <v>#REF!</v>
      </c>
    </row>
    <row r="56" spans="1:35" x14ac:dyDescent="0.25">
      <c r="A56" s="45" t="e">
        <f>#REF!</f>
        <v>#REF!</v>
      </c>
      <c r="B56" s="40" t="e">
        <f>#REF!</f>
        <v>#REF!</v>
      </c>
      <c r="C56" s="40"/>
      <c r="D56" s="40" t="e">
        <f>#REF!</f>
        <v>#REF!</v>
      </c>
      <c r="E56" s="40"/>
      <c r="F56" s="40" t="e">
        <f>#REF!</f>
        <v>#REF!</v>
      </c>
      <c r="G56" s="40"/>
      <c r="H56" s="40" t="e">
        <f>#REF!</f>
        <v>#REF!</v>
      </c>
      <c r="I56" s="46" t="e">
        <f>#REF!</f>
        <v>#REF!</v>
      </c>
      <c r="J56" s="45" t="e">
        <f>#REF!</f>
        <v>#REF!</v>
      </c>
      <c r="K56" s="40" t="e">
        <f>#REF!</f>
        <v>#REF!</v>
      </c>
      <c r="L56" s="61" t="e">
        <f>#REF!</f>
        <v>#REF!</v>
      </c>
      <c r="M56" s="40" t="e">
        <f>#REF!</f>
        <v>#REF!</v>
      </c>
      <c r="N56" s="69" t="e">
        <f>#REF!</f>
        <v>#REF!</v>
      </c>
      <c r="O56" s="78" t="e">
        <f>#REF!</f>
        <v>#REF!</v>
      </c>
      <c r="P56" s="40" t="e">
        <f>#REF!</f>
        <v>#REF!</v>
      </c>
      <c r="Q56" s="69" t="e">
        <f>#REF!</f>
        <v>#REF!</v>
      </c>
      <c r="R56" s="78" t="e">
        <f>#REF!</f>
        <v>#REF!</v>
      </c>
      <c r="S56" s="40" t="e">
        <f>#REF!</f>
        <v>#REF!</v>
      </c>
      <c r="T56" s="69" t="e">
        <f>#REF!</f>
        <v>#REF!</v>
      </c>
      <c r="U56" s="78" t="e">
        <f>#REF!</f>
        <v>#REF!</v>
      </c>
      <c r="V56" s="40" t="e">
        <f>#REF!</f>
        <v>#REF!</v>
      </c>
      <c r="W56" s="69" t="e">
        <f>#REF!</f>
        <v>#REF!</v>
      </c>
      <c r="X56" s="79" t="e">
        <f>#REF!</f>
        <v>#REF!</v>
      </c>
      <c r="Y56" s="40" t="e">
        <f>#REF!</f>
        <v>#REF!</v>
      </c>
      <c r="Z56" s="40" t="e">
        <f>#REF!</f>
        <v>#REF!</v>
      </c>
      <c r="AA56" s="47" t="e">
        <f>#REF!</f>
        <v>#REF!</v>
      </c>
      <c r="AB56" s="47" t="e">
        <f>#REF!</f>
        <v>#REF!</v>
      </c>
      <c r="AC56" s="40" t="e">
        <f>#REF!</f>
        <v>#REF!</v>
      </c>
      <c r="AD56" s="40" t="e">
        <f>#REF!</f>
        <v>#REF!</v>
      </c>
      <c r="AE56" s="45" t="e">
        <f>#REF!</f>
        <v>#REF!</v>
      </c>
      <c r="AF56" s="40" t="e">
        <f>#REF!</f>
        <v>#REF!</v>
      </c>
      <c r="AG56" s="40" t="e">
        <f>#REF!</f>
        <v>#REF!</v>
      </c>
      <c r="AH56" s="48" t="e">
        <f>#REF!</f>
        <v>#REF!</v>
      </c>
      <c r="AI56" s="49" t="e">
        <f>#REF!</f>
        <v>#REF!</v>
      </c>
    </row>
    <row r="57" spans="1:35" x14ac:dyDescent="0.25">
      <c r="A57" s="45" t="e">
        <f>#REF!</f>
        <v>#REF!</v>
      </c>
      <c r="B57" s="40" t="e">
        <f>#REF!</f>
        <v>#REF!</v>
      </c>
      <c r="C57" s="40"/>
      <c r="D57" s="40" t="e">
        <f>#REF!</f>
        <v>#REF!</v>
      </c>
      <c r="E57" s="40"/>
      <c r="F57" s="40" t="e">
        <f>#REF!</f>
        <v>#REF!</v>
      </c>
      <c r="G57" s="40"/>
      <c r="H57" s="40" t="e">
        <f>#REF!</f>
        <v>#REF!</v>
      </c>
      <c r="I57" s="46" t="e">
        <f>#REF!</f>
        <v>#REF!</v>
      </c>
      <c r="J57" s="45" t="e">
        <f>#REF!</f>
        <v>#REF!</v>
      </c>
      <c r="K57" s="40" t="e">
        <f>#REF!</f>
        <v>#REF!</v>
      </c>
      <c r="L57" s="61" t="e">
        <f>#REF!</f>
        <v>#REF!</v>
      </c>
      <c r="M57" s="40" t="e">
        <f>#REF!</f>
        <v>#REF!</v>
      </c>
      <c r="N57" s="69" t="s">
        <v>629</v>
      </c>
      <c r="O57" s="78" t="e">
        <f>#REF!</f>
        <v>#REF!</v>
      </c>
      <c r="P57" s="40" t="e">
        <f>#REF!</f>
        <v>#REF!</v>
      </c>
      <c r="Q57" s="69" t="e">
        <f>#REF!</f>
        <v>#REF!</v>
      </c>
      <c r="R57" s="78" t="e">
        <f>#REF!</f>
        <v>#REF!</v>
      </c>
      <c r="S57" s="40" t="e">
        <f>#REF!</f>
        <v>#REF!</v>
      </c>
      <c r="T57" s="69" t="e">
        <f>#REF!</f>
        <v>#REF!</v>
      </c>
      <c r="U57" s="78" t="e">
        <f>#REF!</f>
        <v>#REF!</v>
      </c>
      <c r="V57" s="40" t="e">
        <f>#REF!</f>
        <v>#REF!</v>
      </c>
      <c r="W57" s="69" t="e">
        <f>#REF!</f>
        <v>#REF!</v>
      </c>
      <c r="X57" s="79" t="e">
        <f>#REF!</f>
        <v>#REF!</v>
      </c>
      <c r="Y57" s="40" t="e">
        <f>#REF!</f>
        <v>#REF!</v>
      </c>
      <c r="Z57" s="40" t="e">
        <f>#REF!</f>
        <v>#REF!</v>
      </c>
      <c r="AA57" s="47" t="e">
        <f>#REF!</f>
        <v>#REF!</v>
      </c>
      <c r="AB57" s="47" t="e">
        <f>#REF!</f>
        <v>#REF!</v>
      </c>
      <c r="AC57" s="40" t="e">
        <f>#REF!</f>
        <v>#REF!</v>
      </c>
      <c r="AD57" s="40" t="e">
        <f>#REF!</f>
        <v>#REF!</v>
      </c>
      <c r="AE57" s="45" t="e">
        <f>#REF!</f>
        <v>#REF!</v>
      </c>
      <c r="AF57" s="40" t="e">
        <f>#REF!</f>
        <v>#REF!</v>
      </c>
      <c r="AG57" s="40" t="e">
        <f>#REF!</f>
        <v>#REF!</v>
      </c>
      <c r="AH57" s="48" t="e">
        <f>#REF!</f>
        <v>#REF!</v>
      </c>
      <c r="AI57" s="49" t="e">
        <f>#REF!</f>
        <v>#REF!</v>
      </c>
    </row>
    <row r="58" spans="1:35" x14ac:dyDescent="0.25">
      <c r="A58" s="45" t="e">
        <f>#REF!</f>
        <v>#REF!</v>
      </c>
      <c r="B58" s="40" t="e">
        <f>#REF!</f>
        <v>#REF!</v>
      </c>
      <c r="C58" s="40"/>
      <c r="D58" s="40" t="e">
        <f>#REF!</f>
        <v>#REF!</v>
      </c>
      <c r="E58" s="40"/>
      <c r="F58" s="40" t="e">
        <f>#REF!</f>
        <v>#REF!</v>
      </c>
      <c r="G58" s="40"/>
      <c r="H58" s="40" t="e">
        <f>#REF!</f>
        <v>#REF!</v>
      </c>
      <c r="I58" s="46" t="e">
        <f>#REF!</f>
        <v>#REF!</v>
      </c>
      <c r="J58" s="45" t="e">
        <f>#REF!</f>
        <v>#REF!</v>
      </c>
      <c r="K58" s="40" t="e">
        <f>#REF!</f>
        <v>#REF!</v>
      </c>
      <c r="L58" s="61" t="e">
        <f>#REF!</f>
        <v>#REF!</v>
      </c>
      <c r="M58" s="40" t="e">
        <f>#REF!</f>
        <v>#REF!</v>
      </c>
      <c r="N58" s="69" t="e">
        <f>#REF!</f>
        <v>#REF!</v>
      </c>
      <c r="O58" s="78" t="e">
        <f>#REF!</f>
        <v>#REF!</v>
      </c>
      <c r="P58" s="40" t="e">
        <f>#REF!</f>
        <v>#REF!</v>
      </c>
      <c r="Q58" s="69" t="e">
        <f>#REF!</f>
        <v>#REF!</v>
      </c>
      <c r="R58" s="78" t="e">
        <f>#REF!</f>
        <v>#REF!</v>
      </c>
      <c r="S58" s="40" t="e">
        <f>#REF!</f>
        <v>#REF!</v>
      </c>
      <c r="T58" s="69" t="e">
        <f>#REF!</f>
        <v>#REF!</v>
      </c>
      <c r="U58" s="78" t="e">
        <f>#REF!</f>
        <v>#REF!</v>
      </c>
      <c r="V58" s="40" t="e">
        <f>#REF!</f>
        <v>#REF!</v>
      </c>
      <c r="W58" s="69" t="e">
        <f>#REF!</f>
        <v>#REF!</v>
      </c>
      <c r="X58" s="79" t="e">
        <f>#REF!</f>
        <v>#REF!</v>
      </c>
      <c r="Y58" s="40" t="e">
        <f>#REF!</f>
        <v>#REF!</v>
      </c>
      <c r="Z58" s="40" t="e">
        <f>#REF!</f>
        <v>#REF!</v>
      </c>
      <c r="AA58" s="47" t="e">
        <f>#REF!</f>
        <v>#REF!</v>
      </c>
      <c r="AB58" s="47" t="e">
        <f>#REF!</f>
        <v>#REF!</v>
      </c>
      <c r="AC58" s="40" t="e">
        <f>#REF!</f>
        <v>#REF!</v>
      </c>
      <c r="AD58" s="40" t="e">
        <f>#REF!</f>
        <v>#REF!</v>
      </c>
      <c r="AE58" s="45" t="e">
        <f>#REF!</f>
        <v>#REF!</v>
      </c>
      <c r="AF58" s="40" t="e">
        <f>#REF!</f>
        <v>#REF!</v>
      </c>
      <c r="AG58" s="40" t="e">
        <f>#REF!</f>
        <v>#REF!</v>
      </c>
      <c r="AH58" s="48" t="e">
        <f>#REF!</f>
        <v>#REF!</v>
      </c>
      <c r="AI58" s="49" t="e">
        <f>#REF!</f>
        <v>#REF!</v>
      </c>
    </row>
    <row r="59" spans="1:35" x14ac:dyDescent="0.25">
      <c r="A59" s="45" t="e">
        <f>#REF!</f>
        <v>#REF!</v>
      </c>
      <c r="B59" s="40" t="e">
        <f>#REF!</f>
        <v>#REF!</v>
      </c>
      <c r="C59" s="40"/>
      <c r="D59" s="40" t="e">
        <f>#REF!</f>
        <v>#REF!</v>
      </c>
      <c r="E59" s="40"/>
      <c r="F59" s="40" t="e">
        <f>#REF!</f>
        <v>#REF!</v>
      </c>
      <c r="G59" s="40"/>
      <c r="H59" s="40" t="e">
        <f>#REF!</f>
        <v>#REF!</v>
      </c>
      <c r="I59" s="46" t="e">
        <f>#REF!</f>
        <v>#REF!</v>
      </c>
      <c r="J59" s="45" t="e">
        <f>#REF!</f>
        <v>#REF!</v>
      </c>
      <c r="K59" s="40" t="e">
        <f>#REF!</f>
        <v>#REF!</v>
      </c>
      <c r="L59" s="61" t="e">
        <f>#REF!</f>
        <v>#REF!</v>
      </c>
      <c r="M59" s="40" t="e">
        <f>#REF!</f>
        <v>#REF!</v>
      </c>
      <c r="N59" s="69" t="e">
        <f>#REF!</f>
        <v>#REF!</v>
      </c>
      <c r="O59" s="78" t="e">
        <f>#REF!</f>
        <v>#REF!</v>
      </c>
      <c r="P59" s="40" t="e">
        <f>#REF!</f>
        <v>#REF!</v>
      </c>
      <c r="Q59" s="69" t="e">
        <f>#REF!</f>
        <v>#REF!</v>
      </c>
      <c r="R59" s="78" t="e">
        <f>#REF!</f>
        <v>#REF!</v>
      </c>
      <c r="S59" s="40" t="e">
        <f>#REF!</f>
        <v>#REF!</v>
      </c>
      <c r="T59" s="69" t="e">
        <f>#REF!</f>
        <v>#REF!</v>
      </c>
      <c r="U59" s="78" t="e">
        <f>#REF!</f>
        <v>#REF!</v>
      </c>
      <c r="V59" s="40" t="e">
        <f>#REF!</f>
        <v>#REF!</v>
      </c>
      <c r="W59" s="69" t="e">
        <f>#REF!</f>
        <v>#REF!</v>
      </c>
      <c r="X59" s="79" t="e">
        <f>#REF!</f>
        <v>#REF!</v>
      </c>
      <c r="Y59" s="40" t="e">
        <f>#REF!</f>
        <v>#REF!</v>
      </c>
      <c r="Z59" s="40" t="e">
        <f>#REF!</f>
        <v>#REF!</v>
      </c>
      <c r="AA59" s="47" t="e">
        <f>#REF!</f>
        <v>#REF!</v>
      </c>
      <c r="AB59" s="47" t="e">
        <f>#REF!</f>
        <v>#REF!</v>
      </c>
      <c r="AC59" s="40" t="e">
        <f>#REF!</f>
        <v>#REF!</v>
      </c>
      <c r="AD59" s="40" t="e">
        <f>#REF!</f>
        <v>#REF!</v>
      </c>
      <c r="AE59" s="45" t="e">
        <f>#REF!</f>
        <v>#REF!</v>
      </c>
      <c r="AF59" s="40" t="e">
        <f>#REF!</f>
        <v>#REF!</v>
      </c>
      <c r="AG59" s="40" t="e">
        <f>#REF!</f>
        <v>#REF!</v>
      </c>
      <c r="AH59" s="48" t="e">
        <f>#REF!</f>
        <v>#REF!</v>
      </c>
      <c r="AI59" s="49" t="e">
        <f>#REF!</f>
        <v>#REF!</v>
      </c>
    </row>
    <row r="60" spans="1:35" x14ac:dyDescent="0.25">
      <c r="A60" s="45" t="e">
        <f>#REF!</f>
        <v>#REF!</v>
      </c>
      <c r="B60" s="40" t="e">
        <f>#REF!</f>
        <v>#REF!</v>
      </c>
      <c r="C60" s="40"/>
      <c r="D60" s="40" t="e">
        <f>#REF!</f>
        <v>#REF!</v>
      </c>
      <c r="E60" s="40"/>
      <c r="F60" s="40" t="e">
        <f>#REF!</f>
        <v>#REF!</v>
      </c>
      <c r="G60" s="40"/>
      <c r="H60" s="40" t="e">
        <f>#REF!</f>
        <v>#REF!</v>
      </c>
      <c r="I60" s="46" t="e">
        <f>#REF!</f>
        <v>#REF!</v>
      </c>
      <c r="J60" s="45" t="e">
        <f>#REF!</f>
        <v>#REF!</v>
      </c>
      <c r="K60" s="40" t="e">
        <f>#REF!</f>
        <v>#REF!</v>
      </c>
      <c r="L60" s="61" t="e">
        <f>#REF!</f>
        <v>#REF!</v>
      </c>
      <c r="M60" s="40" t="e">
        <f>#REF!</f>
        <v>#REF!</v>
      </c>
      <c r="N60" s="69" t="e">
        <f>#REF!</f>
        <v>#REF!</v>
      </c>
      <c r="O60" s="78" t="e">
        <f>#REF!</f>
        <v>#REF!</v>
      </c>
      <c r="P60" s="40" t="e">
        <f>#REF!</f>
        <v>#REF!</v>
      </c>
      <c r="Q60" s="69" t="e">
        <f>#REF!</f>
        <v>#REF!</v>
      </c>
      <c r="R60" s="78" t="e">
        <f>#REF!</f>
        <v>#REF!</v>
      </c>
      <c r="S60" s="40" t="e">
        <f>#REF!</f>
        <v>#REF!</v>
      </c>
      <c r="T60" s="69" t="e">
        <f>#REF!</f>
        <v>#REF!</v>
      </c>
      <c r="U60" s="78" t="e">
        <f>#REF!</f>
        <v>#REF!</v>
      </c>
      <c r="V60" s="40" t="e">
        <f>#REF!</f>
        <v>#REF!</v>
      </c>
      <c r="W60" s="69" t="e">
        <f>#REF!</f>
        <v>#REF!</v>
      </c>
      <c r="X60" s="79" t="e">
        <f>#REF!</f>
        <v>#REF!</v>
      </c>
      <c r="Y60" s="40" t="e">
        <f>#REF!</f>
        <v>#REF!</v>
      </c>
      <c r="Z60" s="40" t="e">
        <f>#REF!</f>
        <v>#REF!</v>
      </c>
      <c r="AA60" s="47" t="e">
        <f>#REF!</f>
        <v>#REF!</v>
      </c>
      <c r="AB60" s="47" t="e">
        <f>#REF!</f>
        <v>#REF!</v>
      </c>
      <c r="AC60" s="40" t="e">
        <f>#REF!</f>
        <v>#REF!</v>
      </c>
      <c r="AD60" s="40" t="e">
        <f>#REF!</f>
        <v>#REF!</v>
      </c>
      <c r="AE60" s="45" t="e">
        <f>#REF!</f>
        <v>#REF!</v>
      </c>
      <c r="AF60" s="40" t="e">
        <f>#REF!</f>
        <v>#REF!</v>
      </c>
      <c r="AG60" s="40" t="e">
        <f>#REF!</f>
        <v>#REF!</v>
      </c>
      <c r="AH60" s="48" t="e">
        <f>#REF!</f>
        <v>#REF!</v>
      </c>
      <c r="AI60" s="49" t="e">
        <f>#REF!</f>
        <v>#REF!</v>
      </c>
    </row>
    <row r="61" spans="1:35" x14ac:dyDescent="0.25">
      <c r="A61" s="45" t="e">
        <f>#REF!</f>
        <v>#REF!</v>
      </c>
      <c r="B61" s="40" t="e">
        <f>#REF!</f>
        <v>#REF!</v>
      </c>
      <c r="C61" s="40"/>
      <c r="D61" s="40" t="e">
        <f>#REF!</f>
        <v>#REF!</v>
      </c>
      <c r="E61" s="40"/>
      <c r="F61" s="40" t="e">
        <f>#REF!</f>
        <v>#REF!</v>
      </c>
      <c r="G61" s="40"/>
      <c r="H61" s="40" t="e">
        <f>#REF!</f>
        <v>#REF!</v>
      </c>
      <c r="I61" s="46" t="e">
        <f>#REF!</f>
        <v>#REF!</v>
      </c>
      <c r="J61" s="45" t="e">
        <f>#REF!</f>
        <v>#REF!</v>
      </c>
      <c r="K61" s="40" t="e">
        <f>#REF!</f>
        <v>#REF!</v>
      </c>
      <c r="L61" s="61" t="e">
        <f>#REF!</f>
        <v>#REF!</v>
      </c>
      <c r="M61" s="40" t="e">
        <f>#REF!</f>
        <v>#REF!</v>
      </c>
      <c r="N61" s="69" t="e">
        <f>#REF!</f>
        <v>#REF!</v>
      </c>
      <c r="O61" s="78" t="e">
        <f>#REF!</f>
        <v>#REF!</v>
      </c>
      <c r="P61" s="40" t="e">
        <f>#REF!</f>
        <v>#REF!</v>
      </c>
      <c r="Q61" s="69" t="e">
        <f>#REF!</f>
        <v>#REF!</v>
      </c>
      <c r="R61" s="78" t="e">
        <f>#REF!</f>
        <v>#REF!</v>
      </c>
      <c r="S61" s="40" t="e">
        <f>#REF!</f>
        <v>#REF!</v>
      </c>
      <c r="T61" s="69" t="e">
        <f>#REF!</f>
        <v>#REF!</v>
      </c>
      <c r="U61" s="78" t="e">
        <f>#REF!</f>
        <v>#REF!</v>
      </c>
      <c r="V61" s="40" t="e">
        <f>#REF!</f>
        <v>#REF!</v>
      </c>
      <c r="W61" s="69" t="e">
        <f>#REF!</f>
        <v>#REF!</v>
      </c>
      <c r="X61" s="79" t="e">
        <f>#REF!</f>
        <v>#REF!</v>
      </c>
      <c r="Y61" s="40" t="e">
        <f>#REF!</f>
        <v>#REF!</v>
      </c>
      <c r="Z61" s="40" t="e">
        <f>#REF!</f>
        <v>#REF!</v>
      </c>
      <c r="AA61" s="47" t="e">
        <f>#REF!</f>
        <v>#REF!</v>
      </c>
      <c r="AB61" s="47" t="e">
        <f>#REF!</f>
        <v>#REF!</v>
      </c>
      <c r="AC61" s="40" t="e">
        <f>#REF!</f>
        <v>#REF!</v>
      </c>
      <c r="AD61" s="40" t="e">
        <f>#REF!</f>
        <v>#REF!</v>
      </c>
      <c r="AE61" s="45" t="e">
        <f>#REF!</f>
        <v>#REF!</v>
      </c>
      <c r="AF61" s="40" t="e">
        <f>#REF!</f>
        <v>#REF!</v>
      </c>
      <c r="AG61" s="40" t="e">
        <f>#REF!</f>
        <v>#REF!</v>
      </c>
      <c r="AH61" s="48" t="e">
        <f>#REF!</f>
        <v>#REF!</v>
      </c>
      <c r="AI61" s="49" t="e">
        <f>#REF!</f>
        <v>#REF!</v>
      </c>
    </row>
    <row r="62" spans="1:35" ht="15.75" thickBot="1" x14ac:dyDescent="0.3">
      <c r="A62" s="45" t="e">
        <f>#REF!</f>
        <v>#REF!</v>
      </c>
      <c r="B62" s="40" t="e">
        <f>#REF!</f>
        <v>#REF!</v>
      </c>
      <c r="C62" s="40"/>
      <c r="D62" s="40" t="e">
        <f>#REF!</f>
        <v>#REF!</v>
      </c>
      <c r="E62" s="40"/>
      <c r="F62" s="40" t="e">
        <f>#REF!</f>
        <v>#REF!</v>
      </c>
      <c r="G62" s="40"/>
      <c r="H62" s="40" t="e">
        <f>#REF!</f>
        <v>#REF!</v>
      </c>
      <c r="I62" s="46" t="e">
        <f>#REF!</f>
        <v>#REF!</v>
      </c>
      <c r="J62" s="45" t="e">
        <f>#REF!</f>
        <v>#REF!</v>
      </c>
      <c r="K62" s="40" t="e">
        <f>#REF!</f>
        <v>#REF!</v>
      </c>
      <c r="L62" s="61" t="e">
        <f>#REF!</f>
        <v>#REF!</v>
      </c>
      <c r="M62" s="40" t="e">
        <f>#REF!</f>
        <v>#REF!</v>
      </c>
      <c r="N62" s="69" t="e">
        <f>#REF!</f>
        <v>#REF!</v>
      </c>
      <c r="O62" s="78" t="e">
        <f>#REF!</f>
        <v>#REF!</v>
      </c>
      <c r="P62" s="40" t="e">
        <f>#REF!</f>
        <v>#REF!</v>
      </c>
      <c r="Q62" s="69" t="e">
        <f>#REF!</f>
        <v>#REF!</v>
      </c>
      <c r="R62" s="78" t="e">
        <f>#REF!</f>
        <v>#REF!</v>
      </c>
      <c r="S62" s="40" t="e">
        <f>#REF!</f>
        <v>#REF!</v>
      </c>
      <c r="T62" s="69" t="e">
        <f>#REF!</f>
        <v>#REF!</v>
      </c>
      <c r="U62" s="78" t="e">
        <f>#REF!</f>
        <v>#REF!</v>
      </c>
      <c r="V62" s="40" t="e">
        <f>#REF!</f>
        <v>#REF!</v>
      </c>
      <c r="W62" s="69" t="e">
        <f>#REF!</f>
        <v>#REF!</v>
      </c>
      <c r="X62" s="79" t="e">
        <f>#REF!</f>
        <v>#REF!</v>
      </c>
      <c r="Y62" s="40" t="e">
        <f>#REF!</f>
        <v>#REF!</v>
      </c>
      <c r="Z62" s="40" t="e">
        <f>#REF!</f>
        <v>#REF!</v>
      </c>
      <c r="AA62" s="47" t="e">
        <f>#REF!</f>
        <v>#REF!</v>
      </c>
      <c r="AB62" s="47" t="e">
        <f>#REF!</f>
        <v>#REF!</v>
      </c>
      <c r="AC62" s="40" t="e">
        <f>#REF!</f>
        <v>#REF!</v>
      </c>
      <c r="AD62" s="40" t="e">
        <f>#REF!</f>
        <v>#REF!</v>
      </c>
      <c r="AE62" s="45" t="e">
        <f>#REF!</f>
        <v>#REF!</v>
      </c>
      <c r="AF62" s="40" t="e">
        <f>#REF!</f>
        <v>#REF!</v>
      </c>
      <c r="AG62" s="40" t="e">
        <f>#REF!</f>
        <v>#REF!</v>
      </c>
      <c r="AH62" s="48" t="e">
        <f>#REF!</f>
        <v>#REF!</v>
      </c>
      <c r="AI62" s="49" t="e">
        <f>#REF!</f>
        <v>#REF!</v>
      </c>
    </row>
    <row r="63" spans="1:35" s="68" customFormat="1" x14ac:dyDescent="0.25">
      <c r="A63" s="62" t="e">
        <f>#REF!</f>
        <v>#REF!</v>
      </c>
      <c r="B63" s="63" t="e">
        <f>#REF!</f>
        <v>#REF!</v>
      </c>
      <c r="C63" s="69" t="e">
        <f>#REF!</f>
        <v>#REF!</v>
      </c>
      <c r="D63" s="63" t="e">
        <f>#REF!</f>
        <v>#REF!</v>
      </c>
      <c r="E63" s="69" t="e">
        <f>#REF!</f>
        <v>#REF!</v>
      </c>
      <c r="F63" s="63" t="e">
        <f>#REF!</f>
        <v>#REF!</v>
      </c>
      <c r="G63" s="69" t="e">
        <f>#REF!</f>
        <v>#REF!</v>
      </c>
      <c r="H63" s="63" t="e">
        <f>#REF!</f>
        <v>#REF!</v>
      </c>
      <c r="I63" s="64" t="e">
        <f>#REF!</f>
        <v>#REF!</v>
      </c>
      <c r="J63" s="62" t="e">
        <f>#REF!</f>
        <v>#REF!</v>
      </c>
      <c r="K63" s="75" t="e">
        <f>#REF!</f>
        <v>#REF!</v>
      </c>
      <c r="L63" s="61" t="e">
        <f>#REF!</f>
        <v>#REF!</v>
      </c>
      <c r="M63" s="63" t="e">
        <f>#REF!</f>
        <v>#REF!</v>
      </c>
      <c r="N63" s="63" t="e">
        <f>#REF!</f>
        <v>#REF!</v>
      </c>
      <c r="O63" s="73" t="e">
        <f>#REF!</f>
        <v>#REF!</v>
      </c>
      <c r="P63" s="63" t="e">
        <f>#REF!</f>
        <v>#REF!</v>
      </c>
      <c r="Q63" s="63" t="e">
        <f>#REF!</f>
        <v>#REF!</v>
      </c>
      <c r="R63" s="73" t="e">
        <f>#REF!</f>
        <v>#REF!</v>
      </c>
      <c r="S63" s="63" t="e">
        <f>#REF!</f>
        <v>#REF!</v>
      </c>
      <c r="T63" s="63" t="e">
        <f>#REF!</f>
        <v>#REF!</v>
      </c>
      <c r="U63" s="73" t="e">
        <f>#REF!</f>
        <v>#REF!</v>
      </c>
      <c r="V63" s="63" t="e">
        <f>#REF!</f>
        <v>#REF!</v>
      </c>
      <c r="W63" s="63" t="e">
        <f>#REF!</f>
        <v>#REF!</v>
      </c>
      <c r="X63" s="65" t="e">
        <f>#REF!</f>
        <v>#REF!</v>
      </c>
      <c r="Y63" s="63" t="e">
        <f>#REF!</f>
        <v>#REF!</v>
      </c>
      <c r="Z63" s="63" t="e">
        <f>#REF!</f>
        <v>#REF!</v>
      </c>
      <c r="AA63" s="66" t="e">
        <f>#REF!</f>
        <v>#REF!</v>
      </c>
      <c r="AB63" s="66" t="e">
        <f>#REF!</f>
        <v>#REF!</v>
      </c>
      <c r="AC63" s="63" t="e">
        <f>#REF!</f>
        <v>#REF!</v>
      </c>
      <c r="AD63" s="63" t="e">
        <f>#REF!</f>
        <v>#REF!</v>
      </c>
      <c r="AE63" s="62" t="e">
        <f>#REF!</f>
        <v>#REF!</v>
      </c>
      <c r="AF63" s="63" t="e">
        <f>#REF!</f>
        <v>#REF!</v>
      </c>
      <c r="AG63" s="63" t="e">
        <f>#REF!</f>
        <v>#REF!</v>
      </c>
      <c r="AH63" s="67" t="e">
        <f>#REF!</f>
        <v>#REF!</v>
      </c>
      <c r="AI63" s="65" t="e">
        <f>#REF!</f>
        <v>#REF!</v>
      </c>
    </row>
    <row r="64" spans="1:35" x14ac:dyDescent="0.25">
      <c r="A64" s="45" t="e">
        <f>#REF!</f>
        <v>#REF!</v>
      </c>
      <c r="B64" s="40" t="e">
        <f>#REF!</f>
        <v>#REF!</v>
      </c>
      <c r="C64" s="40"/>
      <c r="D64" s="40" t="e">
        <f>#REF!</f>
        <v>#REF!</v>
      </c>
      <c r="E64" s="40"/>
      <c r="F64" s="40" t="e">
        <f>#REF!</f>
        <v>#REF!</v>
      </c>
      <c r="G64" s="40"/>
      <c r="H64" s="40" t="e">
        <f>#REF!</f>
        <v>#REF!</v>
      </c>
      <c r="I64" s="46" t="e">
        <f>#REF!</f>
        <v>#REF!</v>
      </c>
      <c r="J64" s="45" t="e">
        <f>#REF!</f>
        <v>#REF!</v>
      </c>
      <c r="K64" s="40" t="e">
        <f>#REF!</f>
        <v>#REF!</v>
      </c>
      <c r="L64" s="61" t="e">
        <f>#REF!</f>
        <v>#REF!</v>
      </c>
      <c r="M64" s="40" t="e">
        <f>#REF!</f>
        <v>#REF!</v>
      </c>
      <c r="N64" s="69" t="e">
        <f>#REF!</f>
        <v>#REF!</v>
      </c>
      <c r="O64" s="78" t="e">
        <f>#REF!</f>
        <v>#REF!</v>
      </c>
      <c r="P64" s="40" t="e">
        <f>#REF!</f>
        <v>#REF!</v>
      </c>
      <c r="Q64" s="69" t="e">
        <f>#REF!</f>
        <v>#REF!</v>
      </c>
      <c r="R64" s="78" t="e">
        <f>#REF!</f>
        <v>#REF!</v>
      </c>
      <c r="S64" s="40" t="e">
        <f>#REF!</f>
        <v>#REF!</v>
      </c>
      <c r="T64" s="69" t="e">
        <f>#REF!</f>
        <v>#REF!</v>
      </c>
      <c r="U64" s="78" t="e">
        <f>#REF!</f>
        <v>#REF!</v>
      </c>
      <c r="V64" s="40" t="e">
        <f>#REF!</f>
        <v>#REF!</v>
      </c>
      <c r="W64" s="69" t="e">
        <f>#REF!</f>
        <v>#REF!</v>
      </c>
      <c r="X64" s="79" t="e">
        <f>#REF!</f>
        <v>#REF!</v>
      </c>
      <c r="Y64" s="40" t="e">
        <f>#REF!</f>
        <v>#REF!</v>
      </c>
      <c r="Z64" s="40" t="e">
        <f>#REF!</f>
        <v>#REF!</v>
      </c>
      <c r="AA64" s="47" t="e">
        <f>#REF!</f>
        <v>#REF!</v>
      </c>
      <c r="AB64" s="47" t="e">
        <f>#REF!</f>
        <v>#REF!</v>
      </c>
      <c r="AC64" s="40" t="e">
        <f>#REF!</f>
        <v>#REF!</v>
      </c>
      <c r="AD64" s="40" t="e">
        <f>#REF!</f>
        <v>#REF!</v>
      </c>
      <c r="AE64" s="45" t="e">
        <f>#REF!</f>
        <v>#REF!</v>
      </c>
      <c r="AF64" s="40" t="e">
        <f>#REF!</f>
        <v>#REF!</v>
      </c>
      <c r="AG64" s="40" t="e">
        <f>#REF!</f>
        <v>#REF!</v>
      </c>
      <c r="AH64" s="48" t="e">
        <f>#REF!</f>
        <v>#REF!</v>
      </c>
      <c r="AI64" s="49" t="e">
        <f>#REF!</f>
        <v>#REF!</v>
      </c>
    </row>
    <row r="65" spans="1:35" x14ac:dyDescent="0.25">
      <c r="A65" s="45" t="e">
        <f>#REF!</f>
        <v>#REF!</v>
      </c>
      <c r="B65" s="40" t="e">
        <f>#REF!</f>
        <v>#REF!</v>
      </c>
      <c r="C65" s="40"/>
      <c r="D65" s="40" t="e">
        <f>#REF!</f>
        <v>#REF!</v>
      </c>
      <c r="E65" s="40"/>
      <c r="F65" s="40" t="e">
        <f>#REF!</f>
        <v>#REF!</v>
      </c>
      <c r="G65" s="40"/>
      <c r="H65" s="40" t="e">
        <f>#REF!</f>
        <v>#REF!</v>
      </c>
      <c r="I65" s="46" t="e">
        <f>#REF!</f>
        <v>#REF!</v>
      </c>
      <c r="J65" s="45" t="e">
        <f>#REF!</f>
        <v>#REF!</v>
      </c>
      <c r="K65" s="40" t="e">
        <f>#REF!</f>
        <v>#REF!</v>
      </c>
      <c r="L65" s="61" t="e">
        <f>#REF!</f>
        <v>#REF!</v>
      </c>
      <c r="M65" s="40" t="e">
        <f>#REF!</f>
        <v>#REF!</v>
      </c>
      <c r="N65" s="69" t="e">
        <f>#REF!</f>
        <v>#REF!</v>
      </c>
      <c r="O65" s="78" t="e">
        <f>#REF!</f>
        <v>#REF!</v>
      </c>
      <c r="P65" s="40" t="e">
        <f>#REF!</f>
        <v>#REF!</v>
      </c>
      <c r="Q65" s="69" t="e">
        <f>#REF!</f>
        <v>#REF!</v>
      </c>
      <c r="R65" s="78" t="e">
        <f>#REF!</f>
        <v>#REF!</v>
      </c>
      <c r="S65" s="40" t="e">
        <f>#REF!</f>
        <v>#REF!</v>
      </c>
      <c r="T65" s="69" t="e">
        <f>#REF!</f>
        <v>#REF!</v>
      </c>
      <c r="U65" s="78" t="e">
        <f>#REF!</f>
        <v>#REF!</v>
      </c>
      <c r="V65" s="40" t="e">
        <f>#REF!</f>
        <v>#REF!</v>
      </c>
      <c r="W65" s="69" t="e">
        <f>#REF!</f>
        <v>#REF!</v>
      </c>
      <c r="X65" s="79" t="e">
        <f>#REF!</f>
        <v>#REF!</v>
      </c>
      <c r="Y65" s="40" t="e">
        <f>#REF!</f>
        <v>#REF!</v>
      </c>
      <c r="Z65" s="40" t="e">
        <f>#REF!</f>
        <v>#REF!</v>
      </c>
      <c r="AA65" s="47" t="e">
        <f>#REF!</f>
        <v>#REF!</v>
      </c>
      <c r="AB65" s="47" t="e">
        <f>#REF!</f>
        <v>#REF!</v>
      </c>
      <c r="AC65" s="40" t="e">
        <f>#REF!</f>
        <v>#REF!</v>
      </c>
      <c r="AD65" s="40" t="e">
        <f>#REF!</f>
        <v>#REF!</v>
      </c>
      <c r="AE65" s="45" t="e">
        <f>#REF!</f>
        <v>#REF!</v>
      </c>
      <c r="AF65" s="40" t="e">
        <f>#REF!</f>
        <v>#REF!</v>
      </c>
      <c r="AG65" s="40" t="e">
        <f>#REF!</f>
        <v>#REF!</v>
      </c>
      <c r="AH65" s="48" t="e">
        <f>#REF!</f>
        <v>#REF!</v>
      </c>
      <c r="AI65" s="49" t="e">
        <f>#REF!</f>
        <v>#REF!</v>
      </c>
    </row>
    <row r="66" spans="1:35" x14ac:dyDescent="0.25">
      <c r="A66" s="45" t="e">
        <f>#REF!</f>
        <v>#REF!</v>
      </c>
      <c r="B66" s="40" t="e">
        <f>#REF!</f>
        <v>#REF!</v>
      </c>
      <c r="C66" s="40"/>
      <c r="D66" s="40" t="e">
        <f>#REF!</f>
        <v>#REF!</v>
      </c>
      <c r="E66" s="40"/>
      <c r="F66" s="40" t="e">
        <f>#REF!</f>
        <v>#REF!</v>
      </c>
      <c r="G66" s="40"/>
      <c r="H66" s="40" t="e">
        <f>#REF!</f>
        <v>#REF!</v>
      </c>
      <c r="I66" s="46" t="e">
        <f>#REF!</f>
        <v>#REF!</v>
      </c>
      <c r="J66" s="45" t="e">
        <f>#REF!</f>
        <v>#REF!</v>
      </c>
      <c r="K66" s="40" t="e">
        <f>#REF!</f>
        <v>#REF!</v>
      </c>
      <c r="L66" s="61" t="e">
        <f>#REF!</f>
        <v>#REF!</v>
      </c>
      <c r="M66" s="40" t="e">
        <f>#REF!</f>
        <v>#REF!</v>
      </c>
      <c r="N66" s="69" t="e">
        <f>#REF!</f>
        <v>#REF!</v>
      </c>
      <c r="O66" s="78" t="e">
        <f>#REF!</f>
        <v>#REF!</v>
      </c>
      <c r="P66" s="40" t="e">
        <f>#REF!</f>
        <v>#REF!</v>
      </c>
      <c r="Q66" s="69" t="e">
        <f>#REF!</f>
        <v>#REF!</v>
      </c>
      <c r="R66" s="78" t="e">
        <f>#REF!</f>
        <v>#REF!</v>
      </c>
      <c r="S66" s="40" t="e">
        <f>#REF!</f>
        <v>#REF!</v>
      </c>
      <c r="T66" s="69" t="e">
        <f>#REF!</f>
        <v>#REF!</v>
      </c>
      <c r="U66" s="78" t="e">
        <f>#REF!</f>
        <v>#REF!</v>
      </c>
      <c r="V66" s="40" t="e">
        <f>#REF!</f>
        <v>#REF!</v>
      </c>
      <c r="W66" s="69" t="e">
        <f>#REF!</f>
        <v>#REF!</v>
      </c>
      <c r="X66" s="79" t="e">
        <f>#REF!</f>
        <v>#REF!</v>
      </c>
      <c r="Y66" s="40" t="e">
        <f>#REF!</f>
        <v>#REF!</v>
      </c>
      <c r="Z66" s="40" t="e">
        <f>#REF!</f>
        <v>#REF!</v>
      </c>
      <c r="AA66" s="47" t="e">
        <f>#REF!</f>
        <v>#REF!</v>
      </c>
      <c r="AB66" s="47" t="e">
        <f>#REF!</f>
        <v>#REF!</v>
      </c>
      <c r="AC66" s="40" t="e">
        <f>#REF!</f>
        <v>#REF!</v>
      </c>
      <c r="AD66" s="40" t="e">
        <f>#REF!</f>
        <v>#REF!</v>
      </c>
      <c r="AE66" s="45" t="e">
        <f>#REF!</f>
        <v>#REF!</v>
      </c>
      <c r="AF66" s="40" t="e">
        <f>#REF!</f>
        <v>#REF!</v>
      </c>
      <c r="AG66" s="40" t="e">
        <f>#REF!</f>
        <v>#REF!</v>
      </c>
      <c r="AH66" s="48" t="e">
        <f>#REF!</f>
        <v>#REF!</v>
      </c>
      <c r="AI66" s="49" t="e">
        <f>#REF!</f>
        <v>#REF!</v>
      </c>
    </row>
    <row r="67" spans="1:35" x14ac:dyDescent="0.25">
      <c r="A67" s="45" t="e">
        <f>#REF!</f>
        <v>#REF!</v>
      </c>
      <c r="B67" s="40" t="e">
        <f>#REF!</f>
        <v>#REF!</v>
      </c>
      <c r="C67" s="40"/>
      <c r="D67" s="40" t="e">
        <f>#REF!</f>
        <v>#REF!</v>
      </c>
      <c r="E67" s="40"/>
      <c r="F67" s="40" t="e">
        <f>#REF!</f>
        <v>#REF!</v>
      </c>
      <c r="G67" s="40"/>
      <c r="H67" s="40" t="e">
        <f>#REF!</f>
        <v>#REF!</v>
      </c>
      <c r="I67" s="46" t="e">
        <f>#REF!</f>
        <v>#REF!</v>
      </c>
      <c r="J67" s="45" t="e">
        <f>#REF!</f>
        <v>#REF!</v>
      </c>
      <c r="K67" s="40" t="e">
        <f>#REF!</f>
        <v>#REF!</v>
      </c>
      <c r="L67" s="61" t="e">
        <f>#REF!</f>
        <v>#REF!</v>
      </c>
      <c r="M67" s="40" t="e">
        <f>#REF!</f>
        <v>#REF!</v>
      </c>
      <c r="N67" s="69" t="e">
        <f>#REF!</f>
        <v>#REF!</v>
      </c>
      <c r="O67" s="78" t="e">
        <f>#REF!</f>
        <v>#REF!</v>
      </c>
      <c r="P67" s="40" t="e">
        <f>#REF!</f>
        <v>#REF!</v>
      </c>
      <c r="Q67" s="69" t="e">
        <f>#REF!</f>
        <v>#REF!</v>
      </c>
      <c r="R67" s="78" t="e">
        <f>#REF!</f>
        <v>#REF!</v>
      </c>
      <c r="S67" s="40" t="e">
        <f>#REF!</f>
        <v>#REF!</v>
      </c>
      <c r="T67" s="69" t="e">
        <f>#REF!</f>
        <v>#REF!</v>
      </c>
      <c r="U67" s="78" t="e">
        <f>#REF!</f>
        <v>#REF!</v>
      </c>
      <c r="V67" s="40" t="e">
        <f>#REF!</f>
        <v>#REF!</v>
      </c>
      <c r="W67" s="69" t="e">
        <f>#REF!</f>
        <v>#REF!</v>
      </c>
      <c r="X67" s="79" t="e">
        <f>#REF!</f>
        <v>#REF!</v>
      </c>
      <c r="Y67" s="40" t="e">
        <f>#REF!</f>
        <v>#REF!</v>
      </c>
      <c r="Z67" s="40" t="e">
        <f>#REF!</f>
        <v>#REF!</v>
      </c>
      <c r="AA67" s="47" t="e">
        <f>#REF!</f>
        <v>#REF!</v>
      </c>
      <c r="AB67" s="47" t="e">
        <f>#REF!</f>
        <v>#REF!</v>
      </c>
      <c r="AC67" s="40" t="e">
        <f>#REF!</f>
        <v>#REF!</v>
      </c>
      <c r="AD67" s="40" t="e">
        <f>#REF!</f>
        <v>#REF!</v>
      </c>
      <c r="AE67" s="45" t="e">
        <f>#REF!</f>
        <v>#REF!</v>
      </c>
      <c r="AF67" s="40" t="e">
        <f>#REF!</f>
        <v>#REF!</v>
      </c>
      <c r="AG67" s="40" t="e">
        <f>#REF!</f>
        <v>#REF!</v>
      </c>
      <c r="AH67" s="48" t="e">
        <f>#REF!</f>
        <v>#REF!</v>
      </c>
      <c r="AI67" s="49" t="e">
        <f>#REF!</f>
        <v>#REF!</v>
      </c>
    </row>
    <row r="68" spans="1:35" x14ac:dyDescent="0.25">
      <c r="A68" s="45" t="e">
        <f>#REF!</f>
        <v>#REF!</v>
      </c>
      <c r="B68" s="40" t="e">
        <f>#REF!</f>
        <v>#REF!</v>
      </c>
      <c r="C68" s="40"/>
      <c r="D68" s="40" t="e">
        <f>#REF!</f>
        <v>#REF!</v>
      </c>
      <c r="E68" s="40"/>
      <c r="F68" s="40" t="e">
        <f>#REF!</f>
        <v>#REF!</v>
      </c>
      <c r="G68" s="40"/>
      <c r="H68" s="40" t="e">
        <f>#REF!</f>
        <v>#REF!</v>
      </c>
      <c r="I68" s="46" t="e">
        <f>#REF!</f>
        <v>#REF!</v>
      </c>
      <c r="J68" s="45" t="e">
        <f>#REF!</f>
        <v>#REF!</v>
      </c>
      <c r="K68" s="40" t="e">
        <f>#REF!</f>
        <v>#REF!</v>
      </c>
      <c r="L68" s="61" t="e">
        <f>#REF!</f>
        <v>#REF!</v>
      </c>
      <c r="M68" s="40" t="e">
        <f>#REF!</f>
        <v>#REF!</v>
      </c>
      <c r="N68" s="69" t="e">
        <f>#REF!</f>
        <v>#REF!</v>
      </c>
      <c r="O68" s="78" t="e">
        <f>#REF!</f>
        <v>#REF!</v>
      </c>
      <c r="P68" s="40" t="e">
        <f>#REF!</f>
        <v>#REF!</v>
      </c>
      <c r="Q68" s="69" t="e">
        <f>#REF!</f>
        <v>#REF!</v>
      </c>
      <c r="R68" s="78" t="e">
        <f>#REF!</f>
        <v>#REF!</v>
      </c>
      <c r="S68" s="40" t="e">
        <f>#REF!</f>
        <v>#REF!</v>
      </c>
      <c r="T68" s="69" t="e">
        <f>#REF!</f>
        <v>#REF!</v>
      </c>
      <c r="U68" s="78" t="e">
        <f>#REF!</f>
        <v>#REF!</v>
      </c>
      <c r="V68" s="40" t="e">
        <f>#REF!</f>
        <v>#REF!</v>
      </c>
      <c r="W68" s="69" t="e">
        <f>#REF!</f>
        <v>#REF!</v>
      </c>
      <c r="X68" s="79" t="e">
        <f>#REF!</f>
        <v>#REF!</v>
      </c>
      <c r="Y68" s="40" t="e">
        <f>#REF!</f>
        <v>#REF!</v>
      </c>
      <c r="Z68" s="40" t="e">
        <f>#REF!</f>
        <v>#REF!</v>
      </c>
      <c r="AA68" s="47" t="e">
        <f>#REF!</f>
        <v>#REF!</v>
      </c>
      <c r="AB68" s="47" t="e">
        <f>#REF!</f>
        <v>#REF!</v>
      </c>
      <c r="AC68" s="40" t="e">
        <f>#REF!</f>
        <v>#REF!</v>
      </c>
      <c r="AD68" s="40" t="e">
        <f>#REF!</f>
        <v>#REF!</v>
      </c>
      <c r="AE68" s="45" t="e">
        <f>#REF!</f>
        <v>#REF!</v>
      </c>
      <c r="AF68" s="40" t="e">
        <f>#REF!</f>
        <v>#REF!</v>
      </c>
      <c r="AG68" s="40" t="e">
        <f>#REF!</f>
        <v>#REF!</v>
      </c>
      <c r="AH68" s="48" t="e">
        <f>#REF!</f>
        <v>#REF!</v>
      </c>
      <c r="AI68" s="49" t="e">
        <f>#REF!</f>
        <v>#REF!</v>
      </c>
    </row>
    <row r="69" spans="1:35" x14ac:dyDescent="0.25">
      <c r="A69" s="45" t="e">
        <f>#REF!</f>
        <v>#REF!</v>
      </c>
      <c r="B69" s="40" t="e">
        <f>#REF!</f>
        <v>#REF!</v>
      </c>
      <c r="C69" s="40"/>
      <c r="D69" s="40" t="e">
        <f>#REF!</f>
        <v>#REF!</v>
      </c>
      <c r="E69" s="40"/>
      <c r="F69" s="40" t="e">
        <f>#REF!</f>
        <v>#REF!</v>
      </c>
      <c r="G69" s="40"/>
      <c r="H69" s="40" t="e">
        <f>#REF!</f>
        <v>#REF!</v>
      </c>
      <c r="I69" s="46" t="e">
        <f>#REF!</f>
        <v>#REF!</v>
      </c>
      <c r="J69" s="45" t="e">
        <f>#REF!</f>
        <v>#REF!</v>
      </c>
      <c r="K69" s="40" t="e">
        <f>#REF!</f>
        <v>#REF!</v>
      </c>
      <c r="L69" s="61" t="e">
        <f>#REF!</f>
        <v>#REF!</v>
      </c>
      <c r="M69" s="40" t="e">
        <f>#REF!</f>
        <v>#REF!</v>
      </c>
      <c r="N69" s="69" t="e">
        <f>#REF!</f>
        <v>#REF!</v>
      </c>
      <c r="O69" s="78" t="e">
        <f>#REF!</f>
        <v>#REF!</v>
      </c>
      <c r="P69" s="40" t="e">
        <f>#REF!</f>
        <v>#REF!</v>
      </c>
      <c r="Q69" s="69" t="e">
        <f>#REF!</f>
        <v>#REF!</v>
      </c>
      <c r="R69" s="78" t="e">
        <f>#REF!</f>
        <v>#REF!</v>
      </c>
      <c r="S69" s="40" t="e">
        <f>#REF!</f>
        <v>#REF!</v>
      </c>
      <c r="T69" s="69" t="e">
        <f>#REF!</f>
        <v>#REF!</v>
      </c>
      <c r="U69" s="78" t="e">
        <f>#REF!</f>
        <v>#REF!</v>
      </c>
      <c r="V69" s="40" t="e">
        <f>#REF!</f>
        <v>#REF!</v>
      </c>
      <c r="W69" s="69" t="e">
        <f>#REF!</f>
        <v>#REF!</v>
      </c>
      <c r="X69" s="79" t="e">
        <f>#REF!</f>
        <v>#REF!</v>
      </c>
      <c r="Y69" s="40" t="e">
        <f>#REF!</f>
        <v>#REF!</v>
      </c>
      <c r="Z69" s="40" t="e">
        <f>#REF!</f>
        <v>#REF!</v>
      </c>
      <c r="AA69" s="47" t="e">
        <f>#REF!</f>
        <v>#REF!</v>
      </c>
      <c r="AB69" s="47" t="e">
        <f>#REF!</f>
        <v>#REF!</v>
      </c>
      <c r="AC69" s="40" t="e">
        <f>#REF!</f>
        <v>#REF!</v>
      </c>
      <c r="AD69" s="40" t="e">
        <f>#REF!</f>
        <v>#REF!</v>
      </c>
      <c r="AE69" s="45" t="e">
        <f>#REF!</f>
        <v>#REF!</v>
      </c>
      <c r="AF69" s="40" t="e">
        <f>#REF!</f>
        <v>#REF!</v>
      </c>
      <c r="AG69" s="40" t="e">
        <f>#REF!</f>
        <v>#REF!</v>
      </c>
      <c r="AH69" s="48" t="e">
        <f>#REF!</f>
        <v>#REF!</v>
      </c>
      <c r="AI69" s="49" t="e">
        <f>#REF!</f>
        <v>#REF!</v>
      </c>
    </row>
    <row r="70" spans="1:35" x14ac:dyDescent="0.25">
      <c r="A70" s="45" t="e">
        <f>#REF!</f>
        <v>#REF!</v>
      </c>
      <c r="B70" s="40" t="e">
        <f>#REF!</f>
        <v>#REF!</v>
      </c>
      <c r="C70" s="40"/>
      <c r="D70" s="40" t="e">
        <f>#REF!</f>
        <v>#REF!</v>
      </c>
      <c r="E70" s="40"/>
      <c r="F70" s="40" t="e">
        <f>#REF!</f>
        <v>#REF!</v>
      </c>
      <c r="G70" s="40"/>
      <c r="H70" s="40" t="e">
        <f>#REF!</f>
        <v>#REF!</v>
      </c>
      <c r="I70" s="46" t="e">
        <f>#REF!</f>
        <v>#REF!</v>
      </c>
      <c r="J70" s="45" t="e">
        <f>#REF!</f>
        <v>#REF!</v>
      </c>
      <c r="K70" s="40" t="e">
        <f>#REF!</f>
        <v>#REF!</v>
      </c>
      <c r="L70" s="61" t="e">
        <f>#REF!</f>
        <v>#REF!</v>
      </c>
      <c r="M70" s="40" t="e">
        <f>#REF!</f>
        <v>#REF!</v>
      </c>
      <c r="N70" s="69" t="e">
        <f>#REF!</f>
        <v>#REF!</v>
      </c>
      <c r="O70" s="78" t="e">
        <f>#REF!</f>
        <v>#REF!</v>
      </c>
      <c r="P70" s="40" t="e">
        <f>#REF!</f>
        <v>#REF!</v>
      </c>
      <c r="Q70" s="69" t="e">
        <f>#REF!</f>
        <v>#REF!</v>
      </c>
      <c r="R70" s="78" t="e">
        <f>#REF!</f>
        <v>#REF!</v>
      </c>
      <c r="S70" s="40" t="e">
        <f>#REF!</f>
        <v>#REF!</v>
      </c>
      <c r="T70" s="69" t="e">
        <f>#REF!</f>
        <v>#REF!</v>
      </c>
      <c r="U70" s="78" t="e">
        <f>#REF!</f>
        <v>#REF!</v>
      </c>
      <c r="V70" s="40" t="e">
        <f>#REF!</f>
        <v>#REF!</v>
      </c>
      <c r="W70" s="69" t="e">
        <f>#REF!</f>
        <v>#REF!</v>
      </c>
      <c r="X70" s="79" t="e">
        <f>#REF!</f>
        <v>#REF!</v>
      </c>
      <c r="Y70" s="40" t="e">
        <f>#REF!</f>
        <v>#REF!</v>
      </c>
      <c r="Z70" s="40" t="e">
        <f>#REF!</f>
        <v>#REF!</v>
      </c>
      <c r="AA70" s="47" t="e">
        <f>#REF!</f>
        <v>#REF!</v>
      </c>
      <c r="AB70" s="47" t="e">
        <f>#REF!</f>
        <v>#REF!</v>
      </c>
      <c r="AC70" s="40" t="e">
        <f>#REF!</f>
        <v>#REF!</v>
      </c>
      <c r="AD70" s="40" t="e">
        <f>#REF!</f>
        <v>#REF!</v>
      </c>
      <c r="AE70" s="45" t="e">
        <f>#REF!</f>
        <v>#REF!</v>
      </c>
      <c r="AF70" s="40" t="e">
        <f>#REF!</f>
        <v>#REF!</v>
      </c>
      <c r="AG70" s="40" t="e">
        <f>#REF!</f>
        <v>#REF!</v>
      </c>
      <c r="AH70" s="48" t="e">
        <f>#REF!</f>
        <v>#REF!</v>
      </c>
      <c r="AI70" s="49" t="e">
        <f>#REF!</f>
        <v>#REF!</v>
      </c>
    </row>
    <row r="71" spans="1:35" x14ac:dyDescent="0.25">
      <c r="A71" s="45" t="e">
        <f>#REF!</f>
        <v>#REF!</v>
      </c>
      <c r="B71" s="40" t="e">
        <f>#REF!</f>
        <v>#REF!</v>
      </c>
      <c r="C71" s="40"/>
      <c r="D71" s="40" t="e">
        <f>#REF!</f>
        <v>#REF!</v>
      </c>
      <c r="E71" s="40"/>
      <c r="F71" s="40" t="e">
        <f>#REF!</f>
        <v>#REF!</v>
      </c>
      <c r="G71" s="40"/>
      <c r="H71" s="40" t="e">
        <f>#REF!</f>
        <v>#REF!</v>
      </c>
      <c r="I71" s="46" t="e">
        <f>#REF!</f>
        <v>#REF!</v>
      </c>
      <c r="J71" s="45" t="e">
        <f>#REF!</f>
        <v>#REF!</v>
      </c>
      <c r="K71" s="40" t="e">
        <f>#REF!</f>
        <v>#REF!</v>
      </c>
      <c r="L71" s="61" t="e">
        <f>#REF!</f>
        <v>#REF!</v>
      </c>
      <c r="M71" s="40" t="e">
        <f>#REF!</f>
        <v>#REF!</v>
      </c>
      <c r="N71" s="69" t="e">
        <f>#REF!</f>
        <v>#REF!</v>
      </c>
      <c r="O71" s="78" t="e">
        <f>#REF!</f>
        <v>#REF!</v>
      </c>
      <c r="P71" s="40" t="e">
        <f>#REF!</f>
        <v>#REF!</v>
      </c>
      <c r="Q71" s="69" t="e">
        <f>#REF!</f>
        <v>#REF!</v>
      </c>
      <c r="R71" s="78" t="e">
        <f>#REF!</f>
        <v>#REF!</v>
      </c>
      <c r="S71" s="40" t="e">
        <f>#REF!</f>
        <v>#REF!</v>
      </c>
      <c r="T71" s="69" t="e">
        <f>#REF!</f>
        <v>#REF!</v>
      </c>
      <c r="U71" s="78" t="e">
        <f>#REF!</f>
        <v>#REF!</v>
      </c>
      <c r="V71" s="40" t="e">
        <f>#REF!</f>
        <v>#REF!</v>
      </c>
      <c r="W71" s="69" t="e">
        <f>#REF!</f>
        <v>#REF!</v>
      </c>
      <c r="X71" s="79" t="e">
        <f>#REF!</f>
        <v>#REF!</v>
      </c>
      <c r="Y71" s="40" t="e">
        <f>#REF!</f>
        <v>#REF!</v>
      </c>
      <c r="Z71" s="40" t="e">
        <f>#REF!</f>
        <v>#REF!</v>
      </c>
      <c r="AA71" s="47" t="e">
        <f>#REF!</f>
        <v>#REF!</v>
      </c>
      <c r="AB71" s="47" t="e">
        <f>#REF!</f>
        <v>#REF!</v>
      </c>
      <c r="AC71" s="40" t="e">
        <f>#REF!</f>
        <v>#REF!</v>
      </c>
      <c r="AD71" s="40" t="e">
        <f>#REF!</f>
        <v>#REF!</v>
      </c>
      <c r="AE71" s="45" t="e">
        <f>#REF!</f>
        <v>#REF!</v>
      </c>
      <c r="AF71" s="40" t="e">
        <f>#REF!</f>
        <v>#REF!</v>
      </c>
      <c r="AG71" s="40" t="e">
        <f>#REF!</f>
        <v>#REF!</v>
      </c>
      <c r="AH71" s="48" t="e">
        <f>#REF!</f>
        <v>#REF!</v>
      </c>
      <c r="AI71" s="49" t="e">
        <f>#REF!</f>
        <v>#REF!</v>
      </c>
    </row>
    <row r="72" spans="1:35" x14ac:dyDescent="0.25">
      <c r="A72" s="45" t="e">
        <f>#REF!</f>
        <v>#REF!</v>
      </c>
      <c r="B72" s="40" t="e">
        <f>#REF!</f>
        <v>#REF!</v>
      </c>
      <c r="C72" s="40"/>
      <c r="D72" s="40" t="e">
        <f>#REF!</f>
        <v>#REF!</v>
      </c>
      <c r="E72" s="40"/>
      <c r="F72" s="40" t="e">
        <f>#REF!</f>
        <v>#REF!</v>
      </c>
      <c r="G72" s="40"/>
      <c r="H72" s="40" t="e">
        <f>#REF!</f>
        <v>#REF!</v>
      </c>
      <c r="I72" s="46" t="e">
        <f>#REF!</f>
        <v>#REF!</v>
      </c>
      <c r="J72" s="45" t="e">
        <f>#REF!</f>
        <v>#REF!</v>
      </c>
      <c r="K72" s="40" t="e">
        <f>#REF!</f>
        <v>#REF!</v>
      </c>
      <c r="L72" s="61" t="e">
        <f>#REF!</f>
        <v>#REF!</v>
      </c>
      <c r="M72" s="40" t="e">
        <f>#REF!</f>
        <v>#REF!</v>
      </c>
      <c r="N72" s="69" t="e">
        <f>#REF!</f>
        <v>#REF!</v>
      </c>
      <c r="O72" s="78" t="e">
        <f>#REF!</f>
        <v>#REF!</v>
      </c>
      <c r="P72" s="40" t="e">
        <f>#REF!</f>
        <v>#REF!</v>
      </c>
      <c r="Q72" s="69" t="e">
        <f>#REF!</f>
        <v>#REF!</v>
      </c>
      <c r="R72" s="78" t="e">
        <f>#REF!</f>
        <v>#REF!</v>
      </c>
      <c r="S72" s="40" t="e">
        <f>#REF!</f>
        <v>#REF!</v>
      </c>
      <c r="T72" s="69" t="e">
        <f>#REF!</f>
        <v>#REF!</v>
      </c>
      <c r="U72" s="78" t="e">
        <f>#REF!</f>
        <v>#REF!</v>
      </c>
      <c r="V72" s="40" t="e">
        <f>#REF!</f>
        <v>#REF!</v>
      </c>
      <c r="W72" s="69" t="e">
        <f>#REF!</f>
        <v>#REF!</v>
      </c>
      <c r="X72" s="79" t="e">
        <f>#REF!</f>
        <v>#REF!</v>
      </c>
      <c r="Y72" s="40" t="e">
        <f>#REF!</f>
        <v>#REF!</v>
      </c>
      <c r="Z72" s="40" t="e">
        <f>#REF!</f>
        <v>#REF!</v>
      </c>
      <c r="AA72" s="47" t="e">
        <f>#REF!</f>
        <v>#REF!</v>
      </c>
      <c r="AB72" s="47" t="e">
        <f>#REF!</f>
        <v>#REF!</v>
      </c>
      <c r="AC72" s="40" t="e">
        <f>#REF!</f>
        <v>#REF!</v>
      </c>
      <c r="AD72" s="40" t="e">
        <f>#REF!</f>
        <v>#REF!</v>
      </c>
      <c r="AE72" s="45" t="e">
        <f>#REF!</f>
        <v>#REF!</v>
      </c>
      <c r="AF72" s="40" t="e">
        <f>#REF!</f>
        <v>#REF!</v>
      </c>
      <c r="AG72" s="40" t="e">
        <f>#REF!</f>
        <v>#REF!</v>
      </c>
      <c r="AH72" s="48" t="e">
        <f>#REF!</f>
        <v>#REF!</v>
      </c>
      <c r="AI72" s="49" t="e">
        <f>#REF!</f>
        <v>#REF!</v>
      </c>
    </row>
    <row r="73" spans="1:35" x14ac:dyDescent="0.25">
      <c r="A73" s="45" t="e">
        <f>#REF!</f>
        <v>#REF!</v>
      </c>
      <c r="B73" s="40" t="e">
        <f>#REF!</f>
        <v>#REF!</v>
      </c>
      <c r="C73" s="40"/>
      <c r="D73" s="40" t="e">
        <f>#REF!</f>
        <v>#REF!</v>
      </c>
      <c r="E73" s="40"/>
      <c r="F73" s="40" t="e">
        <f>#REF!</f>
        <v>#REF!</v>
      </c>
      <c r="G73" s="40"/>
      <c r="H73" s="40" t="e">
        <f>#REF!</f>
        <v>#REF!</v>
      </c>
      <c r="I73" s="46" t="e">
        <f>#REF!</f>
        <v>#REF!</v>
      </c>
      <c r="J73" s="45" t="e">
        <f>#REF!</f>
        <v>#REF!</v>
      </c>
      <c r="K73" s="40" t="e">
        <f>#REF!</f>
        <v>#REF!</v>
      </c>
      <c r="L73" s="61" t="e">
        <f>#REF!</f>
        <v>#REF!</v>
      </c>
      <c r="M73" s="40" t="e">
        <f>#REF!</f>
        <v>#REF!</v>
      </c>
      <c r="N73" s="69" t="e">
        <f>#REF!</f>
        <v>#REF!</v>
      </c>
      <c r="O73" s="78" t="e">
        <f>#REF!</f>
        <v>#REF!</v>
      </c>
      <c r="P73" s="40" t="e">
        <f>#REF!</f>
        <v>#REF!</v>
      </c>
      <c r="Q73" s="69" t="e">
        <f>#REF!</f>
        <v>#REF!</v>
      </c>
      <c r="R73" s="78" t="e">
        <f>#REF!</f>
        <v>#REF!</v>
      </c>
      <c r="S73" s="40" t="e">
        <f>#REF!</f>
        <v>#REF!</v>
      </c>
      <c r="T73" s="69" t="e">
        <f>#REF!</f>
        <v>#REF!</v>
      </c>
      <c r="U73" s="78" t="e">
        <f>#REF!</f>
        <v>#REF!</v>
      </c>
      <c r="V73" s="40" t="e">
        <f>#REF!</f>
        <v>#REF!</v>
      </c>
      <c r="W73" s="69" t="e">
        <f>#REF!</f>
        <v>#REF!</v>
      </c>
      <c r="X73" s="79" t="e">
        <f>#REF!</f>
        <v>#REF!</v>
      </c>
      <c r="Y73" s="40" t="e">
        <f>#REF!</f>
        <v>#REF!</v>
      </c>
      <c r="Z73" s="40" t="e">
        <f>#REF!</f>
        <v>#REF!</v>
      </c>
      <c r="AA73" s="47" t="e">
        <f>#REF!</f>
        <v>#REF!</v>
      </c>
      <c r="AB73" s="47" t="e">
        <f>#REF!</f>
        <v>#REF!</v>
      </c>
      <c r="AC73" s="40" t="e">
        <f>#REF!</f>
        <v>#REF!</v>
      </c>
      <c r="AD73" s="40" t="e">
        <f>#REF!</f>
        <v>#REF!</v>
      </c>
      <c r="AE73" s="45" t="e">
        <f>#REF!</f>
        <v>#REF!</v>
      </c>
      <c r="AF73" s="40" t="e">
        <f>#REF!</f>
        <v>#REF!</v>
      </c>
      <c r="AG73" s="40" t="e">
        <f>#REF!</f>
        <v>#REF!</v>
      </c>
      <c r="AH73" s="48" t="e">
        <f>#REF!</f>
        <v>#REF!</v>
      </c>
      <c r="AI73" s="49" t="e">
        <f>#REF!</f>
        <v>#REF!</v>
      </c>
    </row>
    <row r="74" spans="1:35" x14ac:dyDescent="0.25">
      <c r="A74" s="45" t="e">
        <f>#REF!</f>
        <v>#REF!</v>
      </c>
      <c r="B74" s="40" t="e">
        <f>#REF!</f>
        <v>#REF!</v>
      </c>
      <c r="C74" s="40"/>
      <c r="D74" s="40" t="e">
        <f>#REF!</f>
        <v>#REF!</v>
      </c>
      <c r="E74" s="40"/>
      <c r="F74" s="40" t="e">
        <f>#REF!</f>
        <v>#REF!</v>
      </c>
      <c r="G74" s="40"/>
      <c r="H74" s="40" t="e">
        <f>#REF!</f>
        <v>#REF!</v>
      </c>
      <c r="I74" s="46" t="e">
        <f>#REF!</f>
        <v>#REF!</v>
      </c>
      <c r="J74" s="45" t="e">
        <f>#REF!</f>
        <v>#REF!</v>
      </c>
      <c r="K74" s="40" t="e">
        <f>#REF!</f>
        <v>#REF!</v>
      </c>
      <c r="L74" s="61" t="e">
        <f>#REF!</f>
        <v>#REF!</v>
      </c>
      <c r="M74" s="40" t="e">
        <f>#REF!</f>
        <v>#REF!</v>
      </c>
      <c r="N74" s="69" t="e">
        <f>#REF!</f>
        <v>#REF!</v>
      </c>
      <c r="O74" s="78" t="e">
        <f>#REF!</f>
        <v>#REF!</v>
      </c>
      <c r="P74" s="40" t="e">
        <f>#REF!</f>
        <v>#REF!</v>
      </c>
      <c r="Q74" s="69" t="e">
        <f>#REF!</f>
        <v>#REF!</v>
      </c>
      <c r="R74" s="78" t="e">
        <f>#REF!</f>
        <v>#REF!</v>
      </c>
      <c r="S74" s="40" t="e">
        <f>#REF!</f>
        <v>#REF!</v>
      </c>
      <c r="T74" s="69" t="e">
        <f>#REF!</f>
        <v>#REF!</v>
      </c>
      <c r="U74" s="78" t="e">
        <f>#REF!</f>
        <v>#REF!</v>
      </c>
      <c r="V74" s="40" t="e">
        <f>#REF!</f>
        <v>#REF!</v>
      </c>
      <c r="W74" s="69" t="e">
        <f>#REF!</f>
        <v>#REF!</v>
      </c>
      <c r="X74" s="79" t="e">
        <f>#REF!</f>
        <v>#REF!</v>
      </c>
      <c r="Y74" s="40" t="e">
        <f>#REF!</f>
        <v>#REF!</v>
      </c>
      <c r="Z74" s="40" t="e">
        <f>#REF!</f>
        <v>#REF!</v>
      </c>
      <c r="AA74" s="47" t="e">
        <f>#REF!</f>
        <v>#REF!</v>
      </c>
      <c r="AB74" s="47" t="e">
        <f>#REF!</f>
        <v>#REF!</v>
      </c>
      <c r="AC74" s="40" t="e">
        <f>#REF!</f>
        <v>#REF!</v>
      </c>
      <c r="AD74" s="40" t="e">
        <f>#REF!</f>
        <v>#REF!</v>
      </c>
      <c r="AE74" s="45" t="e">
        <f>#REF!</f>
        <v>#REF!</v>
      </c>
      <c r="AF74" s="40" t="e">
        <f>#REF!</f>
        <v>#REF!</v>
      </c>
      <c r="AG74" s="40" t="e">
        <f>#REF!</f>
        <v>#REF!</v>
      </c>
      <c r="AH74" s="48" t="e">
        <f>#REF!</f>
        <v>#REF!</v>
      </c>
      <c r="AI74" s="49" t="e">
        <f>#REF!</f>
        <v>#REF!</v>
      </c>
    </row>
    <row r="75" spans="1:35" x14ac:dyDescent="0.25">
      <c r="A75" s="45" t="e">
        <f>#REF!</f>
        <v>#REF!</v>
      </c>
      <c r="B75" s="40" t="e">
        <f>#REF!</f>
        <v>#REF!</v>
      </c>
      <c r="C75" s="40"/>
      <c r="D75" s="40" t="e">
        <f>#REF!</f>
        <v>#REF!</v>
      </c>
      <c r="E75" s="40"/>
      <c r="F75" s="40" t="e">
        <f>#REF!</f>
        <v>#REF!</v>
      </c>
      <c r="G75" s="40"/>
      <c r="H75" s="40" t="e">
        <f>#REF!</f>
        <v>#REF!</v>
      </c>
      <c r="I75" s="46" t="e">
        <f>#REF!</f>
        <v>#REF!</v>
      </c>
      <c r="J75" s="45" t="e">
        <f>#REF!</f>
        <v>#REF!</v>
      </c>
      <c r="K75" s="40" t="e">
        <f>#REF!</f>
        <v>#REF!</v>
      </c>
      <c r="L75" s="61" t="e">
        <f>#REF!</f>
        <v>#REF!</v>
      </c>
      <c r="M75" s="40" t="e">
        <f>#REF!</f>
        <v>#REF!</v>
      </c>
      <c r="N75" s="69" t="e">
        <f>#REF!</f>
        <v>#REF!</v>
      </c>
      <c r="O75" s="78" t="e">
        <f>#REF!</f>
        <v>#REF!</v>
      </c>
      <c r="P75" s="40" t="e">
        <f>#REF!</f>
        <v>#REF!</v>
      </c>
      <c r="Q75" s="69" t="e">
        <f>#REF!</f>
        <v>#REF!</v>
      </c>
      <c r="R75" s="78" t="e">
        <f>#REF!</f>
        <v>#REF!</v>
      </c>
      <c r="S75" s="40" t="e">
        <f>#REF!</f>
        <v>#REF!</v>
      </c>
      <c r="T75" s="69" t="e">
        <f>#REF!</f>
        <v>#REF!</v>
      </c>
      <c r="U75" s="78" t="e">
        <f>#REF!</f>
        <v>#REF!</v>
      </c>
      <c r="V75" s="40" t="e">
        <f>#REF!</f>
        <v>#REF!</v>
      </c>
      <c r="W75" s="69" t="e">
        <f>#REF!</f>
        <v>#REF!</v>
      </c>
      <c r="X75" s="79" t="e">
        <f>#REF!</f>
        <v>#REF!</v>
      </c>
      <c r="Y75" s="40" t="e">
        <f>#REF!</f>
        <v>#REF!</v>
      </c>
      <c r="Z75" s="40" t="e">
        <f>#REF!</f>
        <v>#REF!</v>
      </c>
      <c r="AA75" s="47" t="e">
        <f>#REF!</f>
        <v>#REF!</v>
      </c>
      <c r="AB75" s="47" t="e">
        <f>#REF!</f>
        <v>#REF!</v>
      </c>
      <c r="AC75" s="40" t="e">
        <f>#REF!</f>
        <v>#REF!</v>
      </c>
      <c r="AD75" s="40" t="e">
        <f>#REF!</f>
        <v>#REF!</v>
      </c>
      <c r="AE75" s="45" t="e">
        <f>#REF!</f>
        <v>#REF!</v>
      </c>
      <c r="AF75" s="40" t="e">
        <f>#REF!</f>
        <v>#REF!</v>
      </c>
      <c r="AG75" s="40" t="e">
        <f>#REF!</f>
        <v>#REF!</v>
      </c>
      <c r="AH75" s="48" t="e">
        <f>#REF!</f>
        <v>#REF!</v>
      </c>
      <c r="AI75" s="49" t="e">
        <f>#REF!</f>
        <v>#REF!</v>
      </c>
    </row>
    <row r="76" spans="1:35" x14ac:dyDescent="0.25">
      <c r="A76" s="45" t="e">
        <f>#REF!</f>
        <v>#REF!</v>
      </c>
      <c r="B76" s="40" t="e">
        <f>#REF!</f>
        <v>#REF!</v>
      </c>
      <c r="C76" s="40"/>
      <c r="D76" s="40" t="e">
        <f>#REF!</f>
        <v>#REF!</v>
      </c>
      <c r="E76" s="40"/>
      <c r="F76" s="40" t="e">
        <f>#REF!</f>
        <v>#REF!</v>
      </c>
      <c r="G76" s="40"/>
      <c r="H76" s="40" t="e">
        <f>#REF!</f>
        <v>#REF!</v>
      </c>
      <c r="I76" s="46" t="e">
        <f>#REF!</f>
        <v>#REF!</v>
      </c>
      <c r="J76" s="45" t="e">
        <f>#REF!</f>
        <v>#REF!</v>
      </c>
      <c r="K76" s="40" t="e">
        <f>#REF!</f>
        <v>#REF!</v>
      </c>
      <c r="L76" s="61" t="e">
        <f>#REF!</f>
        <v>#REF!</v>
      </c>
      <c r="M76" s="40" t="e">
        <f>#REF!</f>
        <v>#REF!</v>
      </c>
      <c r="N76" s="69" t="e">
        <f>#REF!</f>
        <v>#REF!</v>
      </c>
      <c r="O76" s="78" t="e">
        <f>#REF!</f>
        <v>#REF!</v>
      </c>
      <c r="P76" s="40" t="e">
        <f>#REF!</f>
        <v>#REF!</v>
      </c>
      <c r="Q76" s="69" t="e">
        <f>#REF!</f>
        <v>#REF!</v>
      </c>
      <c r="R76" s="78" t="e">
        <f>#REF!</f>
        <v>#REF!</v>
      </c>
      <c r="S76" s="40" t="e">
        <f>#REF!</f>
        <v>#REF!</v>
      </c>
      <c r="T76" s="69" t="e">
        <f>#REF!</f>
        <v>#REF!</v>
      </c>
      <c r="U76" s="78" t="e">
        <f>#REF!</f>
        <v>#REF!</v>
      </c>
      <c r="V76" s="40" t="e">
        <f>#REF!</f>
        <v>#REF!</v>
      </c>
      <c r="W76" s="69" t="e">
        <f>#REF!</f>
        <v>#REF!</v>
      </c>
      <c r="X76" s="79" t="e">
        <f>#REF!</f>
        <v>#REF!</v>
      </c>
      <c r="Y76" s="40" t="e">
        <f>#REF!</f>
        <v>#REF!</v>
      </c>
      <c r="Z76" s="40" t="e">
        <f>#REF!</f>
        <v>#REF!</v>
      </c>
      <c r="AA76" s="47" t="e">
        <f>#REF!</f>
        <v>#REF!</v>
      </c>
      <c r="AB76" s="47" t="e">
        <f>#REF!</f>
        <v>#REF!</v>
      </c>
      <c r="AC76" s="40" t="e">
        <f>#REF!</f>
        <v>#REF!</v>
      </c>
      <c r="AD76" s="40" t="e">
        <f>#REF!</f>
        <v>#REF!</v>
      </c>
      <c r="AE76" s="45" t="e">
        <f>#REF!</f>
        <v>#REF!</v>
      </c>
      <c r="AF76" s="40" t="e">
        <f>#REF!</f>
        <v>#REF!</v>
      </c>
      <c r="AG76" s="40" t="e">
        <f>#REF!</f>
        <v>#REF!</v>
      </c>
      <c r="AH76" s="48" t="e">
        <f>#REF!</f>
        <v>#REF!</v>
      </c>
      <c r="AI76" s="49" t="e">
        <f>#REF!</f>
        <v>#REF!</v>
      </c>
    </row>
    <row r="77" spans="1:35" x14ac:dyDescent="0.25">
      <c r="A77" s="45" t="e">
        <f>#REF!</f>
        <v>#REF!</v>
      </c>
      <c r="B77" s="40" t="e">
        <f>#REF!</f>
        <v>#REF!</v>
      </c>
      <c r="C77" s="40"/>
      <c r="D77" s="40" t="e">
        <f>#REF!</f>
        <v>#REF!</v>
      </c>
      <c r="E77" s="40"/>
      <c r="F77" s="40" t="e">
        <f>#REF!</f>
        <v>#REF!</v>
      </c>
      <c r="G77" s="40"/>
      <c r="H77" s="40" t="e">
        <f>#REF!</f>
        <v>#REF!</v>
      </c>
      <c r="I77" s="46" t="e">
        <f>#REF!</f>
        <v>#REF!</v>
      </c>
      <c r="J77" s="45" t="e">
        <f>#REF!</f>
        <v>#REF!</v>
      </c>
      <c r="K77" s="40" t="e">
        <f>#REF!</f>
        <v>#REF!</v>
      </c>
      <c r="L77" s="61" t="e">
        <f>#REF!</f>
        <v>#REF!</v>
      </c>
      <c r="M77" s="40" t="e">
        <f>#REF!</f>
        <v>#REF!</v>
      </c>
      <c r="N77" s="69" t="e">
        <f>#REF!</f>
        <v>#REF!</v>
      </c>
      <c r="O77" s="78" t="e">
        <f>#REF!</f>
        <v>#REF!</v>
      </c>
      <c r="P77" s="40" t="e">
        <f>#REF!</f>
        <v>#REF!</v>
      </c>
      <c r="Q77" s="69" t="e">
        <f>#REF!</f>
        <v>#REF!</v>
      </c>
      <c r="R77" s="78" t="e">
        <f>#REF!</f>
        <v>#REF!</v>
      </c>
      <c r="S77" s="40" t="e">
        <f>#REF!</f>
        <v>#REF!</v>
      </c>
      <c r="T77" s="69" t="e">
        <f>#REF!</f>
        <v>#REF!</v>
      </c>
      <c r="U77" s="78" t="e">
        <f>#REF!</f>
        <v>#REF!</v>
      </c>
      <c r="V77" s="40" t="e">
        <f>#REF!</f>
        <v>#REF!</v>
      </c>
      <c r="W77" s="69" t="e">
        <f>#REF!</f>
        <v>#REF!</v>
      </c>
      <c r="X77" s="79" t="e">
        <f>#REF!</f>
        <v>#REF!</v>
      </c>
      <c r="Y77" s="40" t="e">
        <f>#REF!</f>
        <v>#REF!</v>
      </c>
      <c r="Z77" s="40" t="e">
        <f>#REF!</f>
        <v>#REF!</v>
      </c>
      <c r="AA77" s="47" t="e">
        <f>#REF!</f>
        <v>#REF!</v>
      </c>
      <c r="AB77" s="47" t="e">
        <f>#REF!</f>
        <v>#REF!</v>
      </c>
      <c r="AC77" s="40" t="e">
        <f>#REF!</f>
        <v>#REF!</v>
      </c>
      <c r="AD77" s="40" t="e">
        <f>#REF!</f>
        <v>#REF!</v>
      </c>
      <c r="AE77" s="45" t="e">
        <f>#REF!</f>
        <v>#REF!</v>
      </c>
      <c r="AF77" s="40" t="e">
        <f>#REF!</f>
        <v>#REF!</v>
      </c>
      <c r="AG77" s="40" t="e">
        <f>#REF!</f>
        <v>#REF!</v>
      </c>
      <c r="AH77" s="48" t="e">
        <f>#REF!</f>
        <v>#REF!</v>
      </c>
      <c r="AI77" s="49" t="e">
        <f>#REF!</f>
        <v>#REF!</v>
      </c>
    </row>
    <row r="78" spans="1:35" x14ac:dyDescent="0.25">
      <c r="A78" s="45" t="e">
        <f>#REF!</f>
        <v>#REF!</v>
      </c>
      <c r="B78" s="40" t="e">
        <f>#REF!</f>
        <v>#REF!</v>
      </c>
      <c r="C78" s="40"/>
      <c r="D78" s="40" t="e">
        <f>#REF!</f>
        <v>#REF!</v>
      </c>
      <c r="E78" s="40"/>
      <c r="F78" s="40" t="e">
        <f>#REF!</f>
        <v>#REF!</v>
      </c>
      <c r="G78" s="40"/>
      <c r="H78" s="40" t="e">
        <f>#REF!</f>
        <v>#REF!</v>
      </c>
      <c r="I78" s="46" t="e">
        <f>#REF!</f>
        <v>#REF!</v>
      </c>
      <c r="J78" s="45" t="e">
        <f>#REF!</f>
        <v>#REF!</v>
      </c>
      <c r="K78" s="40" t="e">
        <f>#REF!</f>
        <v>#REF!</v>
      </c>
      <c r="L78" s="61" t="e">
        <f>#REF!</f>
        <v>#REF!</v>
      </c>
      <c r="M78" s="40" t="e">
        <f>#REF!</f>
        <v>#REF!</v>
      </c>
      <c r="N78" s="69" t="e">
        <f>#REF!</f>
        <v>#REF!</v>
      </c>
      <c r="O78" s="78" t="e">
        <f>#REF!</f>
        <v>#REF!</v>
      </c>
      <c r="P78" s="40" t="e">
        <f>#REF!</f>
        <v>#REF!</v>
      </c>
      <c r="Q78" s="69" t="e">
        <f>#REF!</f>
        <v>#REF!</v>
      </c>
      <c r="R78" s="78" t="e">
        <f>#REF!</f>
        <v>#REF!</v>
      </c>
      <c r="S78" s="40" t="e">
        <f>#REF!</f>
        <v>#REF!</v>
      </c>
      <c r="T78" s="69" t="e">
        <f>#REF!</f>
        <v>#REF!</v>
      </c>
      <c r="U78" s="78" t="e">
        <f>#REF!</f>
        <v>#REF!</v>
      </c>
      <c r="V78" s="40" t="e">
        <f>#REF!</f>
        <v>#REF!</v>
      </c>
      <c r="W78" s="69" t="e">
        <f>#REF!</f>
        <v>#REF!</v>
      </c>
      <c r="X78" s="79" t="e">
        <f>#REF!</f>
        <v>#REF!</v>
      </c>
      <c r="Y78" s="40" t="e">
        <f>#REF!</f>
        <v>#REF!</v>
      </c>
      <c r="Z78" s="40" t="e">
        <f>#REF!</f>
        <v>#REF!</v>
      </c>
      <c r="AA78" s="47" t="e">
        <f>#REF!</f>
        <v>#REF!</v>
      </c>
      <c r="AB78" s="47" t="e">
        <f>#REF!</f>
        <v>#REF!</v>
      </c>
      <c r="AC78" s="40" t="e">
        <f>#REF!</f>
        <v>#REF!</v>
      </c>
      <c r="AD78" s="40" t="e">
        <f>#REF!</f>
        <v>#REF!</v>
      </c>
      <c r="AE78" s="45" t="e">
        <f>#REF!</f>
        <v>#REF!</v>
      </c>
      <c r="AF78" s="40" t="e">
        <f>#REF!</f>
        <v>#REF!</v>
      </c>
      <c r="AG78" s="40" t="e">
        <f>#REF!</f>
        <v>#REF!</v>
      </c>
      <c r="AH78" s="48" t="e">
        <f>#REF!</f>
        <v>#REF!</v>
      </c>
      <c r="AI78" s="49" t="e">
        <f>#REF!</f>
        <v>#REF!</v>
      </c>
    </row>
    <row r="79" spans="1:35" x14ac:dyDescent="0.25">
      <c r="A79" s="45" t="e">
        <f>#REF!</f>
        <v>#REF!</v>
      </c>
      <c r="B79" s="40" t="e">
        <f>#REF!</f>
        <v>#REF!</v>
      </c>
      <c r="C79" s="40"/>
      <c r="D79" s="40" t="e">
        <f>#REF!</f>
        <v>#REF!</v>
      </c>
      <c r="E79" s="40"/>
      <c r="F79" s="40" t="e">
        <f>#REF!</f>
        <v>#REF!</v>
      </c>
      <c r="G79" s="40"/>
      <c r="H79" s="40" t="e">
        <f>#REF!</f>
        <v>#REF!</v>
      </c>
      <c r="I79" s="46" t="e">
        <f>#REF!</f>
        <v>#REF!</v>
      </c>
      <c r="J79" s="45" t="e">
        <f>#REF!</f>
        <v>#REF!</v>
      </c>
      <c r="K79" s="40" t="e">
        <f>#REF!</f>
        <v>#REF!</v>
      </c>
      <c r="L79" s="61" t="e">
        <f>#REF!</f>
        <v>#REF!</v>
      </c>
      <c r="M79" s="40" t="e">
        <f>#REF!</f>
        <v>#REF!</v>
      </c>
      <c r="N79" s="69" t="e">
        <f>#REF!</f>
        <v>#REF!</v>
      </c>
      <c r="O79" s="78" t="e">
        <f>#REF!</f>
        <v>#REF!</v>
      </c>
      <c r="P79" s="40" t="e">
        <f>#REF!</f>
        <v>#REF!</v>
      </c>
      <c r="Q79" s="69" t="e">
        <f>#REF!</f>
        <v>#REF!</v>
      </c>
      <c r="R79" s="78" t="e">
        <f>#REF!</f>
        <v>#REF!</v>
      </c>
      <c r="S79" s="40" t="e">
        <f>#REF!</f>
        <v>#REF!</v>
      </c>
      <c r="T79" s="69" t="e">
        <f>#REF!</f>
        <v>#REF!</v>
      </c>
      <c r="U79" s="78" t="e">
        <f>#REF!</f>
        <v>#REF!</v>
      </c>
      <c r="V79" s="40" t="e">
        <f>#REF!</f>
        <v>#REF!</v>
      </c>
      <c r="W79" s="69" t="e">
        <f>#REF!</f>
        <v>#REF!</v>
      </c>
      <c r="X79" s="79" t="e">
        <f>#REF!</f>
        <v>#REF!</v>
      </c>
      <c r="Y79" s="40" t="e">
        <f>#REF!</f>
        <v>#REF!</v>
      </c>
      <c r="Z79" s="40" t="e">
        <f>#REF!</f>
        <v>#REF!</v>
      </c>
      <c r="AA79" s="47" t="e">
        <f>#REF!</f>
        <v>#REF!</v>
      </c>
      <c r="AB79" s="47" t="e">
        <f>#REF!</f>
        <v>#REF!</v>
      </c>
      <c r="AC79" s="40" t="e">
        <f>#REF!</f>
        <v>#REF!</v>
      </c>
      <c r="AD79" s="40" t="e">
        <f>#REF!</f>
        <v>#REF!</v>
      </c>
      <c r="AE79" s="45" t="e">
        <f>#REF!</f>
        <v>#REF!</v>
      </c>
      <c r="AF79" s="40" t="e">
        <f>#REF!</f>
        <v>#REF!</v>
      </c>
      <c r="AG79" s="40" t="e">
        <f>#REF!</f>
        <v>#REF!</v>
      </c>
      <c r="AH79" s="48" t="e">
        <f>#REF!</f>
        <v>#REF!</v>
      </c>
      <c r="AI79" s="49" t="e">
        <f>#REF!</f>
        <v>#REF!</v>
      </c>
    </row>
    <row r="80" spans="1:35" x14ac:dyDescent="0.25">
      <c r="A80" s="45" t="e">
        <f>#REF!</f>
        <v>#REF!</v>
      </c>
      <c r="B80" s="40" t="e">
        <f>#REF!</f>
        <v>#REF!</v>
      </c>
      <c r="C80" s="40"/>
      <c r="D80" s="40" t="e">
        <f>#REF!</f>
        <v>#REF!</v>
      </c>
      <c r="E80" s="40"/>
      <c r="F80" s="40" t="e">
        <f>#REF!</f>
        <v>#REF!</v>
      </c>
      <c r="G80" s="40"/>
      <c r="H80" s="40" t="e">
        <f>#REF!</f>
        <v>#REF!</v>
      </c>
      <c r="I80" s="46" t="e">
        <f>#REF!</f>
        <v>#REF!</v>
      </c>
      <c r="J80" s="45" t="e">
        <f>#REF!</f>
        <v>#REF!</v>
      </c>
      <c r="K80" s="40" t="e">
        <f>#REF!</f>
        <v>#REF!</v>
      </c>
      <c r="L80" s="61" t="e">
        <f>#REF!</f>
        <v>#REF!</v>
      </c>
      <c r="M80" s="40" t="e">
        <f>#REF!</f>
        <v>#REF!</v>
      </c>
      <c r="N80" s="69" t="e">
        <f>#REF!</f>
        <v>#REF!</v>
      </c>
      <c r="O80" s="78" t="e">
        <f>#REF!</f>
        <v>#REF!</v>
      </c>
      <c r="P80" s="40" t="e">
        <f>#REF!</f>
        <v>#REF!</v>
      </c>
      <c r="Q80" s="69" t="e">
        <f>#REF!</f>
        <v>#REF!</v>
      </c>
      <c r="R80" s="78" t="e">
        <f>#REF!</f>
        <v>#REF!</v>
      </c>
      <c r="S80" s="40" t="e">
        <f>#REF!</f>
        <v>#REF!</v>
      </c>
      <c r="T80" s="69" t="e">
        <f>#REF!</f>
        <v>#REF!</v>
      </c>
      <c r="U80" s="78" t="e">
        <f>#REF!</f>
        <v>#REF!</v>
      </c>
      <c r="V80" s="40" t="e">
        <f>#REF!</f>
        <v>#REF!</v>
      </c>
      <c r="W80" s="69" t="e">
        <f>#REF!</f>
        <v>#REF!</v>
      </c>
      <c r="X80" s="79" t="e">
        <f>#REF!</f>
        <v>#REF!</v>
      </c>
      <c r="Y80" s="40" t="e">
        <f>#REF!</f>
        <v>#REF!</v>
      </c>
      <c r="Z80" s="40" t="e">
        <f>#REF!</f>
        <v>#REF!</v>
      </c>
      <c r="AA80" s="47" t="e">
        <f>#REF!</f>
        <v>#REF!</v>
      </c>
      <c r="AB80" s="47" t="e">
        <f>#REF!</f>
        <v>#REF!</v>
      </c>
      <c r="AC80" s="40" t="e">
        <f>#REF!</f>
        <v>#REF!</v>
      </c>
      <c r="AD80" s="40" t="e">
        <f>#REF!</f>
        <v>#REF!</v>
      </c>
      <c r="AE80" s="45" t="e">
        <f>#REF!</f>
        <v>#REF!</v>
      </c>
      <c r="AF80" s="40" t="e">
        <f>#REF!</f>
        <v>#REF!</v>
      </c>
      <c r="AG80" s="40" t="e">
        <f>#REF!</f>
        <v>#REF!</v>
      </c>
      <c r="AH80" s="48" t="e">
        <f>#REF!</f>
        <v>#REF!</v>
      </c>
      <c r="AI80" s="49" t="e">
        <f>#REF!</f>
        <v>#REF!</v>
      </c>
    </row>
    <row r="81" spans="1:35" x14ac:dyDescent="0.25">
      <c r="A81" s="45" t="e">
        <f>#REF!</f>
        <v>#REF!</v>
      </c>
      <c r="B81" s="40" t="e">
        <f>#REF!</f>
        <v>#REF!</v>
      </c>
      <c r="C81" s="40"/>
      <c r="D81" s="40" t="e">
        <f>#REF!</f>
        <v>#REF!</v>
      </c>
      <c r="E81" s="40"/>
      <c r="F81" s="40" t="e">
        <f>#REF!</f>
        <v>#REF!</v>
      </c>
      <c r="G81" s="40"/>
      <c r="H81" s="40" t="e">
        <f>#REF!</f>
        <v>#REF!</v>
      </c>
      <c r="I81" s="46" t="e">
        <f>#REF!</f>
        <v>#REF!</v>
      </c>
      <c r="J81" s="45" t="e">
        <f>#REF!</f>
        <v>#REF!</v>
      </c>
      <c r="K81" s="40" t="e">
        <f>#REF!</f>
        <v>#REF!</v>
      </c>
      <c r="L81" s="61" t="e">
        <f>#REF!</f>
        <v>#REF!</v>
      </c>
      <c r="M81" s="40" t="e">
        <f>#REF!</f>
        <v>#REF!</v>
      </c>
      <c r="N81" s="69" t="e">
        <f>#REF!</f>
        <v>#REF!</v>
      </c>
      <c r="O81" s="78" t="e">
        <f>#REF!</f>
        <v>#REF!</v>
      </c>
      <c r="P81" s="40" t="e">
        <f>#REF!</f>
        <v>#REF!</v>
      </c>
      <c r="Q81" s="69" t="e">
        <f>#REF!</f>
        <v>#REF!</v>
      </c>
      <c r="R81" s="78" t="e">
        <f>#REF!</f>
        <v>#REF!</v>
      </c>
      <c r="S81" s="40" t="e">
        <f>#REF!</f>
        <v>#REF!</v>
      </c>
      <c r="T81" s="69" t="e">
        <f>#REF!</f>
        <v>#REF!</v>
      </c>
      <c r="U81" s="78" t="e">
        <f>#REF!</f>
        <v>#REF!</v>
      </c>
      <c r="V81" s="40" t="e">
        <f>#REF!</f>
        <v>#REF!</v>
      </c>
      <c r="W81" s="69" t="e">
        <f>#REF!</f>
        <v>#REF!</v>
      </c>
      <c r="X81" s="79" t="e">
        <f>#REF!</f>
        <v>#REF!</v>
      </c>
      <c r="Y81" s="40" t="e">
        <f>#REF!</f>
        <v>#REF!</v>
      </c>
      <c r="Z81" s="40" t="e">
        <f>#REF!</f>
        <v>#REF!</v>
      </c>
      <c r="AA81" s="47" t="e">
        <f>#REF!</f>
        <v>#REF!</v>
      </c>
      <c r="AB81" s="47" t="e">
        <f>#REF!</f>
        <v>#REF!</v>
      </c>
      <c r="AC81" s="40" t="e">
        <f>#REF!</f>
        <v>#REF!</v>
      </c>
      <c r="AD81" s="40" t="e">
        <f>#REF!</f>
        <v>#REF!</v>
      </c>
      <c r="AE81" s="45" t="e">
        <f>#REF!</f>
        <v>#REF!</v>
      </c>
      <c r="AF81" s="40" t="e">
        <f>#REF!</f>
        <v>#REF!</v>
      </c>
      <c r="AG81" s="40" t="e">
        <f>#REF!</f>
        <v>#REF!</v>
      </c>
      <c r="AH81" s="48" t="e">
        <f>#REF!</f>
        <v>#REF!</v>
      </c>
      <c r="AI81" s="49" t="e">
        <f>#REF!</f>
        <v>#REF!</v>
      </c>
    </row>
    <row r="82" spans="1:35" ht="15.75" thickBot="1" x14ac:dyDescent="0.3">
      <c r="A82" s="50" t="e">
        <f>#REF!</f>
        <v>#REF!</v>
      </c>
      <c r="B82" s="51" t="e">
        <f>#REF!</f>
        <v>#REF!</v>
      </c>
      <c r="C82" s="51"/>
      <c r="D82" s="51" t="e">
        <f>#REF!</f>
        <v>#REF!</v>
      </c>
      <c r="E82" s="51"/>
      <c r="F82" s="51" t="e">
        <f>#REF!</f>
        <v>#REF!</v>
      </c>
      <c r="G82" s="51"/>
      <c r="H82" s="51" t="e">
        <f>#REF!</f>
        <v>#REF!</v>
      </c>
      <c r="I82" s="52" t="e">
        <f>#REF!</f>
        <v>#REF!</v>
      </c>
      <c r="J82" s="50" t="e">
        <f>#REF!</f>
        <v>#REF!</v>
      </c>
      <c r="K82" s="51" t="e">
        <f>#REF!</f>
        <v>#REF!</v>
      </c>
      <c r="L82" s="74" t="e">
        <f>#REF!</f>
        <v>#REF!</v>
      </c>
      <c r="M82" s="51" t="e">
        <f>#REF!</f>
        <v>#REF!</v>
      </c>
      <c r="N82" s="80" t="e">
        <f>#REF!</f>
        <v>#REF!</v>
      </c>
      <c r="O82" s="81" t="e">
        <f>#REF!</f>
        <v>#REF!</v>
      </c>
      <c r="P82" s="51" t="e">
        <f>#REF!</f>
        <v>#REF!</v>
      </c>
      <c r="Q82" s="80" t="e">
        <f>#REF!</f>
        <v>#REF!</v>
      </c>
      <c r="R82" s="81" t="e">
        <f>#REF!</f>
        <v>#REF!</v>
      </c>
      <c r="S82" s="51" t="e">
        <f>#REF!</f>
        <v>#REF!</v>
      </c>
      <c r="T82" s="80" t="e">
        <f>#REF!</f>
        <v>#REF!</v>
      </c>
      <c r="U82" s="81" t="e">
        <f>#REF!</f>
        <v>#REF!</v>
      </c>
      <c r="V82" s="51" t="e">
        <f>#REF!</f>
        <v>#REF!</v>
      </c>
      <c r="W82" s="80" t="e">
        <f>#REF!</f>
        <v>#REF!</v>
      </c>
      <c r="X82" s="82" t="e">
        <f>#REF!</f>
        <v>#REF!</v>
      </c>
      <c r="Y82" s="51" t="e">
        <f>#REF!</f>
        <v>#REF!</v>
      </c>
      <c r="Z82" s="51" t="e">
        <f>#REF!</f>
        <v>#REF!</v>
      </c>
      <c r="AA82" s="53" t="e">
        <f>#REF!</f>
        <v>#REF!</v>
      </c>
      <c r="AB82" s="53" t="e">
        <f>#REF!</f>
        <v>#REF!</v>
      </c>
      <c r="AC82" s="51" t="e">
        <f>#REF!</f>
        <v>#REF!</v>
      </c>
      <c r="AD82" s="51" t="e">
        <f>#REF!</f>
        <v>#REF!</v>
      </c>
      <c r="AE82" s="50" t="e">
        <f>#REF!</f>
        <v>#REF!</v>
      </c>
      <c r="AF82" s="51" t="e">
        <f>#REF!</f>
        <v>#REF!</v>
      </c>
      <c r="AG82" s="51" t="e">
        <f>#REF!</f>
        <v>#REF!</v>
      </c>
      <c r="AH82" s="54" t="e">
        <f>#REF!</f>
        <v>#REF!</v>
      </c>
      <c r="AI82" s="55" t="e">
        <f>#REF!</f>
        <v>#REF!</v>
      </c>
    </row>
    <row r="85" spans="1:35" ht="15.75" thickBot="1" x14ac:dyDescent="0.3"/>
    <row r="86" spans="1:35" ht="30" x14ac:dyDescent="0.25">
      <c r="B86" t="e">
        <f>C3</f>
        <v>#REF!</v>
      </c>
      <c r="D86" s="85" t="s">
        <v>675</v>
      </c>
      <c r="E86" s="88" t="s">
        <v>777</v>
      </c>
      <c r="F86" s="93" t="s">
        <v>778</v>
      </c>
    </row>
    <row r="87" spans="1:35" x14ac:dyDescent="0.25">
      <c r="B87" s="84" t="e">
        <f>E3</f>
        <v>#REF!</v>
      </c>
      <c r="D87" s="86" t="s">
        <v>626</v>
      </c>
      <c r="E87" s="89">
        <f>COUNTIF(B86:B97, "1 - School Leadership")</f>
        <v>0</v>
      </c>
      <c r="F87" s="91">
        <f>COUNTIF(Z3:Z82, "1 - School Leadership")</f>
        <v>0</v>
      </c>
    </row>
    <row r="88" spans="1:35" x14ac:dyDescent="0.25">
      <c r="B88" t="e">
        <f>G3</f>
        <v>#REF!</v>
      </c>
      <c r="D88" s="86" t="s">
        <v>627</v>
      </c>
      <c r="E88" s="89">
        <f>COUNTIF(B86:B97, "2 - School Climate &amp; Culture")</f>
        <v>0</v>
      </c>
      <c r="F88" s="91">
        <f>COUNTIF(Z3:Z82, "2 - School Climate &amp; Culture")</f>
        <v>0</v>
      </c>
    </row>
    <row r="89" spans="1:35" x14ac:dyDescent="0.25">
      <c r="B89" t="e">
        <f>C23</f>
        <v>#REF!</v>
      </c>
      <c r="D89" s="86" t="s">
        <v>628</v>
      </c>
      <c r="E89" s="89">
        <f>COUNTIF(B86:B97, "3 - Effective Instruction")</f>
        <v>0</v>
      </c>
      <c r="F89" s="91">
        <f>COUNTIF(Z3:Z82, "3 - Effective Instruction")</f>
        <v>0</v>
      </c>
    </row>
    <row r="90" spans="1:35" x14ac:dyDescent="0.25">
      <c r="B90" t="e">
        <f>E23</f>
        <v>#REF!</v>
      </c>
      <c r="D90" s="86" t="s">
        <v>687</v>
      </c>
      <c r="E90" s="89">
        <f>COUNTIF(B86:B97, "4 - Curriculum, Assessment &amp; Intervention System")</f>
        <v>0</v>
      </c>
      <c r="F90" s="91">
        <f>COUNTIF(Z3:Z82, "4 - Curriculum, Assessment &amp; Intervention System")</f>
        <v>0</v>
      </c>
    </row>
    <row r="91" spans="1:35" x14ac:dyDescent="0.25">
      <c r="B91" t="e">
        <f>G23</f>
        <v>#REF!</v>
      </c>
      <c r="D91" s="86" t="s">
        <v>676</v>
      </c>
      <c r="E91" s="89">
        <f>COUNTIF(B86:B97, "5 - Effective Staffing")</f>
        <v>0</v>
      </c>
      <c r="F91" s="91">
        <f>COUNTIF(Z3:Z82, "5 - Effective Staffing")</f>
        <v>0</v>
      </c>
    </row>
    <row r="92" spans="1:35" x14ac:dyDescent="0.25">
      <c r="B92" t="e">
        <f>C43</f>
        <v>#REF!</v>
      </c>
      <c r="D92" s="86" t="s">
        <v>677</v>
      </c>
      <c r="E92" s="89">
        <f>COUNTIF(B86:B97, "6 - Enabling the Effective Use of Data")</f>
        <v>0</v>
      </c>
      <c r="F92" s="91">
        <f>COUNTIF(Z3:Z82, "6 - Enabling the Effective Use of Data")</f>
        <v>0</v>
      </c>
    </row>
    <row r="93" spans="1:35" x14ac:dyDescent="0.25">
      <c r="B93" t="e">
        <f>E43</f>
        <v>#REF!</v>
      </c>
      <c r="D93" s="86" t="s">
        <v>688</v>
      </c>
      <c r="E93" s="89">
        <f>COUNTIF(B86:B97, "7 - Effective Use of Time")</f>
        <v>0</v>
      </c>
      <c r="F93" s="91">
        <f>COUNTIF(Z3:Z82, "7 - Effective Use of Time")</f>
        <v>0</v>
      </c>
    </row>
    <row r="94" spans="1:35" ht="15.75" thickBot="1" x14ac:dyDescent="0.3">
      <c r="B94" t="e">
        <f>G43</f>
        <v>#REF!</v>
      </c>
      <c r="D94" s="87" t="s">
        <v>678</v>
      </c>
      <c r="E94" s="90">
        <f>COUNTIF(B86:B97, "8 - Family Engagement")</f>
        <v>0</v>
      </c>
      <c r="F94" s="92">
        <f>COUNTIF(Z3:Z82, "8 - Family Engagement")</f>
        <v>0</v>
      </c>
    </row>
    <row r="95" spans="1:35" x14ac:dyDescent="0.25">
      <c r="B95" t="e">
        <f>C63</f>
        <v>#REF!</v>
      </c>
    </row>
    <row r="96" spans="1:35" x14ac:dyDescent="0.25">
      <c r="B96" t="e">
        <f>E63</f>
        <v>#REF!</v>
      </c>
    </row>
    <row r="97" spans="2:2" x14ac:dyDescent="0.25">
      <c r="B97" t="e">
        <f>G63</f>
        <v>#REF!</v>
      </c>
    </row>
  </sheetData>
  <sheetProtection password="E72B" sheet="1" objects="1" scenarios="1" selectLockedCells="1" selectUnlockedCells="1"/>
  <mergeCells count="3">
    <mergeCell ref="AE1:AI1"/>
    <mergeCell ref="J1:V1"/>
    <mergeCell ref="B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G35"/>
  <sheetViews>
    <sheetView showGridLines="0" showRowColHeaders="0" showRuler="0" view="pageLayout" zoomScaleNormal="100" workbookViewId="0">
      <selection activeCell="B5" sqref="B5:D5"/>
    </sheetView>
  </sheetViews>
  <sheetFormatPr defaultRowHeight="15" x14ac:dyDescent="0.25"/>
  <cols>
    <col min="1" max="1" width="36.85546875" customWidth="1"/>
    <col min="2" max="2" width="12.42578125" customWidth="1"/>
    <col min="3" max="7" width="14.140625" customWidth="1"/>
  </cols>
  <sheetData>
    <row r="1" spans="1:7" ht="34.9" customHeight="1" x14ac:dyDescent="0.25">
      <c r="A1" s="301" t="s">
        <v>829</v>
      </c>
      <c r="B1" s="302"/>
      <c r="C1" s="302"/>
      <c r="D1" s="302"/>
      <c r="E1" s="302"/>
      <c r="F1" s="302"/>
      <c r="G1" s="302"/>
    </row>
    <row r="2" spans="1:7" ht="7.9" customHeight="1" x14ac:dyDescent="0.25"/>
    <row r="3" spans="1:7" x14ac:dyDescent="0.25">
      <c r="A3" s="154" t="s">
        <v>830</v>
      </c>
      <c r="B3" s="303"/>
      <c r="C3" s="303"/>
      <c r="D3" s="303"/>
    </row>
    <row r="4" spans="1:7" ht="9.6" customHeight="1" x14ac:dyDescent="0.25"/>
    <row r="5" spans="1:7" x14ac:dyDescent="0.25">
      <c r="A5" s="155" t="s">
        <v>831</v>
      </c>
      <c r="B5" s="304"/>
      <c r="C5" s="304"/>
      <c r="D5" s="304"/>
    </row>
    <row r="6" spans="1:7" ht="6.6" customHeight="1" x14ac:dyDescent="0.25"/>
    <row r="7" spans="1:7" x14ac:dyDescent="0.25">
      <c r="A7" t="s">
        <v>832</v>
      </c>
      <c r="C7" s="156" t="s">
        <v>833</v>
      </c>
      <c r="D7" s="305" t="s">
        <v>834</v>
      </c>
      <c r="E7" s="305"/>
      <c r="F7" s="305"/>
    </row>
    <row r="8" spans="1:7" ht="7.15" customHeight="1" thickBot="1" x14ac:dyDescent="0.3"/>
    <row r="9" spans="1:7" ht="15.75" x14ac:dyDescent="0.25">
      <c r="A9" s="306" t="s">
        <v>3</v>
      </c>
      <c r="B9" s="308" t="s">
        <v>787</v>
      </c>
      <c r="C9" s="310" t="s">
        <v>835</v>
      </c>
      <c r="D9" s="310"/>
      <c r="E9" s="310"/>
      <c r="F9" s="308" t="s">
        <v>836</v>
      </c>
      <c r="G9" s="311" t="s">
        <v>837</v>
      </c>
    </row>
    <row r="10" spans="1:7" s="95" customFormat="1" ht="48" thickBot="1" x14ac:dyDescent="0.3">
      <c r="A10" s="307"/>
      <c r="B10" s="309"/>
      <c r="C10" s="157" t="s">
        <v>838</v>
      </c>
      <c r="D10" s="157" t="s">
        <v>839</v>
      </c>
      <c r="E10" s="157" t="s">
        <v>840</v>
      </c>
      <c r="F10" s="309"/>
      <c r="G10" s="312"/>
    </row>
    <row r="11" spans="1:7" ht="16.5" thickBot="1" x14ac:dyDescent="0.3">
      <c r="A11" s="294" t="s">
        <v>10</v>
      </c>
      <c r="B11" s="295"/>
      <c r="C11" s="295"/>
      <c r="D11" s="295"/>
      <c r="E11" s="295"/>
      <c r="F11" s="295"/>
      <c r="G11" s="296"/>
    </row>
    <row r="12" spans="1:7" x14ac:dyDescent="0.25">
      <c r="A12" s="158" t="s">
        <v>841</v>
      </c>
      <c r="B12" s="159" t="s">
        <v>842</v>
      </c>
      <c r="C12" s="96"/>
      <c r="D12" s="96"/>
      <c r="E12" s="160">
        <f>SUMPRODUCT((Prog!$C$2:$C$22)*(Prog!$B$2:$B$22="100 - 100: Full-Time &amp; Part Time Salaries - Instruction"))</f>
        <v>0</v>
      </c>
      <c r="F12" s="161"/>
      <c r="G12" s="162">
        <f t="shared" ref="G12:G17" si="0">SUM(E12:F12)</f>
        <v>0</v>
      </c>
    </row>
    <row r="13" spans="1:7" x14ac:dyDescent="0.25">
      <c r="A13" s="86" t="s">
        <v>843</v>
      </c>
      <c r="B13" s="163" t="s">
        <v>844</v>
      </c>
      <c r="C13" s="164"/>
      <c r="D13" s="164"/>
      <c r="E13" s="165">
        <f>SUMPRODUCT((Prog!$C$44:$C$67)*(Prog!$B$44:$B$67="100 - 300: Purchased Professional and Technical Services (instructional)"))</f>
        <v>0</v>
      </c>
      <c r="F13" s="166"/>
      <c r="G13" s="162">
        <f t="shared" si="0"/>
        <v>0</v>
      </c>
    </row>
    <row r="14" spans="1:7" x14ac:dyDescent="0.25">
      <c r="A14" s="86" t="s">
        <v>14</v>
      </c>
      <c r="B14" s="163" t="s">
        <v>845</v>
      </c>
      <c r="C14" s="164"/>
      <c r="D14" s="164"/>
      <c r="E14" s="165">
        <f>SUMPRODUCT((Prog!$C$116:$C$139)*(Prog!$B$116:$B$139="100 - 500: Other Purchased Services"))</f>
        <v>0</v>
      </c>
      <c r="F14" s="166"/>
      <c r="G14" s="162">
        <f t="shared" si="0"/>
        <v>0</v>
      </c>
    </row>
    <row r="15" spans="1:7" x14ac:dyDescent="0.25">
      <c r="A15" s="86" t="s">
        <v>846</v>
      </c>
      <c r="B15" s="163" t="s">
        <v>847</v>
      </c>
      <c r="C15" s="164"/>
      <c r="D15" s="164"/>
      <c r="E15" s="165">
        <f>SUMPRODUCT((Prog!$C$68:$C$91)*(Prog!$B$68:$B$91="100 - 600: Instructional Supplies and Textbooks"))</f>
        <v>0</v>
      </c>
      <c r="F15" s="166"/>
      <c r="G15" s="162">
        <f t="shared" si="0"/>
        <v>0</v>
      </c>
    </row>
    <row r="16" spans="1:7" x14ac:dyDescent="0.25">
      <c r="A16" s="86" t="s">
        <v>18</v>
      </c>
      <c r="B16" s="163" t="s">
        <v>848</v>
      </c>
      <c r="C16" s="164"/>
      <c r="D16" s="164"/>
      <c r="E16" s="165">
        <f>SUMPRODUCT((Prog!$C$116:$C$139)*(Prog!$B$116:$B$139="100 - 800: Other Objects"))</f>
        <v>0</v>
      </c>
      <c r="F16" s="166"/>
      <c r="G16" s="162">
        <f t="shared" si="0"/>
        <v>0</v>
      </c>
    </row>
    <row r="17" spans="1:7" ht="15.75" thickBot="1" x14ac:dyDescent="0.3">
      <c r="A17" s="297" t="s">
        <v>20</v>
      </c>
      <c r="B17" s="298"/>
      <c r="C17" s="167"/>
      <c r="D17" s="167"/>
      <c r="E17" s="168">
        <f>SUM(E12:E16)</f>
        <v>0</v>
      </c>
      <c r="F17" s="169"/>
      <c r="G17" s="170">
        <f t="shared" si="0"/>
        <v>0</v>
      </c>
    </row>
    <row r="18" spans="1:7" ht="16.5" thickBot="1" x14ac:dyDescent="0.3">
      <c r="A18" s="294" t="s">
        <v>21</v>
      </c>
      <c r="B18" s="295"/>
      <c r="C18" s="295"/>
      <c r="D18" s="295"/>
      <c r="E18" s="295"/>
      <c r="F18" s="295"/>
      <c r="G18" s="296"/>
    </row>
    <row r="19" spans="1:7" x14ac:dyDescent="0.25">
      <c r="A19" s="158" t="s">
        <v>841</v>
      </c>
      <c r="B19" s="159" t="s">
        <v>849</v>
      </c>
      <c r="C19" s="96"/>
      <c r="D19" s="96"/>
      <c r="E19" s="160">
        <f>SUMPRODUCT((Prog!$C$2:$C$22)*(Prog!$B$2:$B$22="200 - 100: Full Time and Part Time Salaries Support Services"))</f>
        <v>0</v>
      </c>
      <c r="F19" s="160">
        <f>SUMPRODUCT((Prog!$C$140:$C$163)*(Prog!$B$140:$B$163="200 - 100: Full Time and Part Time Salaries Support Services"))</f>
        <v>0</v>
      </c>
      <c r="G19" s="162">
        <f>SUM(E19:F19)</f>
        <v>0</v>
      </c>
    </row>
    <row r="20" spans="1:7" x14ac:dyDescent="0.25">
      <c r="A20" s="86" t="s">
        <v>850</v>
      </c>
      <c r="B20" s="163" t="s">
        <v>851</v>
      </c>
      <c r="C20" s="164"/>
      <c r="D20" s="164"/>
      <c r="E20" s="165">
        <f>SUMPRODUCT((Prog!$C$23:$C$43)*(Prog!$B$23:$B$43="200 - 200: Personal Services - Employee Benefits"))</f>
        <v>0</v>
      </c>
      <c r="F20" s="165">
        <f>SUMPRODUCT((Prog!$C$140:$C$163)*(Prog!$B$140:$B$163="200 - 200: Personal Services - Employee Benefits"))</f>
        <v>0</v>
      </c>
      <c r="G20" s="162">
        <f t="shared" ref="G20:G28" si="1">SUM(E20:F20)</f>
        <v>0</v>
      </c>
    </row>
    <row r="21" spans="1:7" x14ac:dyDescent="0.25">
      <c r="A21" s="86" t="s">
        <v>843</v>
      </c>
      <c r="B21" s="163" t="s">
        <v>852</v>
      </c>
      <c r="C21" s="164"/>
      <c r="D21" s="164"/>
      <c r="E21" s="165">
        <f>SUMPRODUCT((Prog!$C$44:$C$67)*(Prog!$B$44:$B$67="200 - 300:  Purchased Professional and Technical Services (noninstructional/support)"))</f>
        <v>0</v>
      </c>
      <c r="F21" s="165">
        <f>SUMPRODUCT((Prog!$C$140:$C$163)*(Prog!$B$140:$B$163="200 - 300:  Purchased Professional and Technical Services (noninstructional/support)"))</f>
        <v>0</v>
      </c>
      <c r="G21" s="162">
        <f t="shared" si="1"/>
        <v>0</v>
      </c>
    </row>
    <row r="22" spans="1:7" x14ac:dyDescent="0.25">
      <c r="A22" s="86" t="s">
        <v>853</v>
      </c>
      <c r="B22" s="163" t="s">
        <v>854</v>
      </c>
      <c r="C22" s="164"/>
      <c r="D22" s="164"/>
      <c r="E22" s="165"/>
      <c r="F22" s="165"/>
      <c r="G22" s="162">
        <f t="shared" si="1"/>
        <v>0</v>
      </c>
    </row>
    <row r="23" spans="1:7" x14ac:dyDescent="0.25">
      <c r="A23" s="86" t="s">
        <v>25</v>
      </c>
      <c r="B23" s="163" t="s">
        <v>855</v>
      </c>
      <c r="C23" s="164"/>
      <c r="D23" s="164"/>
      <c r="E23" s="165">
        <f>SUMPRODUCT((Prog!$C$116:$C$139)*(Prog!$B$116:$B$139="200 - 400: Purchased Property Services"))</f>
        <v>0</v>
      </c>
      <c r="F23" s="171">
        <f>SUMPRODUCT((Prog!$C$140:$C$163)*(Prog!$B$140:$B$163="200 - 400: Purchased Property Services"))</f>
        <v>0</v>
      </c>
      <c r="G23" s="162">
        <f t="shared" si="1"/>
        <v>0</v>
      </c>
    </row>
    <row r="24" spans="1:7" x14ac:dyDescent="0.25">
      <c r="A24" s="86" t="s">
        <v>14</v>
      </c>
      <c r="B24" s="163" t="s">
        <v>856</v>
      </c>
      <c r="C24" s="164"/>
      <c r="D24" s="164"/>
      <c r="E24" s="165">
        <f>SUMPRODUCT((Prog!$C$116:$C$139)*(Prog!$B$116:$B$139="200 - 500: Other Purchased Services"))</f>
        <v>0</v>
      </c>
      <c r="F24" s="165">
        <f>SUMPRODUCT((Prog!$C$140:$C$163)*(Prog!$B$140:$B$163="200 - 500: Other Purchased Services"))</f>
        <v>0</v>
      </c>
      <c r="G24" s="162">
        <f t="shared" si="1"/>
        <v>0</v>
      </c>
    </row>
    <row r="25" spans="1:7" x14ac:dyDescent="0.25">
      <c r="A25" s="86" t="s">
        <v>28</v>
      </c>
      <c r="B25" s="163" t="s">
        <v>857</v>
      </c>
      <c r="C25" s="164"/>
      <c r="D25" s="164"/>
      <c r="E25" s="171">
        <f>SUMPRODUCT((Prog!$C$116:$C$139)*(Prog!$B$116:$B$139="200 - 580: Travel"))</f>
        <v>0</v>
      </c>
      <c r="F25" s="165">
        <f>SUMPRODUCT((Prog!$C$140:$C$163)*(Prog!$B$140:$B$163="200 - 580: Travel"))</f>
        <v>0</v>
      </c>
      <c r="G25" s="162">
        <f t="shared" si="1"/>
        <v>0</v>
      </c>
    </row>
    <row r="26" spans="1:7" x14ac:dyDescent="0.25">
      <c r="A26" s="86" t="s">
        <v>846</v>
      </c>
      <c r="B26" s="163" t="s">
        <v>858</v>
      </c>
      <c r="C26" s="164"/>
      <c r="D26" s="164"/>
      <c r="E26" s="172">
        <f>SUMPRODUCT((Prog!$C$68:$C$91)*(Prog!$B$68:$B$91="200 - 600: Noninstructional Supplies and Materials"))</f>
        <v>0</v>
      </c>
      <c r="F26" s="165">
        <f>SUMPRODUCT((Prog!$C$140:$C$163)*(Prog!$B$140:$B$163="200 - 600: Noninstructional Supplies and Materials"))</f>
        <v>0</v>
      </c>
      <c r="G26" s="162">
        <f t="shared" si="1"/>
        <v>0</v>
      </c>
    </row>
    <row r="27" spans="1:7" x14ac:dyDescent="0.25">
      <c r="A27" s="86" t="s">
        <v>18</v>
      </c>
      <c r="B27" s="163" t="s">
        <v>859</v>
      </c>
      <c r="C27" s="164"/>
      <c r="D27" s="164"/>
      <c r="E27" s="165">
        <f>SUMPRODUCT((Prog!$C$116:$C$139)*(Prog!$B$116:$B$139="200 - 800: Other Objects"))</f>
        <v>0</v>
      </c>
      <c r="F27" s="171">
        <f>SUMPRODUCT((Prog!$C$140:$C$163)*(Prog!$B$140:$B$163="200 - 800: Other Objects"))</f>
        <v>0</v>
      </c>
      <c r="G27" s="162">
        <f t="shared" si="1"/>
        <v>0</v>
      </c>
    </row>
    <row r="28" spans="1:7" x14ac:dyDescent="0.25">
      <c r="A28" s="86" t="s">
        <v>32</v>
      </c>
      <c r="B28" s="163" t="s">
        <v>860</v>
      </c>
      <c r="C28" s="164"/>
      <c r="D28" s="164"/>
      <c r="E28" s="173"/>
      <c r="F28" s="173"/>
      <c r="G28" s="162">
        <f t="shared" si="1"/>
        <v>0</v>
      </c>
    </row>
    <row r="29" spans="1:7" ht="15.75" thickBot="1" x14ac:dyDescent="0.3">
      <c r="A29" s="297" t="s">
        <v>34</v>
      </c>
      <c r="B29" s="298"/>
      <c r="C29" s="167"/>
      <c r="D29" s="167"/>
      <c r="E29" s="168">
        <f>SUM(E18:E28)</f>
        <v>0</v>
      </c>
      <c r="F29" s="174">
        <f>SUM(F19:F28)</f>
        <v>0</v>
      </c>
      <c r="G29" s="170">
        <f>SUM(G19:G28)</f>
        <v>0</v>
      </c>
    </row>
    <row r="30" spans="1:7" ht="16.5" thickBot="1" x14ac:dyDescent="0.3">
      <c r="A30" s="294" t="s">
        <v>861</v>
      </c>
      <c r="B30" s="295"/>
      <c r="C30" s="295"/>
      <c r="D30" s="295"/>
      <c r="E30" s="295"/>
      <c r="F30" s="295"/>
      <c r="G30" s="296"/>
    </row>
    <row r="31" spans="1:7" x14ac:dyDescent="0.25">
      <c r="A31" s="158" t="s">
        <v>35</v>
      </c>
      <c r="B31" s="159" t="s">
        <v>862</v>
      </c>
      <c r="C31" s="96"/>
      <c r="D31" s="96"/>
      <c r="E31" s="161"/>
      <c r="F31" s="161"/>
      <c r="G31" s="175"/>
    </row>
    <row r="32" spans="1:7" x14ac:dyDescent="0.25">
      <c r="A32" s="86" t="s">
        <v>37</v>
      </c>
      <c r="B32" s="163" t="s">
        <v>863</v>
      </c>
      <c r="C32" s="164"/>
      <c r="D32" s="164"/>
      <c r="E32" s="165">
        <f>SUMPRODUCT((Prog!$C$92:$C$115)*(Prog!$B$92:$B$115="400 - 731: Instructional Equipment"))</f>
        <v>0</v>
      </c>
      <c r="F32" s="166"/>
      <c r="G32" s="176">
        <f>SUM(E32:F32)</f>
        <v>0</v>
      </c>
    </row>
    <row r="33" spans="1:7" x14ac:dyDescent="0.25">
      <c r="A33" s="86" t="s">
        <v>864</v>
      </c>
      <c r="B33" s="163" t="s">
        <v>865</v>
      </c>
      <c r="C33" s="164"/>
      <c r="D33" s="164"/>
      <c r="E33" s="165">
        <f>SUMPRODUCT((Prog!$C$92:$C$115)*(Prog!$B$92:$B$115="400 - 732: Noninstructional Equipment"))</f>
        <v>0</v>
      </c>
      <c r="F33" s="166"/>
      <c r="G33" s="176">
        <f>SUM(E33:F33)</f>
        <v>0</v>
      </c>
    </row>
    <row r="34" spans="1:7" x14ac:dyDescent="0.25">
      <c r="A34" s="299" t="s">
        <v>866</v>
      </c>
      <c r="B34" s="300"/>
      <c r="C34" s="164"/>
      <c r="D34" s="164"/>
      <c r="E34" s="177">
        <f>SUM(E32:E33)</f>
        <v>0</v>
      </c>
      <c r="F34" s="166"/>
      <c r="G34" s="176">
        <f>SUM(E34:F34)</f>
        <v>0</v>
      </c>
    </row>
    <row r="35" spans="1:7" ht="15.75" thickBot="1" x14ac:dyDescent="0.3">
      <c r="A35" s="292" t="s">
        <v>42</v>
      </c>
      <c r="B35" s="293"/>
      <c r="C35" s="178"/>
      <c r="D35" s="178"/>
      <c r="E35" s="179">
        <f>SUM(E17+E29+E34)</f>
        <v>0</v>
      </c>
      <c r="F35" s="180"/>
      <c r="G35" s="181">
        <f>SUM(G17+G29+G34)</f>
        <v>0</v>
      </c>
    </row>
  </sheetData>
  <sheetProtection password="98EA" sheet="1" objects="1" scenarios="1" formatCells="0" selectLockedCells="1"/>
  <mergeCells count="16">
    <mergeCell ref="A1:G1"/>
    <mergeCell ref="B3:D3"/>
    <mergeCell ref="B5:D5"/>
    <mergeCell ref="D7:F7"/>
    <mergeCell ref="A9:A10"/>
    <mergeCell ref="B9:B10"/>
    <mergeCell ref="C9:E9"/>
    <mergeCell ref="F9:F10"/>
    <mergeCell ref="G9:G10"/>
    <mergeCell ref="A35:B35"/>
    <mergeCell ref="A11:G11"/>
    <mergeCell ref="A17:B17"/>
    <mergeCell ref="A18:G18"/>
    <mergeCell ref="A29:B29"/>
    <mergeCell ref="A30:G30"/>
    <mergeCell ref="A34:B34"/>
  </mergeCells>
  <printOptions horizontalCentered="1"/>
  <pageMargins left="0.7" right="0.7" top="0.25" bottom="0.21" header="0.16" footer="0.16"/>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1"/>
  <sheetViews>
    <sheetView showGridLines="0" showRowColHeaders="0" showRuler="0" view="pageLayout" zoomScale="140" zoomScaleNormal="100" zoomScaleSheetLayoutView="100" zoomScalePageLayoutView="140" workbookViewId="0">
      <selection activeCell="A20" sqref="A20"/>
    </sheetView>
  </sheetViews>
  <sheetFormatPr defaultRowHeight="15" x14ac:dyDescent="0.25"/>
  <cols>
    <col min="1" max="5" width="9.140625" style="264"/>
    <col min="6" max="6" width="4.7109375" style="264" customWidth="1"/>
    <col min="7" max="7" width="9.28515625" style="264" customWidth="1"/>
    <col min="8" max="8" width="11.5703125" style="264" customWidth="1"/>
    <col min="9" max="9" width="9.140625" style="264"/>
    <col min="10" max="10" width="10.28515625" style="264" customWidth="1"/>
    <col min="11" max="11" width="11" style="264" customWidth="1"/>
    <col min="12" max="16384" width="9.140625" style="264"/>
  </cols>
  <sheetData>
    <row r="1" spans="1:11" ht="15.75" x14ac:dyDescent="0.25">
      <c r="A1" s="266"/>
      <c r="B1" s="266"/>
      <c r="C1" s="266"/>
      <c r="D1" s="266"/>
      <c r="E1" s="266"/>
      <c r="F1" s="266"/>
      <c r="G1" s="266"/>
      <c r="H1" s="266"/>
      <c r="I1" s="266"/>
      <c r="J1" s="266"/>
      <c r="K1" s="266"/>
    </row>
    <row r="2" spans="1:11" ht="15.75" x14ac:dyDescent="0.25">
      <c r="A2" s="332" t="s">
        <v>922</v>
      </c>
      <c r="B2" s="332"/>
      <c r="C2" s="332"/>
      <c r="D2" s="332"/>
      <c r="E2" s="332"/>
      <c r="F2" s="332"/>
      <c r="G2" s="332"/>
      <c r="H2" s="332"/>
      <c r="I2" s="332"/>
      <c r="J2" s="332"/>
      <c r="K2" s="332"/>
    </row>
    <row r="3" spans="1:11" ht="15.75" x14ac:dyDescent="0.25">
      <c r="A3" s="333" t="s">
        <v>923</v>
      </c>
      <c r="B3" s="334"/>
      <c r="C3" s="334"/>
      <c r="D3" s="334"/>
      <c r="E3" s="334"/>
      <c r="F3" s="334"/>
      <c r="G3" s="335" t="s">
        <v>924</v>
      </c>
      <c r="H3" s="335"/>
      <c r="I3" s="335"/>
      <c r="J3" s="335"/>
      <c r="K3" s="336"/>
    </row>
    <row r="4" spans="1:11" ht="15.75" x14ac:dyDescent="0.25">
      <c r="A4" s="267"/>
      <c r="B4" s="268"/>
      <c r="C4" s="269"/>
      <c r="D4" s="269"/>
      <c r="E4" s="269"/>
      <c r="F4" s="269"/>
      <c r="G4" s="337" t="s">
        <v>925</v>
      </c>
      <c r="H4" s="340"/>
      <c r="I4" s="340"/>
      <c r="J4" s="340"/>
      <c r="K4" s="340"/>
    </row>
    <row r="5" spans="1:11" ht="22.5" customHeight="1" x14ac:dyDescent="0.25">
      <c r="A5" s="341" t="s">
        <v>926</v>
      </c>
      <c r="B5" s="342"/>
      <c r="C5" s="270"/>
      <c r="D5" s="270"/>
      <c r="E5" s="270"/>
      <c r="F5" s="270"/>
      <c r="G5" s="338"/>
      <c r="H5" s="340"/>
      <c r="I5" s="340"/>
      <c r="J5" s="340"/>
      <c r="K5" s="340"/>
    </row>
    <row r="6" spans="1:11" ht="15.75" x14ac:dyDescent="0.25">
      <c r="A6" s="343"/>
      <c r="B6" s="344"/>
      <c r="C6" s="344"/>
      <c r="D6" s="344"/>
      <c r="E6" s="344"/>
      <c r="F6" s="344"/>
      <c r="G6" s="339"/>
      <c r="H6" s="271" t="s">
        <v>927</v>
      </c>
      <c r="I6" s="271" t="s">
        <v>928</v>
      </c>
      <c r="J6" s="271" t="s">
        <v>673</v>
      </c>
      <c r="K6" s="271" t="s">
        <v>929</v>
      </c>
    </row>
    <row r="7" spans="1:11" ht="15.75" x14ac:dyDescent="0.25">
      <c r="A7" s="315" t="s">
        <v>49</v>
      </c>
      <c r="B7" s="316"/>
      <c r="C7" s="316"/>
      <c r="D7" s="316"/>
      <c r="E7" s="316"/>
      <c r="F7" s="316"/>
      <c r="G7" s="315" t="s">
        <v>930</v>
      </c>
      <c r="H7" s="316"/>
      <c r="I7" s="316"/>
      <c r="J7" s="316"/>
      <c r="K7" s="317"/>
    </row>
    <row r="8" spans="1:11" ht="15.75" x14ac:dyDescent="0.25">
      <c r="A8" s="318"/>
      <c r="B8" s="313"/>
      <c r="C8" s="313"/>
      <c r="D8" s="313"/>
      <c r="E8" s="313"/>
      <c r="F8" s="313"/>
      <c r="G8" s="318"/>
      <c r="H8" s="313"/>
      <c r="I8" s="313"/>
      <c r="J8" s="313"/>
      <c r="K8" s="314"/>
    </row>
    <row r="9" spans="1:11" ht="15.75" x14ac:dyDescent="0.25">
      <c r="A9" s="315" t="s">
        <v>931</v>
      </c>
      <c r="B9" s="316"/>
      <c r="C9" s="316"/>
      <c r="D9" s="316"/>
      <c r="E9" s="316"/>
      <c r="F9" s="316"/>
      <c r="G9" s="315" t="s">
        <v>932</v>
      </c>
      <c r="H9" s="316"/>
      <c r="I9" s="316"/>
      <c r="J9" s="316"/>
      <c r="K9" s="317"/>
    </row>
    <row r="10" spans="1:11" ht="15.75" x14ac:dyDescent="0.25">
      <c r="A10" s="318"/>
      <c r="B10" s="313"/>
      <c r="C10" s="313"/>
      <c r="D10" s="313"/>
      <c r="E10" s="313"/>
      <c r="F10" s="313"/>
      <c r="G10" s="318"/>
      <c r="H10" s="313"/>
      <c r="I10" s="313"/>
      <c r="J10" s="313"/>
      <c r="K10" s="314"/>
    </row>
    <row r="11" spans="1:11" ht="15.75" x14ac:dyDescent="0.25">
      <c r="A11" s="315" t="s">
        <v>933</v>
      </c>
      <c r="B11" s="316"/>
      <c r="C11" s="316"/>
      <c r="D11" s="316"/>
      <c r="E11" s="316"/>
      <c r="F11" s="316"/>
      <c r="G11" s="315" t="s">
        <v>934</v>
      </c>
      <c r="H11" s="316"/>
      <c r="I11" s="316"/>
      <c r="J11" s="316"/>
      <c r="K11" s="317"/>
    </row>
    <row r="12" spans="1:11" ht="15.75" x14ac:dyDescent="0.25">
      <c r="A12" s="318"/>
      <c r="B12" s="313"/>
      <c r="C12" s="313"/>
      <c r="D12" s="313"/>
      <c r="E12" s="313"/>
      <c r="F12" s="313"/>
      <c r="G12" s="318"/>
      <c r="H12" s="313"/>
      <c r="I12" s="313"/>
      <c r="J12" s="313"/>
      <c r="K12" s="314"/>
    </row>
    <row r="13" spans="1:11" ht="15.75" x14ac:dyDescent="0.25">
      <c r="A13" s="315" t="s">
        <v>935</v>
      </c>
      <c r="B13" s="316"/>
      <c r="C13" s="316"/>
      <c r="D13" s="316"/>
      <c r="E13" s="316"/>
      <c r="F13" s="316"/>
      <c r="G13" s="315" t="s">
        <v>936</v>
      </c>
      <c r="H13" s="316"/>
      <c r="I13" s="316"/>
      <c r="J13" s="316"/>
      <c r="K13" s="317"/>
    </row>
    <row r="14" spans="1:11" ht="15.75" x14ac:dyDescent="0.25">
      <c r="A14" s="318"/>
      <c r="B14" s="313"/>
      <c r="C14" s="313"/>
      <c r="D14" s="313"/>
      <c r="E14" s="313"/>
      <c r="F14" s="313"/>
      <c r="G14" s="318"/>
      <c r="H14" s="313"/>
      <c r="I14" s="313"/>
      <c r="J14" s="313"/>
      <c r="K14" s="314"/>
    </row>
    <row r="15" spans="1:11" ht="15.75" x14ac:dyDescent="0.25">
      <c r="A15" s="321" t="s">
        <v>937</v>
      </c>
      <c r="B15" s="322"/>
      <c r="C15" s="322"/>
      <c r="D15" s="322"/>
      <c r="E15" s="322"/>
      <c r="F15" s="323"/>
      <c r="G15" s="315" t="s">
        <v>938</v>
      </c>
      <c r="H15" s="316"/>
      <c r="I15" s="316"/>
      <c r="J15" s="316"/>
      <c r="K15" s="317"/>
    </row>
    <row r="16" spans="1:11" ht="15.75" x14ac:dyDescent="0.25">
      <c r="A16" s="318"/>
      <c r="B16" s="313"/>
      <c r="C16" s="313"/>
      <c r="D16" s="313"/>
      <c r="E16" s="313"/>
      <c r="F16" s="314"/>
      <c r="G16" s="318"/>
      <c r="H16" s="313"/>
      <c r="I16" s="313"/>
      <c r="J16" s="313"/>
      <c r="K16" s="314"/>
    </row>
    <row r="17" spans="1:11" ht="15.75" x14ac:dyDescent="0.25">
      <c r="A17" s="315" t="s">
        <v>939</v>
      </c>
      <c r="B17" s="316"/>
      <c r="C17" s="316"/>
      <c r="D17" s="316"/>
      <c r="E17" s="316"/>
      <c r="F17" s="317"/>
      <c r="G17" s="315" t="s">
        <v>940</v>
      </c>
      <c r="H17" s="316"/>
      <c r="I17" s="316"/>
      <c r="J17" s="316"/>
      <c r="K17" s="317"/>
    </row>
    <row r="18" spans="1:11" ht="15.75" x14ac:dyDescent="0.25">
      <c r="A18" s="318"/>
      <c r="B18" s="313"/>
      <c r="C18" s="313"/>
      <c r="D18" s="313"/>
      <c r="E18" s="313"/>
      <c r="F18" s="314"/>
      <c r="G18" s="318"/>
      <c r="H18" s="313"/>
      <c r="I18" s="313"/>
      <c r="J18" s="313"/>
      <c r="K18" s="314"/>
    </row>
    <row r="19" spans="1:11" ht="15.75" x14ac:dyDescent="0.25">
      <c r="A19" s="321"/>
      <c r="B19" s="322"/>
      <c r="C19" s="322"/>
      <c r="D19" s="322"/>
      <c r="E19" s="322"/>
      <c r="F19" s="322"/>
      <c r="G19" s="322"/>
      <c r="H19" s="322"/>
      <c r="I19" s="322"/>
      <c r="J19" s="322"/>
      <c r="K19" s="323"/>
    </row>
    <row r="20" spans="1:11" ht="15.75" x14ac:dyDescent="0.25">
      <c r="A20" s="279" t="s">
        <v>970</v>
      </c>
      <c r="B20" s="280"/>
      <c r="C20" s="280"/>
      <c r="D20" s="280"/>
      <c r="E20" s="280"/>
      <c r="F20" s="280"/>
      <c r="G20" s="280"/>
      <c r="H20" s="281"/>
      <c r="I20" s="329"/>
      <c r="J20" s="330"/>
      <c r="K20" s="331"/>
    </row>
    <row r="21" spans="1:11" ht="15.75" x14ac:dyDescent="0.25">
      <c r="A21" s="315"/>
      <c r="B21" s="316"/>
      <c r="C21" s="316"/>
      <c r="D21" s="316"/>
      <c r="E21" s="316"/>
      <c r="F21" s="316"/>
      <c r="G21" s="316"/>
      <c r="H21" s="316"/>
      <c r="I21" s="316"/>
      <c r="J21" s="316"/>
      <c r="K21" s="317"/>
    </row>
    <row r="22" spans="1:11" ht="30" customHeight="1" x14ac:dyDescent="0.25">
      <c r="A22" s="324" t="s">
        <v>941</v>
      </c>
      <c r="B22" s="325"/>
      <c r="C22" s="325"/>
      <c r="D22" s="325"/>
      <c r="E22" s="325"/>
      <c r="F22" s="325"/>
      <c r="G22" s="325"/>
      <c r="H22" s="325"/>
      <c r="I22" s="325"/>
      <c r="J22" s="325"/>
      <c r="K22" s="326"/>
    </row>
    <row r="23" spans="1:11" ht="25.5" customHeight="1" x14ac:dyDescent="0.25">
      <c r="A23" s="318"/>
      <c r="B23" s="313"/>
      <c r="C23" s="313"/>
      <c r="D23" s="313"/>
      <c r="E23" s="313"/>
      <c r="F23" s="248"/>
      <c r="G23" s="313"/>
      <c r="H23" s="313"/>
      <c r="I23" s="313"/>
      <c r="J23" s="313"/>
      <c r="K23" s="314"/>
    </row>
    <row r="24" spans="1:11" ht="15.75" x14ac:dyDescent="0.25">
      <c r="A24" s="321" t="s">
        <v>942</v>
      </c>
      <c r="B24" s="322"/>
      <c r="C24" s="322"/>
      <c r="D24" s="322"/>
      <c r="E24" s="322"/>
      <c r="F24" s="248"/>
      <c r="G24" s="316" t="s">
        <v>943</v>
      </c>
      <c r="H24" s="316"/>
      <c r="I24" s="316"/>
      <c r="J24" s="316"/>
      <c r="K24" s="317"/>
    </row>
    <row r="25" spans="1:11" ht="15.75" x14ac:dyDescent="0.25">
      <c r="A25" s="315"/>
      <c r="B25" s="316"/>
      <c r="C25" s="316"/>
      <c r="D25" s="316"/>
      <c r="E25" s="316"/>
      <c r="F25" s="316"/>
      <c r="G25" s="316"/>
      <c r="H25" s="316"/>
      <c r="I25" s="316"/>
      <c r="J25" s="316"/>
      <c r="K25" s="317"/>
    </row>
    <row r="26" spans="1:11" ht="15.75" x14ac:dyDescent="0.25">
      <c r="A26" s="315"/>
      <c r="B26" s="316"/>
      <c r="C26" s="316"/>
      <c r="D26" s="316"/>
      <c r="E26" s="316"/>
      <c r="F26" s="316"/>
      <c r="G26" s="316"/>
      <c r="H26" s="316"/>
      <c r="I26" s="316"/>
      <c r="J26" s="316"/>
      <c r="K26" s="317"/>
    </row>
    <row r="27" spans="1:11" ht="15.75" x14ac:dyDescent="0.25">
      <c r="A27" s="315"/>
      <c r="B27" s="316"/>
      <c r="C27" s="316"/>
      <c r="D27" s="316"/>
      <c r="E27" s="316"/>
      <c r="F27" s="316"/>
      <c r="G27" s="316"/>
      <c r="H27" s="316"/>
      <c r="I27" s="316"/>
      <c r="J27" s="316"/>
      <c r="K27" s="317"/>
    </row>
    <row r="28" spans="1:11" ht="15.75" x14ac:dyDescent="0.25">
      <c r="A28" s="327" t="s">
        <v>944</v>
      </c>
      <c r="B28" s="328"/>
      <c r="C28" s="270"/>
      <c r="D28" s="270"/>
      <c r="E28" s="270"/>
      <c r="F28" s="270"/>
      <c r="G28" s="270"/>
      <c r="H28" s="270"/>
      <c r="I28" s="270"/>
      <c r="J28" s="270"/>
      <c r="K28" s="273"/>
    </row>
    <row r="29" spans="1:11" ht="15.75" x14ac:dyDescent="0.25">
      <c r="A29" s="315"/>
      <c r="B29" s="316"/>
      <c r="C29" s="316"/>
      <c r="D29" s="316"/>
      <c r="E29" s="316"/>
      <c r="F29" s="316"/>
      <c r="G29" s="316"/>
      <c r="H29" s="316"/>
      <c r="I29" s="316"/>
      <c r="J29" s="316"/>
      <c r="K29" s="317"/>
    </row>
    <row r="30" spans="1:11" ht="15.75" x14ac:dyDescent="0.25">
      <c r="A30" s="315" t="s">
        <v>945</v>
      </c>
      <c r="B30" s="316"/>
      <c r="C30" s="316"/>
      <c r="D30" s="316"/>
      <c r="E30" s="316"/>
      <c r="F30" s="316"/>
      <c r="G30" s="316"/>
      <c r="H30" s="316"/>
      <c r="I30" s="313"/>
      <c r="J30" s="313"/>
      <c r="K30" s="314"/>
    </row>
    <row r="31" spans="1:11" ht="15.75" x14ac:dyDescent="0.25">
      <c r="A31" s="315" t="s">
        <v>946</v>
      </c>
      <c r="B31" s="316"/>
      <c r="C31" s="316"/>
      <c r="D31" s="274"/>
      <c r="E31" s="248" t="s">
        <v>947</v>
      </c>
      <c r="F31" s="248"/>
      <c r="G31" s="274"/>
      <c r="H31" s="248" t="s">
        <v>948</v>
      </c>
      <c r="I31" s="275"/>
      <c r="J31" s="248" t="s">
        <v>949</v>
      </c>
      <c r="K31" s="272"/>
    </row>
    <row r="32" spans="1:11" ht="15.75" x14ac:dyDescent="0.25">
      <c r="A32" s="315"/>
      <c r="B32" s="316"/>
      <c r="C32" s="316"/>
      <c r="D32" s="316"/>
      <c r="E32" s="316"/>
      <c r="F32" s="316"/>
      <c r="G32" s="316"/>
      <c r="H32" s="316"/>
      <c r="I32" s="316"/>
      <c r="J32" s="316"/>
      <c r="K32" s="317"/>
    </row>
    <row r="33" spans="1:11" ht="15.75" x14ac:dyDescent="0.25">
      <c r="A33" s="315"/>
      <c r="B33" s="316"/>
      <c r="C33" s="316"/>
      <c r="D33" s="316"/>
      <c r="E33" s="316"/>
      <c r="F33" s="316"/>
      <c r="G33" s="316"/>
      <c r="H33" s="316"/>
      <c r="I33" s="316"/>
      <c r="J33" s="316"/>
      <c r="K33" s="317"/>
    </row>
    <row r="34" spans="1:11" ht="15.75" x14ac:dyDescent="0.25">
      <c r="A34" s="318"/>
      <c r="B34" s="313"/>
      <c r="C34" s="313"/>
      <c r="D34" s="313"/>
      <c r="E34" s="248"/>
      <c r="F34" s="313"/>
      <c r="G34" s="313"/>
      <c r="H34" s="313"/>
      <c r="I34" s="248"/>
      <c r="J34" s="313"/>
      <c r="K34" s="314"/>
    </row>
    <row r="35" spans="1:11" ht="15.75" x14ac:dyDescent="0.25">
      <c r="A35" s="321" t="s">
        <v>950</v>
      </c>
      <c r="B35" s="322"/>
      <c r="C35" s="322"/>
      <c r="D35" s="322"/>
      <c r="E35" s="248"/>
      <c r="F35" s="322" t="s">
        <v>951</v>
      </c>
      <c r="G35" s="322"/>
      <c r="H35" s="322"/>
      <c r="I35" s="248"/>
      <c r="J35" s="322" t="s">
        <v>943</v>
      </c>
      <c r="K35" s="323"/>
    </row>
    <row r="36" spans="1:11" ht="15.75" x14ac:dyDescent="0.25">
      <c r="A36" s="315"/>
      <c r="B36" s="316"/>
      <c r="C36" s="316"/>
      <c r="D36" s="316"/>
      <c r="E36" s="316"/>
      <c r="F36" s="316"/>
      <c r="G36" s="316"/>
      <c r="H36" s="316"/>
      <c r="I36" s="316"/>
      <c r="J36" s="316"/>
      <c r="K36" s="317"/>
    </row>
    <row r="37" spans="1:11" ht="15.75" x14ac:dyDescent="0.25">
      <c r="A37" s="315"/>
      <c r="B37" s="316"/>
      <c r="C37" s="316"/>
      <c r="D37" s="316"/>
      <c r="E37" s="316"/>
      <c r="F37" s="316"/>
      <c r="G37" s="316"/>
      <c r="H37" s="316"/>
      <c r="I37" s="316"/>
      <c r="J37" s="316"/>
      <c r="K37" s="317"/>
    </row>
    <row r="38" spans="1:11" ht="15.75" x14ac:dyDescent="0.25">
      <c r="A38" s="318"/>
      <c r="B38" s="313"/>
      <c r="C38" s="313"/>
      <c r="D38" s="313"/>
      <c r="E38" s="248"/>
      <c r="F38" s="313"/>
      <c r="G38" s="313"/>
      <c r="H38" s="313"/>
      <c r="I38" s="248"/>
      <c r="J38" s="313"/>
      <c r="K38" s="314"/>
    </row>
    <row r="39" spans="1:11" ht="15.75" x14ac:dyDescent="0.25">
      <c r="A39" s="315" t="s">
        <v>952</v>
      </c>
      <c r="B39" s="316"/>
      <c r="C39" s="316"/>
      <c r="D39" s="316"/>
      <c r="E39" s="248"/>
      <c r="F39" s="316" t="s">
        <v>953</v>
      </c>
      <c r="G39" s="316"/>
      <c r="H39" s="316"/>
      <c r="I39" s="316"/>
      <c r="J39" s="319" t="s">
        <v>954</v>
      </c>
      <c r="K39" s="320"/>
    </row>
    <row r="40" spans="1:11" ht="15.75" x14ac:dyDescent="0.25">
      <c r="A40" s="315"/>
      <c r="B40" s="316"/>
      <c r="C40" s="316"/>
      <c r="D40" s="316"/>
      <c r="E40" s="316"/>
      <c r="F40" s="316"/>
      <c r="G40" s="316"/>
      <c r="H40" s="316"/>
      <c r="I40" s="316"/>
      <c r="J40" s="316"/>
      <c r="K40" s="317"/>
    </row>
    <row r="41" spans="1:11" ht="15.75" x14ac:dyDescent="0.25">
      <c r="A41" s="318"/>
      <c r="B41" s="313"/>
      <c r="C41" s="313"/>
      <c r="D41" s="313"/>
      <c r="E41" s="313"/>
      <c r="F41" s="313"/>
      <c r="G41" s="313"/>
      <c r="H41" s="313"/>
      <c r="I41" s="313"/>
      <c r="J41" s="313"/>
      <c r="K41" s="314"/>
    </row>
  </sheetData>
  <mergeCells count="69">
    <mergeCell ref="A41:K41"/>
    <mergeCell ref="A2:K2"/>
    <mergeCell ref="A3:B3"/>
    <mergeCell ref="C3:F3"/>
    <mergeCell ref="G3:K3"/>
    <mergeCell ref="G4:G6"/>
    <mergeCell ref="H4:H5"/>
    <mergeCell ref="I4:I5"/>
    <mergeCell ref="J4:J5"/>
    <mergeCell ref="K4:K5"/>
    <mergeCell ref="A5:B5"/>
    <mergeCell ref="A6:F6"/>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14:F14"/>
    <mergeCell ref="G14:K14"/>
    <mergeCell ref="A15:F15"/>
    <mergeCell ref="G15:K15"/>
    <mergeCell ref="A16:F16"/>
    <mergeCell ref="G16:K16"/>
    <mergeCell ref="A17:F17"/>
    <mergeCell ref="G17:K17"/>
    <mergeCell ref="A18:F18"/>
    <mergeCell ref="G18:K18"/>
    <mergeCell ref="A19:K19"/>
    <mergeCell ref="A21:K21"/>
    <mergeCell ref="I20:K20"/>
    <mergeCell ref="J34:K34"/>
    <mergeCell ref="A32:K32"/>
    <mergeCell ref="A22:K22"/>
    <mergeCell ref="A23:E23"/>
    <mergeCell ref="G23:K23"/>
    <mergeCell ref="A24:E24"/>
    <mergeCell ref="G24:K24"/>
    <mergeCell ref="A25:K25"/>
    <mergeCell ref="A26:K26"/>
    <mergeCell ref="A27:K27"/>
    <mergeCell ref="A31:C31"/>
    <mergeCell ref="A28:B28"/>
    <mergeCell ref="A29:K29"/>
    <mergeCell ref="A30:H30"/>
    <mergeCell ref="I30:K30"/>
    <mergeCell ref="A33:K33"/>
    <mergeCell ref="A40:K40"/>
    <mergeCell ref="A36:K36"/>
    <mergeCell ref="A37:K37"/>
    <mergeCell ref="A38:D38"/>
    <mergeCell ref="F38:H38"/>
    <mergeCell ref="J38:K38"/>
    <mergeCell ref="A39:D39"/>
    <mergeCell ref="F39:I39"/>
    <mergeCell ref="J39:K39"/>
    <mergeCell ref="A35:D35"/>
    <mergeCell ref="F35:H35"/>
    <mergeCell ref="J35:K35"/>
    <mergeCell ref="A34:D34"/>
    <mergeCell ref="F34:H34"/>
  </mergeCells>
  <pageMargins left="0.25" right="0.25" top="0.75" bottom="0.75" header="0.3" footer="0.3"/>
  <pageSetup orientation="portrait" r:id="rId1"/>
  <headerFooter>
    <oddHeader>&amp;C&amp;"Times New Roman,Bold"&amp;14NEW JERSEY DEPARTMENT OF EDUCATION
&amp;12School Improvement Grant (SIG): Cohort 4/4R - Year 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2"/>
  <sheetViews>
    <sheetView showGridLines="0" showRuler="0" view="pageLayout" zoomScaleNormal="130" workbookViewId="0">
      <selection activeCell="A4" sqref="A4:N32"/>
    </sheetView>
  </sheetViews>
  <sheetFormatPr defaultRowHeight="15" x14ac:dyDescent="0.25"/>
  <cols>
    <col min="1" max="1" width="7.85546875" style="264" customWidth="1"/>
    <col min="2" max="7" width="9.140625" style="264"/>
    <col min="8" max="8" width="7.85546875" style="264" customWidth="1"/>
    <col min="9" max="9" width="9.140625" style="264"/>
    <col min="10" max="10" width="14.5703125" style="264" customWidth="1"/>
    <col min="11" max="13" width="9.140625" style="264"/>
    <col min="14" max="14" width="10" style="264" customWidth="1"/>
    <col min="15" max="16384" width="9.140625" style="264"/>
  </cols>
  <sheetData>
    <row r="1" spans="1:14" s="283" customFormat="1" ht="18.75" x14ac:dyDescent="0.3">
      <c r="A1" s="284" t="s">
        <v>967</v>
      </c>
      <c r="B1" s="345"/>
      <c r="C1" s="345"/>
      <c r="D1" s="345"/>
      <c r="E1" s="345"/>
      <c r="F1" s="345"/>
      <c r="G1" s="345"/>
      <c r="H1" s="285" t="s">
        <v>645</v>
      </c>
      <c r="I1" s="345"/>
      <c r="J1" s="345"/>
      <c r="K1" s="345"/>
      <c r="L1" s="345"/>
      <c r="M1" s="345"/>
      <c r="N1" s="345"/>
    </row>
    <row r="2" spans="1:14" ht="16.899999999999999" customHeight="1" x14ac:dyDescent="0.3">
      <c r="A2" s="286"/>
      <c r="B2" s="286"/>
      <c r="C2" s="286"/>
      <c r="D2" s="286"/>
      <c r="E2" s="286"/>
      <c r="F2" s="286"/>
      <c r="G2" s="286"/>
      <c r="H2" s="286"/>
      <c r="I2" s="286"/>
      <c r="J2" s="286"/>
      <c r="K2" s="286"/>
      <c r="L2" s="286"/>
      <c r="M2" s="286"/>
      <c r="N2" s="286"/>
    </row>
    <row r="3" spans="1:14" ht="30" customHeight="1" x14ac:dyDescent="0.25">
      <c r="A3" s="347" t="s">
        <v>968</v>
      </c>
      <c r="B3" s="347"/>
      <c r="C3" s="347"/>
      <c r="D3" s="347"/>
      <c r="E3" s="347"/>
      <c r="F3" s="347"/>
      <c r="G3" s="347"/>
      <c r="H3" s="347"/>
      <c r="I3" s="347"/>
      <c r="J3" s="347"/>
      <c r="K3" s="347"/>
      <c r="L3" s="347"/>
      <c r="M3" s="347"/>
      <c r="N3" s="347"/>
    </row>
    <row r="4" spans="1:14" x14ac:dyDescent="0.25">
      <c r="A4" s="346"/>
      <c r="B4" s="346"/>
      <c r="C4" s="346"/>
      <c r="D4" s="346"/>
      <c r="E4" s="346"/>
      <c r="F4" s="346"/>
      <c r="G4" s="346"/>
      <c r="H4" s="346"/>
      <c r="I4" s="346"/>
      <c r="J4" s="346"/>
      <c r="K4" s="346"/>
      <c r="L4" s="346"/>
      <c r="M4" s="346"/>
      <c r="N4" s="346"/>
    </row>
    <row r="5" spans="1:14" x14ac:dyDescent="0.25">
      <c r="A5" s="346"/>
      <c r="B5" s="346"/>
      <c r="C5" s="346"/>
      <c r="D5" s="346"/>
      <c r="E5" s="346"/>
      <c r="F5" s="346"/>
      <c r="G5" s="346"/>
      <c r="H5" s="346"/>
      <c r="I5" s="346"/>
      <c r="J5" s="346"/>
      <c r="K5" s="346"/>
      <c r="L5" s="346"/>
      <c r="M5" s="346"/>
      <c r="N5" s="346"/>
    </row>
    <row r="6" spans="1:14" x14ac:dyDescent="0.25">
      <c r="A6" s="346"/>
      <c r="B6" s="346"/>
      <c r="C6" s="346"/>
      <c r="D6" s="346"/>
      <c r="E6" s="346"/>
      <c r="F6" s="346"/>
      <c r="G6" s="346"/>
      <c r="H6" s="346"/>
      <c r="I6" s="346"/>
      <c r="J6" s="346"/>
      <c r="K6" s="346"/>
      <c r="L6" s="346"/>
      <c r="M6" s="346"/>
      <c r="N6" s="346"/>
    </row>
    <row r="7" spans="1:14" x14ac:dyDescent="0.25">
      <c r="A7" s="346"/>
      <c r="B7" s="346"/>
      <c r="C7" s="346"/>
      <c r="D7" s="346"/>
      <c r="E7" s="346"/>
      <c r="F7" s="346"/>
      <c r="G7" s="346"/>
      <c r="H7" s="346"/>
      <c r="I7" s="346"/>
      <c r="J7" s="346"/>
      <c r="K7" s="346"/>
      <c r="L7" s="346"/>
      <c r="M7" s="346"/>
      <c r="N7" s="346"/>
    </row>
    <row r="8" spans="1:14" x14ac:dyDescent="0.25">
      <c r="A8" s="346"/>
      <c r="B8" s="346"/>
      <c r="C8" s="346"/>
      <c r="D8" s="346"/>
      <c r="E8" s="346"/>
      <c r="F8" s="346"/>
      <c r="G8" s="346"/>
      <c r="H8" s="346"/>
      <c r="I8" s="346"/>
      <c r="J8" s="346"/>
      <c r="K8" s="346"/>
      <c r="L8" s="346"/>
      <c r="M8" s="346"/>
      <c r="N8" s="346"/>
    </row>
    <row r="9" spans="1:14" x14ac:dyDescent="0.25">
      <c r="A9" s="346"/>
      <c r="B9" s="346"/>
      <c r="C9" s="346"/>
      <c r="D9" s="346"/>
      <c r="E9" s="346"/>
      <c r="F9" s="346"/>
      <c r="G9" s="346"/>
      <c r="H9" s="346"/>
      <c r="I9" s="346"/>
      <c r="J9" s="346"/>
      <c r="K9" s="346"/>
      <c r="L9" s="346"/>
      <c r="M9" s="346"/>
      <c r="N9" s="346"/>
    </row>
    <row r="10" spans="1:14" x14ac:dyDescent="0.25">
      <c r="A10" s="346"/>
      <c r="B10" s="346"/>
      <c r="C10" s="346"/>
      <c r="D10" s="346"/>
      <c r="E10" s="346"/>
      <c r="F10" s="346"/>
      <c r="G10" s="346"/>
      <c r="H10" s="346"/>
      <c r="I10" s="346"/>
      <c r="J10" s="346"/>
      <c r="K10" s="346"/>
      <c r="L10" s="346"/>
      <c r="M10" s="346"/>
      <c r="N10" s="346"/>
    </row>
    <row r="11" spans="1:14" x14ac:dyDescent="0.25">
      <c r="A11" s="346"/>
      <c r="B11" s="346"/>
      <c r="C11" s="346"/>
      <c r="D11" s="346"/>
      <c r="E11" s="346"/>
      <c r="F11" s="346"/>
      <c r="G11" s="346"/>
      <c r="H11" s="346"/>
      <c r="I11" s="346"/>
      <c r="J11" s="346"/>
      <c r="K11" s="346"/>
      <c r="L11" s="346"/>
      <c r="M11" s="346"/>
      <c r="N11" s="346"/>
    </row>
    <row r="12" spans="1:14" x14ac:dyDescent="0.25">
      <c r="A12" s="346"/>
      <c r="B12" s="346"/>
      <c r="C12" s="346"/>
      <c r="D12" s="346"/>
      <c r="E12" s="346"/>
      <c r="F12" s="346"/>
      <c r="G12" s="346"/>
      <c r="H12" s="346"/>
      <c r="I12" s="346"/>
      <c r="J12" s="346"/>
      <c r="K12" s="346"/>
      <c r="L12" s="346"/>
      <c r="M12" s="346"/>
      <c r="N12" s="346"/>
    </row>
    <row r="13" spans="1:14" x14ac:dyDescent="0.25">
      <c r="A13" s="346"/>
      <c r="B13" s="346"/>
      <c r="C13" s="346"/>
      <c r="D13" s="346"/>
      <c r="E13" s="346"/>
      <c r="F13" s="346"/>
      <c r="G13" s="346"/>
      <c r="H13" s="346"/>
      <c r="I13" s="346"/>
      <c r="J13" s="346"/>
      <c r="K13" s="346"/>
      <c r="L13" s="346"/>
      <c r="M13" s="346"/>
      <c r="N13" s="346"/>
    </row>
    <row r="14" spans="1:14" x14ac:dyDescent="0.25">
      <c r="A14" s="346"/>
      <c r="B14" s="346"/>
      <c r="C14" s="346"/>
      <c r="D14" s="346"/>
      <c r="E14" s="346"/>
      <c r="F14" s="346"/>
      <c r="G14" s="346"/>
      <c r="H14" s="346"/>
      <c r="I14" s="346"/>
      <c r="J14" s="346"/>
      <c r="K14" s="346"/>
      <c r="L14" s="346"/>
      <c r="M14" s="346"/>
      <c r="N14" s="346"/>
    </row>
    <row r="15" spans="1:14" x14ac:dyDescent="0.25">
      <c r="A15" s="346"/>
      <c r="B15" s="346"/>
      <c r="C15" s="346"/>
      <c r="D15" s="346"/>
      <c r="E15" s="346"/>
      <c r="F15" s="346"/>
      <c r="G15" s="346"/>
      <c r="H15" s="346"/>
      <c r="I15" s="346"/>
      <c r="J15" s="346"/>
      <c r="K15" s="346"/>
      <c r="L15" s="346"/>
      <c r="M15" s="346"/>
      <c r="N15" s="346"/>
    </row>
    <row r="16" spans="1:14" x14ac:dyDescent="0.25">
      <c r="A16" s="346"/>
      <c r="B16" s="346"/>
      <c r="C16" s="346"/>
      <c r="D16" s="346"/>
      <c r="E16" s="346"/>
      <c r="F16" s="346"/>
      <c r="G16" s="346"/>
      <c r="H16" s="346"/>
      <c r="I16" s="346"/>
      <c r="J16" s="346"/>
      <c r="K16" s="346"/>
      <c r="L16" s="346"/>
      <c r="M16" s="346"/>
      <c r="N16" s="346"/>
    </row>
    <row r="17" spans="1:14" x14ac:dyDescent="0.25">
      <c r="A17" s="346"/>
      <c r="B17" s="346"/>
      <c r="C17" s="346"/>
      <c r="D17" s="346"/>
      <c r="E17" s="346"/>
      <c r="F17" s="346"/>
      <c r="G17" s="346"/>
      <c r="H17" s="346"/>
      <c r="I17" s="346"/>
      <c r="J17" s="346"/>
      <c r="K17" s="346"/>
      <c r="L17" s="346"/>
      <c r="M17" s="346"/>
      <c r="N17" s="346"/>
    </row>
    <row r="18" spans="1:14" x14ac:dyDescent="0.25">
      <c r="A18" s="346"/>
      <c r="B18" s="346"/>
      <c r="C18" s="346"/>
      <c r="D18" s="346"/>
      <c r="E18" s="346"/>
      <c r="F18" s="346"/>
      <c r="G18" s="346"/>
      <c r="H18" s="346"/>
      <c r="I18" s="346"/>
      <c r="J18" s="346"/>
      <c r="K18" s="346"/>
      <c r="L18" s="346"/>
      <c r="M18" s="346"/>
      <c r="N18" s="346"/>
    </row>
    <row r="19" spans="1:14" x14ac:dyDescent="0.25">
      <c r="A19" s="346"/>
      <c r="B19" s="346"/>
      <c r="C19" s="346"/>
      <c r="D19" s="346"/>
      <c r="E19" s="346"/>
      <c r="F19" s="346"/>
      <c r="G19" s="346"/>
      <c r="H19" s="346"/>
      <c r="I19" s="346"/>
      <c r="J19" s="346"/>
      <c r="K19" s="346"/>
      <c r="L19" s="346"/>
      <c r="M19" s="346"/>
      <c r="N19" s="346"/>
    </row>
    <row r="20" spans="1:14" x14ac:dyDescent="0.25">
      <c r="A20" s="346"/>
      <c r="B20" s="346"/>
      <c r="C20" s="346"/>
      <c r="D20" s="346"/>
      <c r="E20" s="346"/>
      <c r="F20" s="346"/>
      <c r="G20" s="346"/>
      <c r="H20" s="346"/>
      <c r="I20" s="346"/>
      <c r="J20" s="346"/>
      <c r="K20" s="346"/>
      <c r="L20" s="346"/>
      <c r="M20" s="346"/>
      <c r="N20" s="346"/>
    </row>
    <row r="21" spans="1:14" x14ac:dyDescent="0.25">
      <c r="A21" s="346"/>
      <c r="B21" s="346"/>
      <c r="C21" s="346"/>
      <c r="D21" s="346"/>
      <c r="E21" s="346"/>
      <c r="F21" s="346"/>
      <c r="G21" s="346"/>
      <c r="H21" s="346"/>
      <c r="I21" s="346"/>
      <c r="J21" s="346"/>
      <c r="K21" s="346"/>
      <c r="L21" s="346"/>
      <c r="M21" s="346"/>
      <c r="N21" s="346"/>
    </row>
    <row r="22" spans="1:14" x14ac:dyDescent="0.25">
      <c r="A22" s="346"/>
      <c r="B22" s="346"/>
      <c r="C22" s="346"/>
      <c r="D22" s="346"/>
      <c r="E22" s="346"/>
      <c r="F22" s="346"/>
      <c r="G22" s="346"/>
      <c r="H22" s="346"/>
      <c r="I22" s="346"/>
      <c r="J22" s="346"/>
      <c r="K22" s="346"/>
      <c r="L22" s="346"/>
      <c r="M22" s="346"/>
      <c r="N22" s="346"/>
    </row>
    <row r="23" spans="1:14" x14ac:dyDescent="0.25">
      <c r="A23" s="346"/>
      <c r="B23" s="346"/>
      <c r="C23" s="346"/>
      <c r="D23" s="346"/>
      <c r="E23" s="346"/>
      <c r="F23" s="346"/>
      <c r="G23" s="346"/>
      <c r="H23" s="346"/>
      <c r="I23" s="346"/>
      <c r="J23" s="346"/>
      <c r="K23" s="346"/>
      <c r="L23" s="346"/>
      <c r="M23" s="346"/>
      <c r="N23" s="346"/>
    </row>
    <row r="24" spans="1:14" x14ac:dyDescent="0.25">
      <c r="A24" s="346"/>
      <c r="B24" s="346"/>
      <c r="C24" s="346"/>
      <c r="D24" s="346"/>
      <c r="E24" s="346"/>
      <c r="F24" s="346"/>
      <c r="G24" s="346"/>
      <c r="H24" s="346"/>
      <c r="I24" s="346"/>
      <c r="J24" s="346"/>
      <c r="K24" s="346"/>
      <c r="L24" s="346"/>
      <c r="M24" s="346"/>
      <c r="N24" s="346"/>
    </row>
    <row r="25" spans="1:14" x14ac:dyDescent="0.25">
      <c r="A25" s="346"/>
      <c r="B25" s="346"/>
      <c r="C25" s="346"/>
      <c r="D25" s="346"/>
      <c r="E25" s="346"/>
      <c r="F25" s="346"/>
      <c r="G25" s="346"/>
      <c r="H25" s="346"/>
      <c r="I25" s="346"/>
      <c r="J25" s="346"/>
      <c r="K25" s="346"/>
      <c r="L25" s="346"/>
      <c r="M25" s="346"/>
      <c r="N25" s="346"/>
    </row>
    <row r="26" spans="1:14" x14ac:dyDescent="0.25">
      <c r="A26" s="346"/>
      <c r="B26" s="346"/>
      <c r="C26" s="346"/>
      <c r="D26" s="346"/>
      <c r="E26" s="346"/>
      <c r="F26" s="346"/>
      <c r="G26" s="346"/>
      <c r="H26" s="346"/>
      <c r="I26" s="346"/>
      <c r="J26" s="346"/>
      <c r="K26" s="346"/>
      <c r="L26" s="346"/>
      <c r="M26" s="346"/>
      <c r="N26" s="346"/>
    </row>
    <row r="27" spans="1:14" x14ac:dyDescent="0.25">
      <c r="A27" s="346"/>
      <c r="B27" s="346"/>
      <c r="C27" s="346"/>
      <c r="D27" s="346"/>
      <c r="E27" s="346"/>
      <c r="F27" s="346"/>
      <c r="G27" s="346"/>
      <c r="H27" s="346"/>
      <c r="I27" s="346"/>
      <c r="J27" s="346"/>
      <c r="K27" s="346"/>
      <c r="L27" s="346"/>
      <c r="M27" s="346"/>
      <c r="N27" s="346"/>
    </row>
    <row r="28" spans="1:14" x14ac:dyDescent="0.25">
      <c r="A28" s="346"/>
      <c r="B28" s="346"/>
      <c r="C28" s="346"/>
      <c r="D28" s="346"/>
      <c r="E28" s="346"/>
      <c r="F28" s="346"/>
      <c r="G28" s="346"/>
      <c r="H28" s="346"/>
      <c r="I28" s="346"/>
      <c r="J28" s="346"/>
      <c r="K28" s="346"/>
      <c r="L28" s="346"/>
      <c r="M28" s="346"/>
      <c r="N28" s="346"/>
    </row>
    <row r="29" spans="1:14" x14ac:dyDescent="0.25">
      <c r="A29" s="346"/>
      <c r="B29" s="346"/>
      <c r="C29" s="346"/>
      <c r="D29" s="346"/>
      <c r="E29" s="346"/>
      <c r="F29" s="346"/>
      <c r="G29" s="346"/>
      <c r="H29" s="346"/>
      <c r="I29" s="346"/>
      <c r="J29" s="346"/>
      <c r="K29" s="346"/>
      <c r="L29" s="346"/>
      <c r="M29" s="346"/>
      <c r="N29" s="346"/>
    </row>
    <row r="30" spans="1:14" x14ac:dyDescent="0.25">
      <c r="A30" s="346"/>
      <c r="B30" s="346"/>
      <c r="C30" s="346"/>
      <c r="D30" s="346"/>
      <c r="E30" s="346"/>
      <c r="F30" s="346"/>
      <c r="G30" s="346"/>
      <c r="H30" s="346"/>
      <c r="I30" s="346"/>
      <c r="J30" s="346"/>
      <c r="K30" s="346"/>
      <c r="L30" s="346"/>
      <c r="M30" s="346"/>
      <c r="N30" s="346"/>
    </row>
    <row r="31" spans="1:14" x14ac:dyDescent="0.25">
      <c r="A31" s="346"/>
      <c r="B31" s="346"/>
      <c r="C31" s="346"/>
      <c r="D31" s="346"/>
      <c r="E31" s="346"/>
      <c r="F31" s="346"/>
      <c r="G31" s="346"/>
      <c r="H31" s="346"/>
      <c r="I31" s="346"/>
      <c r="J31" s="346"/>
      <c r="K31" s="346"/>
      <c r="L31" s="346"/>
      <c r="M31" s="346"/>
      <c r="N31" s="346"/>
    </row>
    <row r="32" spans="1:14" x14ac:dyDescent="0.25">
      <c r="A32" s="346"/>
      <c r="B32" s="346"/>
      <c r="C32" s="346"/>
      <c r="D32" s="346"/>
      <c r="E32" s="346"/>
      <c r="F32" s="346"/>
      <c r="G32" s="346"/>
      <c r="H32" s="346"/>
      <c r="I32" s="346"/>
      <c r="J32" s="346"/>
      <c r="K32" s="346"/>
      <c r="L32" s="346"/>
      <c r="M32" s="346"/>
      <c r="N32" s="346"/>
    </row>
  </sheetData>
  <mergeCells count="4">
    <mergeCell ref="B1:G1"/>
    <mergeCell ref="I1:N1"/>
    <mergeCell ref="A4:N32"/>
    <mergeCell ref="A3:N3"/>
  </mergeCells>
  <pageMargins left="0.25" right="0.25" top="0.75" bottom="0.75" header="0.3" footer="0.3"/>
  <pageSetup orientation="landscape" r:id="rId1"/>
  <headerFooter>
    <oddHeader>&amp;C&amp;"Times New Roman,Bold"&amp;14S-2: Stakeholder Participation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
  <sheetViews>
    <sheetView showGridLines="0" showRuler="0" view="pageLayout" zoomScaleNormal="100" workbookViewId="0">
      <selection activeCell="P5" sqref="P5"/>
    </sheetView>
  </sheetViews>
  <sheetFormatPr defaultRowHeight="15" x14ac:dyDescent="0.25"/>
  <cols>
    <col min="1" max="14" width="8.85546875" customWidth="1"/>
  </cols>
  <sheetData>
    <row r="1" spans="1:14" s="276" customFormat="1" ht="18.75" x14ac:dyDescent="0.3">
      <c r="A1" s="278" t="s">
        <v>967</v>
      </c>
      <c r="B1" s="345"/>
      <c r="C1" s="345"/>
      <c r="D1" s="345"/>
      <c r="E1" s="345"/>
      <c r="F1" s="345"/>
      <c r="G1" s="345"/>
      <c r="H1" s="277" t="s">
        <v>645</v>
      </c>
      <c r="I1" s="345"/>
      <c r="J1" s="345"/>
      <c r="K1" s="345"/>
      <c r="L1" s="345"/>
      <c r="M1" s="345"/>
      <c r="N1" s="345"/>
    </row>
    <row r="3" spans="1:14" ht="44.65" customHeight="1" x14ac:dyDescent="0.25">
      <c r="A3" s="357" t="s">
        <v>971</v>
      </c>
      <c r="B3" s="357"/>
      <c r="C3" s="357"/>
      <c r="D3" s="357"/>
      <c r="E3" s="357"/>
      <c r="F3" s="357"/>
      <c r="G3" s="357"/>
      <c r="H3" s="357"/>
      <c r="I3" s="357"/>
      <c r="J3" s="357"/>
      <c r="K3" s="357"/>
      <c r="L3" s="357"/>
      <c r="M3" s="357"/>
      <c r="N3" s="357"/>
    </row>
    <row r="4" spans="1:14" ht="30" customHeight="1" x14ac:dyDescent="0.25">
      <c r="A4" s="348" t="s">
        <v>972</v>
      </c>
      <c r="B4" s="349"/>
      <c r="C4" s="349"/>
      <c r="D4" s="349"/>
      <c r="E4" s="349"/>
      <c r="F4" s="349"/>
      <c r="G4" s="349"/>
      <c r="H4" s="349"/>
      <c r="I4" s="349"/>
      <c r="J4" s="349"/>
      <c r="K4" s="349"/>
      <c r="L4" s="349"/>
      <c r="M4" s="349"/>
      <c r="N4" s="350"/>
    </row>
    <row r="5" spans="1:14" ht="75" customHeight="1" x14ac:dyDescent="0.25">
      <c r="A5" s="351"/>
      <c r="B5" s="352"/>
      <c r="C5" s="352"/>
      <c r="D5" s="352"/>
      <c r="E5" s="352"/>
      <c r="F5" s="352"/>
      <c r="G5" s="352"/>
      <c r="H5" s="352"/>
      <c r="I5" s="352"/>
      <c r="J5" s="352"/>
      <c r="K5" s="352"/>
      <c r="L5" s="352"/>
      <c r="M5" s="352"/>
      <c r="N5" s="353"/>
    </row>
    <row r="6" spans="1:14" ht="30" customHeight="1" x14ac:dyDescent="0.25">
      <c r="A6" s="354" t="s">
        <v>973</v>
      </c>
      <c r="B6" s="355"/>
      <c r="C6" s="355"/>
      <c r="D6" s="355"/>
      <c r="E6" s="355"/>
      <c r="F6" s="355"/>
      <c r="G6" s="355"/>
      <c r="H6" s="355"/>
      <c r="I6" s="355"/>
      <c r="J6" s="355"/>
      <c r="K6" s="355"/>
      <c r="L6" s="355"/>
      <c r="M6" s="355"/>
      <c r="N6" s="356"/>
    </row>
    <row r="7" spans="1:14" ht="75" customHeight="1" x14ac:dyDescent="0.25">
      <c r="A7" s="351"/>
      <c r="B7" s="352"/>
      <c r="C7" s="352"/>
      <c r="D7" s="352"/>
      <c r="E7" s="352"/>
      <c r="F7" s="352"/>
      <c r="G7" s="352"/>
      <c r="H7" s="352"/>
      <c r="I7" s="352"/>
      <c r="J7" s="352"/>
      <c r="K7" s="352"/>
      <c r="L7" s="352"/>
      <c r="M7" s="352"/>
      <c r="N7" s="353"/>
    </row>
    <row r="8" spans="1:14" ht="30" customHeight="1" x14ac:dyDescent="0.25">
      <c r="A8" s="354" t="s">
        <v>974</v>
      </c>
      <c r="B8" s="355"/>
      <c r="C8" s="355"/>
      <c r="D8" s="355"/>
      <c r="E8" s="355"/>
      <c r="F8" s="355"/>
      <c r="G8" s="355"/>
      <c r="H8" s="355"/>
      <c r="I8" s="355"/>
      <c r="J8" s="355"/>
      <c r="K8" s="355"/>
      <c r="L8" s="355"/>
      <c r="M8" s="355"/>
      <c r="N8" s="356"/>
    </row>
    <row r="9" spans="1:14" ht="75" customHeight="1" x14ac:dyDescent="0.25">
      <c r="A9" s="351"/>
      <c r="B9" s="352"/>
      <c r="C9" s="352"/>
      <c r="D9" s="352"/>
      <c r="E9" s="352"/>
      <c r="F9" s="352"/>
      <c r="G9" s="352"/>
      <c r="H9" s="352"/>
      <c r="I9" s="352"/>
      <c r="J9" s="352"/>
      <c r="K9" s="352"/>
      <c r="L9" s="352"/>
      <c r="M9" s="352"/>
      <c r="N9" s="353"/>
    </row>
    <row r="10" spans="1:14" ht="30" customHeight="1" x14ac:dyDescent="0.25">
      <c r="A10" s="354" t="s">
        <v>975</v>
      </c>
      <c r="B10" s="355"/>
      <c r="C10" s="355"/>
      <c r="D10" s="355"/>
      <c r="E10" s="355"/>
      <c r="F10" s="355"/>
      <c r="G10" s="355"/>
      <c r="H10" s="355"/>
      <c r="I10" s="355"/>
      <c r="J10" s="355"/>
      <c r="K10" s="355"/>
      <c r="L10" s="355"/>
      <c r="M10" s="355"/>
      <c r="N10" s="356"/>
    </row>
    <row r="11" spans="1:14" s="95" customFormat="1" ht="75" customHeight="1" x14ac:dyDescent="0.25">
      <c r="A11" s="351"/>
      <c r="B11" s="352"/>
      <c r="C11" s="352"/>
      <c r="D11" s="352"/>
      <c r="E11" s="352"/>
      <c r="F11" s="352"/>
      <c r="G11" s="352"/>
      <c r="H11" s="352"/>
      <c r="I11" s="352"/>
      <c r="J11" s="352"/>
      <c r="K11" s="352"/>
      <c r="L11" s="352"/>
      <c r="M11" s="352"/>
      <c r="N11" s="353"/>
    </row>
  </sheetData>
  <mergeCells count="11">
    <mergeCell ref="A7:N7"/>
    <mergeCell ref="A8:N8"/>
    <mergeCell ref="A9:N9"/>
    <mergeCell ref="A10:N10"/>
    <mergeCell ref="A11:N11"/>
    <mergeCell ref="B1:G1"/>
    <mergeCell ref="I1:N1"/>
    <mergeCell ref="A4:N4"/>
    <mergeCell ref="A5:N5"/>
    <mergeCell ref="A6:N6"/>
    <mergeCell ref="A3:N3"/>
  </mergeCells>
  <pageMargins left="0.7" right="0.45" top="0.75" bottom="0.75" header="0.3" footer="0.3"/>
  <pageSetup orientation="landscape" r:id="rId1"/>
  <headerFooter>
    <oddHeader>&amp;C&amp;"Times New Roman,Bold"&amp;14S-3: Summary of Strategies' Impact on Metrics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1"/>
  <sheetViews>
    <sheetView showGridLines="0" showRuler="0" view="pageLayout" zoomScaleNormal="120" workbookViewId="0">
      <selection activeCell="I1" sqref="I1:M1"/>
    </sheetView>
  </sheetViews>
  <sheetFormatPr defaultRowHeight="15" x14ac:dyDescent="0.25"/>
  <cols>
    <col min="1" max="12" width="9.140625" style="264"/>
    <col min="13" max="13" width="15" style="264" customWidth="1"/>
    <col min="14" max="16384" width="9.140625" style="264"/>
  </cols>
  <sheetData>
    <row r="1" spans="1:13" ht="18.75" x14ac:dyDescent="0.3">
      <c r="A1" s="287" t="s">
        <v>967</v>
      </c>
      <c r="B1" s="363"/>
      <c r="C1" s="363"/>
      <c r="D1" s="363"/>
      <c r="E1" s="363"/>
      <c r="F1" s="363"/>
      <c r="G1" s="282"/>
      <c r="H1" s="287" t="s">
        <v>645</v>
      </c>
      <c r="I1" s="363"/>
      <c r="J1" s="363"/>
      <c r="K1" s="363"/>
      <c r="L1" s="363"/>
      <c r="M1" s="363"/>
    </row>
    <row r="2" spans="1:13" x14ac:dyDescent="0.25">
      <c r="A2" s="282"/>
      <c r="B2" s="282"/>
      <c r="C2" s="282"/>
      <c r="D2" s="282"/>
      <c r="E2" s="282"/>
      <c r="F2" s="282"/>
      <c r="G2" s="282"/>
      <c r="H2" s="282"/>
      <c r="I2" s="282"/>
      <c r="J2" s="282"/>
      <c r="K2" s="282"/>
      <c r="L2" s="282"/>
      <c r="M2" s="282"/>
    </row>
    <row r="3" spans="1:13" ht="30" customHeight="1" x14ac:dyDescent="0.25">
      <c r="A3" s="391" t="s">
        <v>966</v>
      </c>
      <c r="B3" s="392"/>
      <c r="C3" s="392"/>
      <c r="D3" s="392"/>
      <c r="E3" s="392"/>
      <c r="F3" s="392"/>
      <c r="G3" s="392"/>
      <c r="H3" s="392"/>
      <c r="I3" s="392"/>
      <c r="J3" s="392"/>
      <c r="K3" s="392"/>
      <c r="L3" s="392"/>
      <c r="M3" s="393"/>
    </row>
    <row r="4" spans="1:13" ht="15.75" thickBot="1" x14ac:dyDescent="0.3">
      <c r="A4" s="265"/>
      <c r="B4" s="40"/>
      <c r="C4" s="40"/>
      <c r="D4" s="40"/>
      <c r="E4" s="40"/>
      <c r="F4" s="40"/>
      <c r="G4" s="40"/>
      <c r="H4" s="40"/>
      <c r="I4" s="40"/>
      <c r="J4" s="40"/>
      <c r="K4" s="40"/>
      <c r="L4" s="40"/>
      <c r="M4" s="61"/>
    </row>
    <row r="5" spans="1:13" ht="16.5" thickBot="1" x14ac:dyDescent="0.3">
      <c r="A5" s="372" t="s">
        <v>965</v>
      </c>
      <c r="B5" s="373"/>
      <c r="C5" s="373"/>
      <c r="D5" s="373"/>
      <c r="E5" s="373"/>
      <c r="F5" s="373"/>
      <c r="G5" s="373"/>
      <c r="H5" s="373"/>
      <c r="I5" s="373"/>
      <c r="J5" s="373"/>
      <c r="K5" s="373"/>
      <c r="L5" s="373"/>
      <c r="M5" s="374"/>
    </row>
    <row r="6" spans="1:13" ht="22.5" customHeight="1" x14ac:dyDescent="0.25">
      <c r="A6" s="362"/>
      <c r="B6" s="363"/>
      <c r="C6" s="363"/>
      <c r="D6" s="363"/>
      <c r="E6" s="363"/>
      <c r="F6" s="363"/>
      <c r="G6" s="40"/>
      <c r="H6" s="363"/>
      <c r="I6" s="363"/>
      <c r="J6" s="363"/>
      <c r="K6" s="363"/>
      <c r="L6" s="363"/>
      <c r="M6" s="378"/>
    </row>
    <row r="7" spans="1:13" x14ac:dyDescent="0.25">
      <c r="A7" s="364" t="s">
        <v>964</v>
      </c>
      <c r="B7" s="365"/>
      <c r="C7" s="365"/>
      <c r="D7" s="365"/>
      <c r="E7" s="365"/>
      <c r="F7" s="365"/>
      <c r="G7" s="40"/>
      <c r="H7" s="376" t="s">
        <v>963</v>
      </c>
      <c r="I7" s="376"/>
      <c r="J7" s="376"/>
      <c r="K7" s="376"/>
      <c r="L7" s="376"/>
      <c r="M7" s="377"/>
    </row>
    <row r="8" spans="1:13" ht="22.5" customHeight="1" x14ac:dyDescent="0.25">
      <c r="A8" s="362"/>
      <c r="B8" s="363"/>
      <c r="C8" s="363"/>
      <c r="D8" s="363"/>
      <c r="E8" s="363"/>
      <c r="F8" s="363"/>
      <c r="G8" s="40"/>
      <c r="H8" s="363"/>
      <c r="I8" s="363"/>
      <c r="J8" s="363"/>
      <c r="K8" s="363"/>
      <c r="L8" s="363"/>
      <c r="M8" s="378"/>
    </row>
    <row r="9" spans="1:13" x14ac:dyDescent="0.25">
      <c r="A9" s="364" t="s">
        <v>962</v>
      </c>
      <c r="B9" s="365"/>
      <c r="C9" s="365"/>
      <c r="D9" s="365"/>
      <c r="E9" s="365"/>
      <c r="F9" s="365"/>
      <c r="G9" s="40"/>
      <c r="H9" s="376" t="s">
        <v>961</v>
      </c>
      <c r="I9" s="376"/>
      <c r="J9" s="376"/>
      <c r="K9" s="376"/>
      <c r="L9" s="376"/>
      <c r="M9" s="377"/>
    </row>
    <row r="10" spans="1:13" x14ac:dyDescent="0.25">
      <c r="A10" s="366"/>
      <c r="B10" s="367"/>
      <c r="C10" s="367"/>
      <c r="D10" s="367"/>
      <c r="E10" s="367"/>
      <c r="F10" s="367"/>
      <c r="G10" s="367"/>
      <c r="H10" s="367"/>
      <c r="I10" s="367"/>
      <c r="J10" s="367"/>
      <c r="K10" s="367"/>
      <c r="L10" s="367"/>
      <c r="M10" s="368"/>
    </row>
    <row r="11" spans="1:13" x14ac:dyDescent="0.25">
      <c r="A11" s="369" t="s">
        <v>960</v>
      </c>
      <c r="B11" s="370"/>
      <c r="C11" s="370"/>
      <c r="D11" s="370"/>
      <c r="E11" s="370"/>
      <c r="F11" s="370"/>
      <c r="G11" s="370"/>
      <c r="H11" s="370"/>
      <c r="I11" s="370"/>
      <c r="J11" s="370"/>
      <c r="K11" s="370"/>
      <c r="L11" s="370"/>
      <c r="M11" s="371"/>
    </row>
    <row r="12" spans="1:13" x14ac:dyDescent="0.25">
      <c r="A12" s="379"/>
      <c r="B12" s="380"/>
      <c r="C12" s="380"/>
      <c r="D12" s="380"/>
      <c r="E12" s="380"/>
      <c r="F12" s="380"/>
      <c r="G12" s="380"/>
      <c r="H12" s="380"/>
      <c r="I12" s="380"/>
      <c r="J12" s="380"/>
      <c r="K12" s="380"/>
      <c r="L12" s="380"/>
      <c r="M12" s="381"/>
    </row>
    <row r="13" spans="1:13" x14ac:dyDescent="0.25">
      <c r="A13" s="382"/>
      <c r="B13" s="383"/>
      <c r="C13" s="383"/>
      <c r="D13" s="383"/>
      <c r="E13" s="383"/>
      <c r="F13" s="383"/>
      <c r="G13" s="383"/>
      <c r="H13" s="383"/>
      <c r="I13" s="383"/>
      <c r="J13" s="383"/>
      <c r="K13" s="383"/>
      <c r="L13" s="383"/>
      <c r="M13" s="384"/>
    </row>
    <row r="14" spans="1:13" x14ac:dyDescent="0.25">
      <c r="A14" s="382"/>
      <c r="B14" s="383"/>
      <c r="C14" s="383"/>
      <c r="D14" s="383"/>
      <c r="E14" s="383"/>
      <c r="F14" s="383"/>
      <c r="G14" s="383"/>
      <c r="H14" s="383"/>
      <c r="I14" s="383"/>
      <c r="J14" s="383"/>
      <c r="K14" s="383"/>
      <c r="L14" s="383"/>
      <c r="M14" s="384"/>
    </row>
    <row r="15" spans="1:13" x14ac:dyDescent="0.25">
      <c r="A15" s="382"/>
      <c r="B15" s="383"/>
      <c r="C15" s="383"/>
      <c r="D15" s="383"/>
      <c r="E15" s="383"/>
      <c r="F15" s="383"/>
      <c r="G15" s="383"/>
      <c r="H15" s="383"/>
      <c r="I15" s="383"/>
      <c r="J15" s="383"/>
      <c r="K15" s="383"/>
      <c r="L15" s="383"/>
      <c r="M15" s="384"/>
    </row>
    <row r="16" spans="1:13" x14ac:dyDescent="0.25">
      <c r="A16" s="351"/>
      <c r="B16" s="352"/>
      <c r="C16" s="352"/>
      <c r="D16" s="352"/>
      <c r="E16" s="352"/>
      <c r="F16" s="352"/>
      <c r="G16" s="352"/>
      <c r="H16" s="352"/>
      <c r="I16" s="352"/>
      <c r="J16" s="352"/>
      <c r="K16" s="352"/>
      <c r="L16" s="352"/>
      <c r="M16" s="353"/>
    </row>
    <row r="17" spans="1:13" ht="15" customHeight="1" x14ac:dyDescent="0.25">
      <c r="A17" s="388" t="s">
        <v>959</v>
      </c>
      <c r="B17" s="389"/>
      <c r="C17" s="389"/>
      <c r="D17" s="389"/>
      <c r="E17" s="389"/>
      <c r="F17" s="389"/>
      <c r="G17" s="389"/>
      <c r="H17" s="389"/>
      <c r="I17" s="389"/>
      <c r="J17" s="389"/>
      <c r="K17" s="389"/>
      <c r="L17" s="389"/>
      <c r="M17" s="390"/>
    </row>
    <row r="18" spans="1:13" x14ac:dyDescent="0.25">
      <c r="A18" s="379"/>
      <c r="B18" s="380"/>
      <c r="C18" s="380"/>
      <c r="D18" s="380"/>
      <c r="E18" s="380"/>
      <c r="F18" s="380"/>
      <c r="G18" s="380"/>
      <c r="H18" s="380"/>
      <c r="I18" s="380"/>
      <c r="J18" s="380"/>
      <c r="K18" s="380"/>
      <c r="L18" s="380"/>
      <c r="M18" s="381"/>
    </row>
    <row r="19" spans="1:13" x14ac:dyDescent="0.25">
      <c r="A19" s="382"/>
      <c r="B19" s="383"/>
      <c r="C19" s="383"/>
      <c r="D19" s="383"/>
      <c r="E19" s="383"/>
      <c r="F19" s="383"/>
      <c r="G19" s="383"/>
      <c r="H19" s="383"/>
      <c r="I19" s="383"/>
      <c r="J19" s="383"/>
      <c r="K19" s="383"/>
      <c r="L19" s="383"/>
      <c r="M19" s="384"/>
    </row>
    <row r="20" spans="1:13" x14ac:dyDescent="0.25">
      <c r="A20" s="382"/>
      <c r="B20" s="383"/>
      <c r="C20" s="383"/>
      <c r="D20" s="383"/>
      <c r="E20" s="383"/>
      <c r="F20" s="383"/>
      <c r="G20" s="383"/>
      <c r="H20" s="383"/>
      <c r="I20" s="383"/>
      <c r="J20" s="383"/>
      <c r="K20" s="383"/>
      <c r="L20" s="383"/>
      <c r="M20" s="384"/>
    </row>
    <row r="21" spans="1:13" x14ac:dyDescent="0.25">
      <c r="A21" s="382"/>
      <c r="B21" s="383"/>
      <c r="C21" s="383"/>
      <c r="D21" s="383"/>
      <c r="E21" s="383"/>
      <c r="F21" s="383"/>
      <c r="G21" s="383"/>
      <c r="H21" s="383"/>
      <c r="I21" s="383"/>
      <c r="J21" s="383"/>
      <c r="K21" s="383"/>
      <c r="L21" s="383"/>
      <c r="M21" s="384"/>
    </row>
    <row r="22" spans="1:13" ht="15.75" thickBot="1" x14ac:dyDescent="0.3">
      <c r="A22" s="385"/>
      <c r="B22" s="386"/>
      <c r="C22" s="386"/>
      <c r="D22" s="386"/>
      <c r="E22" s="386"/>
      <c r="F22" s="386"/>
      <c r="G22" s="386"/>
      <c r="H22" s="386"/>
      <c r="I22" s="386"/>
      <c r="J22" s="386"/>
      <c r="K22" s="386"/>
      <c r="L22" s="386"/>
      <c r="M22" s="387"/>
    </row>
    <row r="23" spans="1:13" ht="16.5" thickBot="1" x14ac:dyDescent="0.3">
      <c r="A23" s="372" t="s">
        <v>958</v>
      </c>
      <c r="B23" s="373"/>
      <c r="C23" s="373"/>
      <c r="D23" s="373"/>
      <c r="E23" s="373"/>
      <c r="F23" s="373"/>
      <c r="G23" s="373"/>
      <c r="H23" s="373"/>
      <c r="I23" s="373"/>
      <c r="J23" s="373"/>
      <c r="K23" s="373"/>
      <c r="L23" s="373"/>
      <c r="M23" s="374"/>
    </row>
    <row r="24" spans="1:13" x14ac:dyDescent="0.25">
      <c r="A24" s="375" t="s">
        <v>957</v>
      </c>
      <c r="B24" s="375"/>
      <c r="C24" s="375"/>
      <c r="D24" s="375"/>
      <c r="E24" s="375"/>
      <c r="F24" s="375"/>
      <c r="G24" s="375"/>
      <c r="H24" s="375" t="s">
        <v>956</v>
      </c>
      <c r="I24" s="375"/>
      <c r="J24" s="375" t="s">
        <v>955</v>
      </c>
      <c r="K24" s="375"/>
      <c r="L24" s="375" t="s">
        <v>907</v>
      </c>
      <c r="M24" s="375"/>
    </row>
    <row r="25" spans="1:13" x14ac:dyDescent="0.25">
      <c r="A25" s="358"/>
      <c r="B25" s="358"/>
      <c r="C25" s="358"/>
      <c r="D25" s="358"/>
      <c r="E25" s="358"/>
      <c r="F25" s="358"/>
      <c r="G25" s="358"/>
      <c r="H25" s="358"/>
      <c r="I25" s="358"/>
      <c r="J25" s="358"/>
      <c r="K25" s="358"/>
      <c r="L25" s="358"/>
      <c r="M25" s="358"/>
    </row>
    <row r="26" spans="1:13" x14ac:dyDescent="0.25">
      <c r="A26" s="358"/>
      <c r="B26" s="358"/>
      <c r="C26" s="358"/>
      <c r="D26" s="358"/>
      <c r="E26" s="358"/>
      <c r="F26" s="358"/>
      <c r="G26" s="358"/>
      <c r="H26" s="358"/>
      <c r="I26" s="358"/>
      <c r="J26" s="358"/>
      <c r="K26" s="358"/>
      <c r="L26" s="358"/>
      <c r="M26" s="358"/>
    </row>
    <row r="27" spans="1:13" x14ac:dyDescent="0.25">
      <c r="A27" s="358"/>
      <c r="B27" s="358"/>
      <c r="C27" s="358"/>
      <c r="D27" s="358"/>
      <c r="E27" s="358"/>
      <c r="F27" s="358"/>
      <c r="G27" s="358"/>
      <c r="H27" s="358"/>
      <c r="I27" s="358"/>
      <c r="J27" s="358"/>
      <c r="K27" s="358"/>
      <c r="L27" s="358"/>
      <c r="M27" s="358"/>
    </row>
    <row r="28" spans="1:13" x14ac:dyDescent="0.25">
      <c r="A28" s="358"/>
      <c r="B28" s="358"/>
      <c r="C28" s="358"/>
      <c r="D28" s="358"/>
      <c r="E28" s="358"/>
      <c r="F28" s="358"/>
      <c r="G28" s="358"/>
      <c r="H28" s="358"/>
      <c r="I28" s="358"/>
      <c r="J28" s="358"/>
      <c r="K28" s="358"/>
      <c r="L28" s="358"/>
      <c r="M28" s="358"/>
    </row>
    <row r="29" spans="1:13" x14ac:dyDescent="0.25">
      <c r="A29" s="358"/>
      <c r="B29" s="358"/>
      <c r="C29" s="358"/>
      <c r="D29" s="358"/>
      <c r="E29" s="358"/>
      <c r="F29" s="358"/>
      <c r="G29" s="358"/>
      <c r="H29" s="358"/>
      <c r="I29" s="358"/>
      <c r="J29" s="358"/>
      <c r="K29" s="358"/>
      <c r="L29" s="358"/>
      <c r="M29" s="358"/>
    </row>
    <row r="30" spans="1:13" x14ac:dyDescent="0.25">
      <c r="A30" s="359"/>
      <c r="B30" s="360"/>
      <c r="C30" s="360"/>
      <c r="D30" s="360"/>
      <c r="E30" s="360"/>
      <c r="F30" s="360"/>
      <c r="G30" s="361"/>
      <c r="H30" s="359"/>
      <c r="I30" s="361"/>
      <c r="J30" s="359"/>
      <c r="K30" s="361"/>
      <c r="L30" s="359"/>
      <c r="M30" s="361"/>
    </row>
    <row r="31" spans="1:13" x14ac:dyDescent="0.25">
      <c r="A31" s="358"/>
      <c r="B31" s="358"/>
      <c r="C31" s="358"/>
      <c r="D31" s="358"/>
      <c r="E31" s="358"/>
      <c r="F31" s="358"/>
      <c r="G31" s="358"/>
      <c r="H31" s="358"/>
      <c r="I31" s="358"/>
      <c r="J31" s="358"/>
      <c r="K31" s="358"/>
      <c r="L31" s="358"/>
      <c r="M31" s="358"/>
    </row>
  </sheetData>
  <mergeCells count="50">
    <mergeCell ref="B1:F1"/>
    <mergeCell ref="I1:M1"/>
    <mergeCell ref="A3:M3"/>
    <mergeCell ref="A5:M5"/>
    <mergeCell ref="H6:M6"/>
    <mergeCell ref="A6:F6"/>
    <mergeCell ref="H7:M7"/>
    <mergeCell ref="H8:M8"/>
    <mergeCell ref="H9:M9"/>
    <mergeCell ref="A12:M16"/>
    <mergeCell ref="A18:M22"/>
    <mergeCell ref="A17:M17"/>
    <mergeCell ref="A7:F7"/>
    <mergeCell ref="A25:G25"/>
    <mergeCell ref="A8:F8"/>
    <mergeCell ref="A9:F9"/>
    <mergeCell ref="A10:M10"/>
    <mergeCell ref="A11:M11"/>
    <mergeCell ref="A23:M23"/>
    <mergeCell ref="H24:I24"/>
    <mergeCell ref="J24:K24"/>
    <mergeCell ref="L24:M24"/>
    <mergeCell ref="A24:G24"/>
    <mergeCell ref="H25:I25"/>
    <mergeCell ref="J25:K25"/>
    <mergeCell ref="L25:M25"/>
    <mergeCell ref="L31:M31"/>
    <mergeCell ref="J26:K26"/>
    <mergeCell ref="L30:M30"/>
    <mergeCell ref="L26:M26"/>
    <mergeCell ref="L27:M27"/>
    <mergeCell ref="L28:M28"/>
    <mergeCell ref="L29:M29"/>
    <mergeCell ref="A26:G26"/>
    <mergeCell ref="A27:G27"/>
    <mergeCell ref="A28:G28"/>
    <mergeCell ref="A29:G29"/>
    <mergeCell ref="J27:K27"/>
    <mergeCell ref="H26:I26"/>
    <mergeCell ref="H27:I27"/>
    <mergeCell ref="H28:I28"/>
    <mergeCell ref="H29:I29"/>
    <mergeCell ref="A31:G31"/>
    <mergeCell ref="H31:I31"/>
    <mergeCell ref="J28:K28"/>
    <mergeCell ref="J29:K29"/>
    <mergeCell ref="J31:K31"/>
    <mergeCell ref="A30:G30"/>
    <mergeCell ref="H30:I30"/>
    <mergeCell ref="J30:K30"/>
  </mergeCells>
  <pageMargins left="0.25" right="0.25" top="0.75" bottom="0.75" header="0.3" footer="0.3"/>
  <pageSetup orientation="landscape" r:id="rId1"/>
  <headerFooter>
    <oddHeader>&amp;C&amp;"Times New Roman,Bold"&amp;14S-4: Field Trip Request Form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36</vt:i4>
      </vt:variant>
    </vt:vector>
  </HeadingPairs>
  <TitlesOfParts>
    <vt:vector size="60" baseType="lpstr">
      <vt:lpstr>P&amp;F School List</vt:lpstr>
      <vt:lpstr>P&amp;F School List (2)</vt:lpstr>
      <vt:lpstr>List Variables</vt:lpstr>
      <vt:lpstr>Goal Summary Pages</vt:lpstr>
      <vt:lpstr>Budget Summary (2)</vt:lpstr>
      <vt:lpstr>S-1 School Title Page</vt:lpstr>
      <vt:lpstr>S-2 Stakeholder Participation</vt:lpstr>
      <vt:lpstr>S-3 Summary of Strategies</vt:lpstr>
      <vt:lpstr>S-4 Field Trip Request Form</vt:lpstr>
      <vt:lpstr>Budget Title Page</vt:lpstr>
      <vt:lpstr>Budget Narrative</vt:lpstr>
      <vt:lpstr>Budget Detail Form A</vt:lpstr>
      <vt:lpstr>Budget Detail Form B</vt:lpstr>
      <vt:lpstr>Budget Detail Form C</vt:lpstr>
      <vt:lpstr>Budget Detail Form D</vt:lpstr>
      <vt:lpstr>Budget Detail Form E</vt:lpstr>
      <vt:lpstr>Budget Detail Form F</vt:lpstr>
      <vt:lpstr>Budget Detail Form G</vt:lpstr>
      <vt:lpstr>Budget Detail Form H</vt:lpstr>
      <vt:lpstr>FY-21 Budget Summary</vt:lpstr>
      <vt:lpstr>Pre-Award Budget Summary</vt:lpstr>
      <vt:lpstr>Sheet3</vt:lpstr>
      <vt:lpstr>List Variable 1</vt:lpstr>
      <vt:lpstr>Prog</vt:lpstr>
      <vt:lpstr>amount</vt:lpstr>
      <vt:lpstr>category</vt:lpstr>
      <vt:lpstr>Effective</vt:lpstr>
      <vt:lpstr>forma</vt:lpstr>
      <vt:lpstr>formb</vt:lpstr>
      <vt:lpstr>formc</vt:lpstr>
      <vt:lpstr>formd</vt:lpstr>
      <vt:lpstr>forme</vt:lpstr>
      <vt:lpstr>formf</vt:lpstr>
      <vt:lpstr>formg</vt:lpstr>
      <vt:lpstr>FuncObjCode</vt:lpstr>
      <vt:lpstr>fund_category</vt:lpstr>
      <vt:lpstr>fund_source</vt:lpstr>
      <vt:lpstr>FunObjCodesG</vt:lpstr>
      <vt:lpstr>Met</vt:lpstr>
      <vt:lpstr>'Budget Detail Form F'!Print_Area</vt:lpstr>
      <vt:lpstr>'Budget Title Page'!Print_Area</vt:lpstr>
      <vt:lpstr>'Budget Detail Form A'!Print_Titles</vt:lpstr>
      <vt:lpstr>'Budget Detail Form B'!Print_Titles</vt:lpstr>
      <vt:lpstr>'Budget Detail Form C'!Print_Titles</vt:lpstr>
      <vt:lpstr>'Budget Detail Form D'!Print_Titles</vt:lpstr>
      <vt:lpstr>'Budget Detail Form E'!Print_Titles</vt:lpstr>
      <vt:lpstr>'Budget Detail Form F'!Print_Titles</vt:lpstr>
      <vt:lpstr>'Budget Detail Form G'!Print_Titles</vt:lpstr>
      <vt:lpstr>'Budget Detail Form H'!Print_Titles</vt:lpstr>
      <vt:lpstr>qsr_rubric</vt:lpstr>
      <vt:lpstr>source</vt:lpstr>
      <vt:lpstr>Stakeholder_Groups</vt:lpstr>
      <vt:lpstr>Stakeholders</vt:lpstr>
      <vt:lpstr>Strategies</vt:lpstr>
      <vt:lpstr>Strategy</vt:lpstr>
      <vt:lpstr>Topics</vt:lpstr>
      <vt:lpstr>TP</vt:lpstr>
      <vt:lpstr>TPs</vt:lpstr>
      <vt:lpstr>turnaround</vt:lpstr>
      <vt:lpstr>yes_no</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afisfis</dc:creator>
  <cp:lastModifiedBy>eburch</cp:lastModifiedBy>
  <cp:lastPrinted>2019-12-17T19:13:29Z</cp:lastPrinted>
  <dcterms:created xsi:type="dcterms:W3CDTF">2012-08-07T20:45:26Z</dcterms:created>
  <dcterms:modified xsi:type="dcterms:W3CDTF">2019-12-17T19:33:45Z</dcterms:modified>
</cp:coreProperties>
</file>