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625" windowHeight="8550" tabRatio="840" firstSheet="2" activeTab="2"/>
  </bookViews>
  <sheets>
    <sheet name="Data" sheetId="1" r:id="rId1"/>
    <sheet name="Sheet1" sheetId="2" r:id="rId2"/>
    <sheet name="List of TABLE" sheetId="3" r:id="rId3"/>
    <sheet name="Table 1." sheetId="4" r:id="rId4"/>
    <sheet name="Table 2." sheetId="5" r:id="rId5"/>
    <sheet name="Table 3." sheetId="6" r:id="rId6"/>
    <sheet name="Table 4." sheetId="7" r:id="rId7"/>
    <sheet name="Table 5." sheetId="8" r:id="rId8"/>
    <sheet name="Table 6." sheetId="9" r:id="rId9"/>
    <sheet name="Table 7." sheetId="10" r:id="rId10"/>
    <sheet name="Table 8." sheetId="11" r:id="rId11"/>
    <sheet name="Table 9." sheetId="12" r:id="rId12"/>
    <sheet name="Table 10." sheetId="13" r:id="rId13"/>
    <sheet name="Table 11." sheetId="14" r:id="rId14"/>
    <sheet name="Table 12" sheetId="15" r:id="rId15"/>
  </sheets>
  <definedNames/>
  <calcPr fullCalcOnLoad="1"/>
</workbook>
</file>

<file path=xl/sharedStrings.xml><?xml version="1.0" encoding="utf-8"?>
<sst xmlns="http://schemas.openxmlformats.org/spreadsheetml/2006/main" count="15119" uniqueCount="518">
  <si>
    <t>Native</t>
  </si>
  <si>
    <t>Europe</t>
  </si>
  <si>
    <t>Asia</t>
  </si>
  <si>
    <t>Characteristics by Nativity: US 2006                           152</t>
  </si>
  <si>
    <t>15:57 Wednesday, December 12, 2007</t>
  </si>
  <si>
    <t>The FREQ Procedure</t>
  </si>
  <si>
    <t>Cumulative</t>
  </si>
  <si>
    <t>prcitshp</t>
  </si>
  <si>
    <t>a_age</t>
  </si>
  <si>
    <t>Frequency</t>
  </si>
  <si>
    <t>????????????????</t>
  </si>
  <si>
    <t>?????????????</t>
  </si>
  <si>
    <t>Under 5</t>
  </si>
  <si>
    <t>5-17 yrs</t>
  </si>
  <si>
    <t>18-24 yrs</t>
  </si>
  <si>
    <t>25-34 yrs</t>
  </si>
  <si>
    <t>35-44 yrs</t>
  </si>
  <si>
    <t>45-54 yrs</t>
  </si>
  <si>
    <t>55-64 YRS</t>
  </si>
  <si>
    <t>65 YRS AND OVER</t>
  </si>
  <si>
    <t>Foreign-born</t>
  </si>
  <si>
    <t>Characteristics by Nativity: US 2007                            83</t>
  </si>
  <si>
    <t>prdtrace</t>
  </si>
  <si>
    <t>??????????????????????????</t>
  </si>
  <si>
    <t>white</t>
  </si>
  <si>
    <t>balck</t>
  </si>
  <si>
    <t>AIAN</t>
  </si>
  <si>
    <t>Asian</t>
  </si>
  <si>
    <t>NHPI</t>
  </si>
  <si>
    <t>R2</t>
  </si>
  <si>
    <t>peinusyr</t>
  </si>
  <si>
    <t>??????????????</t>
  </si>
  <si>
    <t>NIU</t>
  </si>
  <si>
    <t>before 1965</t>
  </si>
  <si>
    <t>1965-1979</t>
  </si>
  <si>
    <t>1980-1989</t>
  </si>
  <si>
    <t>1990-1999</t>
  </si>
  <si>
    <t>2000-2003</t>
  </si>
  <si>
    <t>pehspnon</t>
  </si>
  <si>
    <t>???????????????????????????</t>
  </si>
  <si>
    <t>Hispanic</t>
  </si>
  <si>
    <t>NonHispanic</t>
  </si>
  <si>
    <t>a_clswkr</t>
  </si>
  <si>
    <t>????????????</t>
  </si>
  <si>
    <t>Private</t>
  </si>
  <si>
    <t>Govt</t>
  </si>
  <si>
    <t>Self</t>
  </si>
  <si>
    <t>NoPay</t>
  </si>
  <si>
    <t>Never worked</t>
  </si>
  <si>
    <t>a_mjind</t>
  </si>
  <si>
    <t>Agri</t>
  </si>
  <si>
    <t>Mining</t>
  </si>
  <si>
    <t>Const</t>
  </si>
  <si>
    <t>Mftg</t>
  </si>
  <si>
    <t>Trade</t>
  </si>
  <si>
    <t>TPU</t>
  </si>
  <si>
    <t>Information</t>
  </si>
  <si>
    <t>Financial</t>
  </si>
  <si>
    <t>Prof &amp; Biz Serv</t>
  </si>
  <si>
    <t>Edu &amp; Hea Serv</t>
  </si>
  <si>
    <t>Leisure</t>
  </si>
  <si>
    <t>other Serv</t>
  </si>
  <si>
    <t>Pub Adm</t>
  </si>
  <si>
    <t>armed forces</t>
  </si>
  <si>
    <t>mjocc</t>
  </si>
  <si>
    <t>Mgr Biz &amp; Fin</t>
  </si>
  <si>
    <t>Prof</t>
  </si>
  <si>
    <t>Serv</t>
  </si>
  <si>
    <t>Sales</t>
  </si>
  <si>
    <t>Adm Supp</t>
  </si>
  <si>
    <t>Farming</t>
  </si>
  <si>
    <t>Repair</t>
  </si>
  <si>
    <t>Product</t>
  </si>
  <si>
    <t>Trans &amp; moving</t>
  </si>
  <si>
    <t>AF</t>
  </si>
  <si>
    <t>Characteristics by Nativity: US 2007                            86</t>
  </si>
  <si>
    <t>age1</t>
  </si>
  <si>
    <t>covered</t>
  </si>
  <si>
    <t>?????????</t>
  </si>
  <si>
    <t>???????</t>
  </si>
  <si>
    <t>Age 0-17</t>
  </si>
  <si>
    <t>YES</t>
  </si>
  <si>
    <t>NO</t>
  </si>
  <si>
    <t>Age 18-64</t>
  </si>
  <si>
    <t>Age 65+</t>
  </si>
  <si>
    <t>priv_hi</t>
  </si>
  <si>
    <t>EMP_hi</t>
  </si>
  <si>
    <t>??????</t>
  </si>
  <si>
    <t>Characteristics by Nativity: US 2007                            87</t>
  </si>
  <si>
    <t>GOV_hi</t>
  </si>
  <si>
    <t>stock</t>
  </si>
  <si>
    <t>a_sex</t>
  </si>
  <si>
    <t>?????????????????????</t>
  </si>
  <si>
    <t>MALE</t>
  </si>
  <si>
    <t>FEMALE</t>
  </si>
  <si>
    <t>a_lfsr</t>
  </si>
  <si>
    <t>KIDS &amp; AF</t>
  </si>
  <si>
    <t>CIVILIAN EMPLOYED</t>
  </si>
  <si>
    <t>UNEMPLOYED</t>
  </si>
  <si>
    <t>NILF</t>
  </si>
  <si>
    <t>Characteristics by Nativity: US 2007                            88</t>
  </si>
  <si>
    <t>prwkstat</t>
  </si>
  <si>
    <t>???????????</t>
  </si>
  <si>
    <t>????????</t>
  </si>
  <si>
    <t>Full</t>
  </si>
  <si>
    <t>Usually FT</t>
  </si>
  <si>
    <t>Part</t>
  </si>
  <si>
    <t>Usually PT</t>
  </si>
  <si>
    <t>unemp</t>
  </si>
  <si>
    <t>perlis</t>
  </si>
  <si>
    <t>Below Poverty</t>
  </si>
  <si>
    <t>Above Poverty</t>
  </si>
  <si>
    <t>Earnings of employed workers by nativity &amp; sex: US 2007                   89</t>
  </si>
  <si>
    <t>pearnval</t>
  </si>
  <si>
    <t>??????????</t>
  </si>
  <si>
    <t>?????????????????</t>
  </si>
  <si>
    <t>Less than $10000</t>
  </si>
  <si>
    <t>&lt;$10000-19999</t>
  </si>
  <si>
    <t>$20000-$24999</t>
  </si>
  <si>
    <t>$25000-$29999</t>
  </si>
  <si>
    <t>$30000-34999</t>
  </si>
  <si>
    <t>$35000-39999</t>
  </si>
  <si>
    <t>$40000-$44999</t>
  </si>
  <si>
    <t>$45000-49999</t>
  </si>
  <si>
    <t>$50000-54999</t>
  </si>
  <si>
    <t>$55000-59999</t>
  </si>
  <si>
    <t>$60000-64999</t>
  </si>
  <si>
    <t>$65000-69999</t>
  </si>
  <si>
    <t>$70000-74999</t>
  </si>
  <si>
    <t>$75000-79999</t>
  </si>
  <si>
    <t>$80000-89999</t>
  </si>
  <si>
    <t>$90000-99999</t>
  </si>
  <si>
    <t>$100000 &amp; over</t>
  </si>
  <si>
    <t>Earnings of employed workers by nativity &amp; sex: US 2007                   90</t>
  </si>
  <si>
    <t>Edicational Attainment by Sex for 25+ Population: US 2007                  92</t>
  </si>
  <si>
    <t>a_hga</t>
  </si>
  <si>
    <t>&lt;HS</t>
  </si>
  <si>
    <t>HS</t>
  </si>
  <si>
    <t>some college</t>
  </si>
  <si>
    <t>Bachelor</t>
  </si>
  <si>
    <t>advanced</t>
  </si>
  <si>
    <t>Characteristics of FBP by Origin: US 2007                          93</t>
  </si>
  <si>
    <t>penatvty</t>
  </si>
  <si>
    <t>???????????????</t>
  </si>
  <si>
    <t>America</t>
  </si>
  <si>
    <t>Elsewhere</t>
  </si>
  <si>
    <t>????????????????????????</t>
  </si>
  <si>
    <t>Characteristics of FBP by Origin: US 2007                          95</t>
  </si>
  <si>
    <t>Characteristics of FBP by Origin: US 2007                          96</t>
  </si>
  <si>
    <t>?????</t>
  </si>
  <si>
    <t>Characteristics of FBP by Origin: US 2007                          99</t>
  </si>
  <si>
    <t>Characteristics of FBP by Origin: US 2007                         101</t>
  </si>
  <si>
    <t>Characteristics of FBP by Origin: US 2007                         103</t>
  </si>
  <si>
    <t>naturalized</t>
  </si>
  <si>
    <t>non-citizen</t>
  </si>
  <si>
    <t>Earnings of FBP employed workers by origin &amp; sex: US 2007                 104</t>
  </si>
  <si>
    <t>Edicational Attainment by Sex for 25+ FBP: US 2007                    109</t>
  </si>
  <si>
    <t>Family household income by nativity: US 2007                       110</t>
  </si>
  <si>
    <t>hhinc    Freque</t>
  </si>
  <si>
    <t>ncy     Frequenc</t>
  </si>
  <si>
    <t>y</t>
  </si>
  <si>
    <t>&lt;$2500</t>
  </si>
  <si>
    <t>$2500-$4999</t>
  </si>
  <si>
    <t>$5000-$7499</t>
  </si>
  <si>
    <t>$7500-$9999</t>
  </si>
  <si>
    <t>$10000-$12499</t>
  </si>
  <si>
    <t>$12500-$14999</t>
  </si>
  <si>
    <t>$15000-$17499</t>
  </si>
  <si>
    <t>$17500-$19999</t>
  </si>
  <si>
    <t>$20000-$22499</t>
  </si>
  <si>
    <t>$22500-$24999</t>
  </si>
  <si>
    <t>$25000-$27499</t>
  </si>
  <si>
    <t>$27500-$29999</t>
  </si>
  <si>
    <t>$30000-$32499</t>
  </si>
  <si>
    <t>$32500-$34999</t>
  </si>
  <si>
    <t>$35000-$37499</t>
  </si>
  <si>
    <t>$37500-$39999</t>
  </si>
  <si>
    <t>$40000-$42499</t>
  </si>
  <si>
    <t>$42500-$44999</t>
  </si>
  <si>
    <t>$45000-$47499</t>
  </si>
  <si>
    <t>$47500-$49999</t>
  </si>
  <si>
    <t>$50000-$52499</t>
  </si>
  <si>
    <t>$52500-$54999</t>
  </si>
  <si>
    <t>$55000-$57499</t>
  </si>
  <si>
    <t>$57500-$59999</t>
  </si>
  <si>
    <t>$60000-$62499</t>
  </si>
  <si>
    <t>$62500-$64999</t>
  </si>
  <si>
    <t>$65000-$67499</t>
  </si>
  <si>
    <t>$67500-$69999</t>
  </si>
  <si>
    <t>$70000-$72499</t>
  </si>
  <si>
    <t>$72500-$74999</t>
  </si>
  <si>
    <t>$75000-$77499</t>
  </si>
  <si>
    <t>$77500-$79999</t>
  </si>
  <si>
    <t>$80000-$82499</t>
  </si>
  <si>
    <t>$82500-$84999</t>
  </si>
  <si>
    <t>$85000-$87499</t>
  </si>
  <si>
    <t>$87500-$89999</t>
  </si>
  <si>
    <t>$90000-$92499</t>
  </si>
  <si>
    <t>$92500-$94999</t>
  </si>
  <si>
    <t>$95000-$97499</t>
  </si>
  <si>
    <t>$97500-$99999</t>
  </si>
  <si>
    <t>Family household income by nativity: US 2007                       111</t>
  </si>
  <si>
    <t>hhinc</t>
  </si>
  <si>
    <t>FBP Family household income by origin: US 2007                      113</t>
  </si>
  <si>
    <t>????????????????????????????</t>
  </si>
  <si>
    <t>FBP Family household income by origin: US 2007                      115</t>
  </si>
  <si>
    <t>Characteristics by Nativity: NJ 2007                           119</t>
  </si>
  <si>
    <t>a_mjind    F</t>
  </si>
  <si>
    <t>requency</t>
  </si>
  <si>
    <t>Characteristics by Nativity: NJ 2007                           122</t>
  </si>
  <si>
    <t>Characteristics by Nativity: NJ 2007                           123</t>
  </si>
  <si>
    <t>Characteristics by Nativity: NJ 2007                           124</t>
  </si>
  <si>
    <t>Earnings of employed workers by nativity &amp; sex: NJ 2007                  125</t>
  </si>
  <si>
    <t>Earnings of employed workers by nativity &amp; sex: NJ 2007                  126</t>
  </si>
  <si>
    <t>Edicational Attainment by Sex for 25+ Population: NJ 2007                 128</t>
  </si>
  <si>
    <t>Characteristics of FBP by Origin: NJ 2007                         129</t>
  </si>
  <si>
    <t>Characteristics of FBP by Origin: NJ 2007                         131</t>
  </si>
  <si>
    <t>Characteristics of FBP by Origin: NJ 2007                         135</t>
  </si>
  <si>
    <t>Characteristics of FBP by Origin: NJ 2007                         137</t>
  </si>
  <si>
    <t>Characteristics of FBP by Origin: NJ 2007                         138</t>
  </si>
  <si>
    <t>Earnings of FBP employed workers by origin &amp; sex: NJ 2007                 139</t>
  </si>
  <si>
    <t>Edicational Attainment by Sex for 25+ FBP: NJ 2007                    144</t>
  </si>
  <si>
    <t>Family household income by nativity: NJ 2007                       145</t>
  </si>
  <si>
    <t>Family household income by nativity: NJ 2007                       146</t>
  </si>
  <si>
    <t>2000-2007</t>
  </si>
  <si>
    <t>Characteristics by Nativity: US 2006                           155</t>
  </si>
  <si>
    <t>Characteristics by Nativity: US 2006                           156</t>
  </si>
  <si>
    <t>Characteristics by Nativity: US 2006                           157</t>
  </si>
  <si>
    <t>Earnings of employed workers by nativity &amp; sex: US 2006                  158</t>
  </si>
  <si>
    <t>??????????????????</t>
  </si>
  <si>
    <t>Earnings of employed workers by nativity &amp; sex: US 2006                  159</t>
  </si>
  <si>
    <t>Edicational Attainment by Sex for 25+ Population: US 2006                 161</t>
  </si>
  <si>
    <t>Characteristics of FBP by Origin: US 2006                         162</t>
  </si>
  <si>
    <t>Characteristics of FBP by Origin: US 2006                         164</t>
  </si>
  <si>
    <t>Characteristics of FBP by Origin: US 2006                         165</t>
  </si>
  <si>
    <t>Characteristics of FBP by Origin: US 2006                         168</t>
  </si>
  <si>
    <t>Characteristics of FBP by Origin: US 2006                         170</t>
  </si>
  <si>
    <t>Characteristics of FBP by Origin: US 2006                         172</t>
  </si>
  <si>
    <t>Earnings of FBP employed workers by origin &amp; sex: US 2006                 173</t>
  </si>
  <si>
    <t>Edicational Attainment by Sex for 25+ FBP: US 2006                    178</t>
  </si>
  <si>
    <t>Family household income by nativity: US 2006                       179</t>
  </si>
  <si>
    <t>Family household income by nativity: US 2006                       180</t>
  </si>
  <si>
    <t>FBP Family household income by origin: US 2006                      182</t>
  </si>
  <si>
    <t>FBP Family household income by origin: US 2006                      184</t>
  </si>
  <si>
    <t>Characteristics by Nativity: NJ 2006                           188</t>
  </si>
  <si>
    <t>Characteristics by Nativity: NJ 2006                           191</t>
  </si>
  <si>
    <t>Characteristics by Nativity: NJ 2006                           192</t>
  </si>
  <si>
    <t>Characteristics by Nativity: NJ 2006                           193</t>
  </si>
  <si>
    <t>Earnings of employed workers by nativity &amp; sex: NJ 2006                  194</t>
  </si>
  <si>
    <t>Earnings of employed workers by nativity &amp; sex: NJ 2006                  195</t>
  </si>
  <si>
    <t>prcitshp     a_sex            pearnval    Frequency     Frequency</t>
  </si>
  <si>
    <t>???????????????????????????????????</t>
  </si>
  <si>
    <t>Edicational Attainment by Sex for 25+ Population: NJ 2006                 197</t>
  </si>
  <si>
    <t>Characteristics of FBP by Origin: NJ 2006                         198</t>
  </si>
  <si>
    <t>Characteristics of FBP by Origin: NJ 2006                         200</t>
  </si>
  <si>
    <t>Characteristics of FBP by Origin: NJ 2006                         204</t>
  </si>
  <si>
    <t>Characteristics of FBP by Origin: NJ 2006                         206</t>
  </si>
  <si>
    <t>Characteristics of FBP by Origin: NJ 2006                         207</t>
  </si>
  <si>
    <t>Earnings of FBP employed workers by origin &amp; sex: NJ 2006                 208</t>
  </si>
  <si>
    <t>Edicational Attainment by Sex for 25+ FBP: NJ 2006                    212</t>
  </si>
  <si>
    <t>Family household income by nativity: NJ 2006                       213</t>
  </si>
  <si>
    <t>Family household income by nativity: NJ 2006                       214</t>
  </si>
  <si>
    <r>
      <t xml:space="preserve">United States and New Jersey: 2006-2007 </t>
    </r>
    <r>
      <rPr>
        <i/>
        <sz val="12"/>
        <rFont val="Times New Roman"/>
        <family val="1"/>
      </rPr>
      <t>(numbers in thousands)</t>
    </r>
  </si>
  <si>
    <t>United States</t>
  </si>
  <si>
    <t>New Jersey</t>
  </si>
  <si>
    <t xml:space="preserve">Number </t>
  </si>
  <si>
    <t xml:space="preserve">Percent </t>
  </si>
  <si>
    <t>Total Population</t>
  </si>
  <si>
    <t xml:space="preserve">  Native</t>
  </si>
  <si>
    <t xml:space="preserve">  Foreign-Born</t>
  </si>
  <si>
    <t xml:space="preserve">  Foreign Stock*</t>
  </si>
  <si>
    <t>Foreign-born population by Origin and Citizenship</t>
  </si>
  <si>
    <t>Total Foreign-borns</t>
  </si>
  <si>
    <t xml:space="preserve">    Naturalized Citizen</t>
  </si>
  <si>
    <t xml:space="preserve">    Not US Citizen</t>
  </si>
  <si>
    <t xml:space="preserve"> Asia</t>
  </si>
  <si>
    <t xml:space="preserve"> Other Areas</t>
  </si>
  <si>
    <t>* Individuals who were foreign-born or who were native of foreign or mixed parentage.</t>
  </si>
  <si>
    <t>Nativity by Citizenship: US 2007                               3</t>
  </si>
  <si>
    <t>14:26 Monday, December 17, 2007</t>
  </si>
  <si>
    <t>Nativity by Citizenship: NJ 2007                               4</t>
  </si>
  <si>
    <t>Nativity by Citizenship: US 2006                               5</t>
  </si>
  <si>
    <t>Nativity by Citizenship: NJ 2006                               6</t>
  </si>
  <si>
    <t>United States</t>
  </si>
  <si>
    <t>Mexico</t>
  </si>
  <si>
    <t>Philippines</t>
  </si>
  <si>
    <t>India</t>
  </si>
  <si>
    <t>China</t>
  </si>
  <si>
    <t>El Salvador</t>
  </si>
  <si>
    <t>Cuba</t>
  </si>
  <si>
    <t>Vietnam</t>
  </si>
  <si>
    <t>Korea</t>
  </si>
  <si>
    <t>Dominican</t>
  </si>
  <si>
    <t>Ecuador</t>
  </si>
  <si>
    <t>Columbia</t>
  </si>
  <si>
    <t>Peru</t>
  </si>
  <si>
    <t>Jamaica</t>
  </si>
  <si>
    <t>Total</t>
  </si>
  <si>
    <t>Number</t>
  </si>
  <si>
    <t>Percent</t>
  </si>
  <si>
    <t>New Jersey</t>
  </si>
  <si>
    <t>Region of Origin of Foreign-Born Population</t>
  </si>
  <si>
    <t>Total</t>
  </si>
  <si>
    <t>Native</t>
  </si>
  <si>
    <t>Foreign-Born</t>
  </si>
  <si>
    <t>Other</t>
  </si>
  <si>
    <t>Age</t>
  </si>
  <si>
    <t>Population</t>
  </si>
  <si>
    <t>Asia</t>
  </si>
  <si>
    <t>Areas</t>
  </si>
  <si>
    <t>United States</t>
  </si>
  <si>
    <t>Under 18</t>
  </si>
  <si>
    <t>18 to 34</t>
  </si>
  <si>
    <t>35 to 54</t>
  </si>
  <si>
    <t>55 and over</t>
  </si>
  <si>
    <t>Median Age</t>
  </si>
  <si>
    <t>New Jersey</t>
  </si>
  <si>
    <t>Agriculture/Fishing</t>
  </si>
  <si>
    <t>Mining</t>
  </si>
  <si>
    <t>Construction</t>
  </si>
  <si>
    <t>Manufacturing</t>
  </si>
  <si>
    <t>Wholesale &amp; retail trade</t>
  </si>
  <si>
    <t>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</si>
  <si>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</si>
  <si>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</si>
  <si>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</si>
  <si>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</si>
  <si>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</si>
  <si>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</si>
  <si>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Public administration</t>
  </si>
  <si>
    <t>Management</t>
  </si>
  <si>
    <t>Professional</t>
  </si>
  <si>
    <t>Service</t>
  </si>
  <si>
    <t>Sales</t>
  </si>
  <si>
    <t>Administrative support</t>
  </si>
  <si>
    <t>Farming/fishing</t>
  </si>
  <si>
    <t>Maintenance &amp; repair</t>
  </si>
  <si>
    <t>Production</t>
  </si>
  <si>
    <t>Transp. &amp; material moving</t>
  </si>
  <si>
    <t>Region of Origin of Foreign-Born Population</t>
  </si>
  <si>
    <t>United States</t>
  </si>
  <si>
    <t>Foreign-Born</t>
  </si>
  <si>
    <t>Other</t>
  </si>
  <si>
    <t xml:space="preserve">Median </t>
  </si>
  <si>
    <t>Persons living below</t>
  </si>
  <si>
    <t>Median Annual Earnings</t>
  </si>
  <si>
    <t>Population</t>
  </si>
  <si>
    <t>Asia</t>
  </si>
  <si>
    <t>Areas</t>
  </si>
  <si>
    <t>Household</t>
  </si>
  <si>
    <t>Poverty Threshold (%)</t>
  </si>
  <si>
    <t>of Employed Workers</t>
  </si>
  <si>
    <t>Income</t>
  </si>
  <si>
    <t>Total</t>
  </si>
  <si>
    <t>Men</t>
  </si>
  <si>
    <t>Women</t>
  </si>
  <si>
    <t xml:space="preserve">  Native</t>
  </si>
  <si>
    <t>All Persons</t>
  </si>
  <si>
    <t xml:space="preserve">  Foreign-born</t>
  </si>
  <si>
    <t xml:space="preserve">    Naturalized US Citizens</t>
  </si>
  <si>
    <t xml:space="preserve">    Not US Citizens</t>
  </si>
  <si>
    <t xml:space="preserve">  Region of Origin of Foreign-born Persons</t>
  </si>
  <si>
    <t xml:space="preserve">     Asia</t>
  </si>
  <si>
    <t xml:space="preserve">     Other Areas</t>
  </si>
  <si>
    <t>LatinAm</t>
  </si>
  <si>
    <t>2000-2006</t>
  </si>
  <si>
    <t>Europe &amp;</t>
  </si>
  <si>
    <t>Canada</t>
  </si>
  <si>
    <t xml:space="preserve">Caribbean &amp; </t>
  </si>
  <si>
    <t>Table 4. Native and Foreign-Born Population by Region of Origin and Race</t>
  </si>
  <si>
    <t>Table 5. Native and Foreign-Born Population by Region of Origin and Labor Force Status</t>
  </si>
  <si>
    <t>Latin America</t>
  </si>
  <si>
    <t>Table 6. Native and Foreign-Born Population by Region of Origin and Class of Worker</t>
  </si>
  <si>
    <t>Table 7. Native and Foreign-Born Population by Region of Origin and Major Industry</t>
  </si>
  <si>
    <t>Table 8. Native and Foreign-Born Population by Region of Origin and Major Occupation</t>
  </si>
  <si>
    <t>Table 9. Native and Foreign-Born Population by Region of Origin and Educational Attainment</t>
  </si>
  <si>
    <t>Table 10. Native and Foreign-Born Population by Region of Origin and Health Insurance Coverage</t>
  </si>
  <si>
    <t xml:space="preserve">Table 11. Earnings, Income and Poverty Status of Native and Foreign-Born Population by Region of Origin </t>
  </si>
  <si>
    <t>Table 12. Foreign-Born Population by Year of Entry and Region of Origin</t>
  </si>
  <si>
    <t>United States and New Jersey: 2006-2007</t>
  </si>
  <si>
    <t>Caribbean &amp;</t>
  </si>
  <si>
    <t>Other</t>
  </si>
  <si>
    <t>Areas</t>
  </si>
  <si>
    <t xml:space="preserve">United States and New Jersey: 2006-2007 </t>
  </si>
  <si>
    <t>FBP Family household income by origin: NJ 2007                        1</t>
  </si>
  <si>
    <t>FBP Family household income by origin: NJ 2006                        4</t>
  </si>
  <si>
    <t>15:01 Friday, January 11, 2008</t>
  </si>
  <si>
    <t>htotval</t>
  </si>
  <si>
    <t>ャャャャャャャ</t>
  </si>
  <si>
    <t>ャャャャャャャャ</t>
  </si>
  <si>
    <t>ャャャャャャ</t>
  </si>
  <si>
    <t>NONE OR NEGATIVE</t>
  </si>
  <si>
    <t>$100000-124999</t>
  </si>
  <si>
    <t>$125000-149999</t>
  </si>
  <si>
    <t>$150000-174999</t>
  </si>
  <si>
    <t>$175000-199999</t>
  </si>
  <si>
    <t>$200000 &amp; UP</t>
  </si>
  <si>
    <r>
      <t xml:space="preserve">United States and New Jersey: 2006-2007 </t>
    </r>
    <r>
      <rPr>
        <i/>
        <sz val="12"/>
        <rFont val="Times New Roman"/>
        <family val="1"/>
      </rPr>
      <t>(Civilian population numbers in thousands)</t>
    </r>
  </si>
  <si>
    <t>Table 1. Foreign-Born Population by Region of Origin</t>
  </si>
  <si>
    <t>Table 2. Top 10 Countries of Origin for Foreign Born Persons</t>
  </si>
  <si>
    <t>Table 3. Native and Foreign-Born Population by Region of Origin and Age</t>
  </si>
  <si>
    <t xml:space="preserve"> Europe &amp; Canada</t>
  </si>
  <si>
    <t>Note: numbers represent two-year (2006-2007) averages.</t>
  </si>
  <si>
    <t>Source: Current Population Survey: Annual Social and Economic Supplement (March 2006 &amp; 2007)</t>
  </si>
  <si>
    <t>Country</t>
  </si>
  <si>
    <t>Number</t>
  </si>
  <si>
    <t>Percent</t>
  </si>
  <si>
    <t>Latin America &amp; Carribean</t>
  </si>
  <si>
    <t>Latin America</t>
  </si>
  <si>
    <t>Region of Origin of Foreign-Born Population</t>
  </si>
  <si>
    <t>Total</t>
  </si>
  <si>
    <t>Native</t>
  </si>
  <si>
    <t>Foreign-Born</t>
  </si>
  <si>
    <t>Race</t>
  </si>
  <si>
    <t>Population</t>
  </si>
  <si>
    <t>Total</t>
  </si>
  <si>
    <t>White</t>
  </si>
  <si>
    <t>Black</t>
  </si>
  <si>
    <t>AIAN</t>
  </si>
  <si>
    <t>Asian</t>
  </si>
  <si>
    <t>NHPI</t>
  </si>
  <si>
    <t>Multiracial</t>
  </si>
  <si>
    <t>New Jersey</t>
  </si>
  <si>
    <t>AIAN= American and Alaska Native. NHPI=Native Hawaiian and Other Pacific Islander.</t>
  </si>
  <si>
    <t>Region of Origin of Foreign-Born Population</t>
  </si>
  <si>
    <t>Sex and</t>
  </si>
  <si>
    <t>Employment Status</t>
  </si>
  <si>
    <t>United States</t>
  </si>
  <si>
    <t>Males</t>
  </si>
  <si>
    <t>Civilians 16 years and over</t>
  </si>
  <si>
    <t xml:space="preserve">  In Labor Force</t>
  </si>
  <si>
    <t xml:space="preserve">    Employed</t>
  </si>
  <si>
    <t xml:space="preserve">      Full-time</t>
  </si>
  <si>
    <t xml:space="preserve">      Part-time</t>
  </si>
  <si>
    <t xml:space="preserve">    Unemployed</t>
  </si>
  <si>
    <t>Females</t>
  </si>
  <si>
    <t>Class of Worker</t>
  </si>
  <si>
    <t>Total workers</t>
  </si>
  <si>
    <t>Private employees</t>
  </si>
  <si>
    <t>Public employees</t>
  </si>
  <si>
    <t>Self-employed</t>
  </si>
  <si>
    <t>Without pay or</t>
  </si>
  <si>
    <t xml:space="preserve">  Never worked</t>
  </si>
  <si>
    <t>New Jersey</t>
  </si>
  <si>
    <t>Native</t>
  </si>
  <si>
    <t>Major Industry</t>
  </si>
  <si>
    <t>Total workers</t>
  </si>
  <si>
    <t>Agriculture/Fishing</t>
  </si>
  <si>
    <t>Mining</t>
  </si>
  <si>
    <t>Construction</t>
  </si>
  <si>
    <t>Manufacturing</t>
  </si>
  <si>
    <t>Wholesale &amp; retail trade</t>
  </si>
  <si>
    <t>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</si>
  <si>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</si>
  <si>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</si>
  <si>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</si>
  <si>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</si>
  <si>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</si>
  <si>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</si>
  <si>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Public administration</t>
  </si>
  <si>
    <t>Major Occupation</t>
  </si>
  <si>
    <t>Management</t>
  </si>
  <si>
    <t>Professional</t>
  </si>
  <si>
    <t>Service</t>
  </si>
  <si>
    <t>Sales</t>
  </si>
  <si>
    <t>Administrative support</t>
  </si>
  <si>
    <t>Farming/fishing</t>
  </si>
  <si>
    <t>Maintenance &amp; repair</t>
  </si>
  <si>
    <t>Production</t>
  </si>
  <si>
    <t>Transp. &amp; material moving</t>
  </si>
  <si>
    <t>Educational attainment</t>
  </si>
  <si>
    <t>Total persons age 25+</t>
  </si>
  <si>
    <t>Less than High School diploma</t>
  </si>
  <si>
    <t>High School graduate</t>
  </si>
  <si>
    <t>Some college or Associate's degree</t>
  </si>
  <si>
    <t>Bachelor's degree</t>
  </si>
  <si>
    <t>Advanced degree</t>
  </si>
  <si>
    <t>Region of Origin of Foreign-Born Population</t>
  </si>
  <si>
    <t>Total</t>
  </si>
  <si>
    <t>Native</t>
  </si>
  <si>
    <t>Foreign-Born</t>
  </si>
  <si>
    <t>Other</t>
  </si>
  <si>
    <t>Educational attainment</t>
  </si>
  <si>
    <t>Population</t>
  </si>
  <si>
    <t>Asia</t>
  </si>
  <si>
    <t>Latin America</t>
  </si>
  <si>
    <t>Areas</t>
  </si>
  <si>
    <t>United States</t>
  </si>
  <si>
    <t>All persons</t>
  </si>
  <si>
    <t>Covered by health insurance</t>
  </si>
  <si>
    <t xml:space="preserve">  Private health insurance</t>
  </si>
  <si>
    <t xml:space="preserve">    Employment-based</t>
  </si>
  <si>
    <t xml:space="preserve">  Government health insurance</t>
  </si>
  <si>
    <t>Not covered by health insurance</t>
  </si>
  <si>
    <t>Children under 18 years old</t>
  </si>
  <si>
    <t>Persons 18-64 years old</t>
  </si>
  <si>
    <t>New Jersey</t>
  </si>
  <si>
    <t xml:space="preserve">         some may have been insured by both private and government health insurance policies.</t>
  </si>
  <si>
    <t xml:space="preserve">Note: The sum of private and government insurance coverage could be greater than the number of total coverage because </t>
  </si>
  <si>
    <t xml:space="preserve">  Region of Origin of Foreign-born Persons</t>
  </si>
  <si>
    <t xml:space="preserve">     Europe &amp; Canada</t>
  </si>
  <si>
    <t xml:space="preserve">     Latin America &amp; Caribbean</t>
  </si>
  <si>
    <t>Region of Origin of Foreign-Born Population</t>
  </si>
  <si>
    <t>Year of</t>
  </si>
  <si>
    <t>Foreign-Born</t>
  </si>
  <si>
    <t>Other</t>
  </si>
  <si>
    <t>Entry</t>
  </si>
  <si>
    <t>Population</t>
  </si>
  <si>
    <t>Asia</t>
  </si>
  <si>
    <t>Areas</t>
  </si>
  <si>
    <t>United States</t>
  </si>
  <si>
    <t>Total</t>
  </si>
  <si>
    <t>Before 1965</t>
  </si>
  <si>
    <t>2000 or later</t>
  </si>
  <si>
    <t>Prior to 1990</t>
  </si>
  <si>
    <t>1990 or later</t>
  </si>
  <si>
    <t>New Jersey</t>
  </si>
  <si>
    <t>Selected Characteristics of Native and Foreign-Born Population: United States and New Jersey, 2006-2007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</si>
</sst>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0.0_);[Red]\(0.0\)"/>
    <numFmt numFmtId="183" formatCode="&quot;$&quot;#,##0"/>
    <numFmt numFmtId="184" formatCode="#,##0.0_ "/>
  </numFmts>
  <fonts count="14">
    <font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vertical="center"/>
    </xf>
    <xf numFmtId="11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center"/>
    </xf>
    <xf numFmtId="6" fontId="0" fillId="2" borderId="0" xfId="0" applyNumberFormat="1" applyFill="1" applyAlignment="1">
      <alignment vertical="center"/>
    </xf>
    <xf numFmtId="0" fontId="3" fillId="0" borderId="0" xfId="2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20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181" fontId="0" fillId="0" borderId="1" xfId="0" applyNumberForma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180" fontId="8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0" fontId="8" fillId="0" borderId="0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183" fontId="8" fillId="0" borderId="0" xfId="0" applyNumberFormat="1" applyFont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1"/>
  <sheetViews>
    <sheetView workbookViewId="0" topLeftCell="D2428">
      <selection activeCell="L2441" sqref="L2441"/>
    </sheetView>
  </sheetViews>
  <sheetFormatPr defaultColWidth="9.00390625" defaultRowHeight="15.75"/>
  <cols>
    <col min="1" max="1" width="14.75390625" style="0" customWidth="1"/>
    <col min="2" max="2" width="21.375" style="0" customWidth="1"/>
    <col min="3" max="3" width="20.75390625" style="0" bestFit="1" customWidth="1"/>
    <col min="4" max="4" width="13.875" style="0" customWidth="1"/>
    <col min="6" max="6" width="14.875" style="0" customWidth="1"/>
    <col min="7" max="7" width="15.00390625" style="0" customWidth="1"/>
    <col min="8" max="8" width="13.25390625" style="0" customWidth="1"/>
    <col min="10" max="11" width="10.50390625" style="0" bestFit="1" customWidth="1"/>
    <col min="12" max="13" width="9.875" style="0" bestFit="1" customWidth="1"/>
    <col min="16" max="16" width="11.875" style="0" bestFit="1" customWidth="1"/>
  </cols>
  <sheetData>
    <row r="1" spans="1:6" ht="15.75">
      <c r="A1" t="s">
        <v>3</v>
      </c>
      <c r="F1" t="s">
        <v>21</v>
      </c>
    </row>
    <row r="2" spans="1:6" ht="15.75">
      <c r="A2" t="s">
        <v>4</v>
      </c>
      <c r="F2" t="s">
        <v>4</v>
      </c>
    </row>
    <row r="4" spans="1:6" ht="15.75">
      <c r="A4" t="s">
        <v>5</v>
      </c>
      <c r="F4" t="s">
        <v>5</v>
      </c>
    </row>
    <row r="6" spans="1:6" ht="15.75">
      <c r="A6" t="s">
        <v>6</v>
      </c>
      <c r="F6" t="s">
        <v>6</v>
      </c>
    </row>
    <row r="7" spans="1:9" ht="15.75">
      <c r="A7" t="s">
        <v>7</v>
      </c>
      <c r="B7" t="s">
        <v>8</v>
      </c>
      <c r="C7" t="s">
        <v>9</v>
      </c>
      <c r="D7" t="s">
        <v>9</v>
      </c>
      <c r="F7" t="s">
        <v>7</v>
      </c>
      <c r="G7" t="s">
        <v>8</v>
      </c>
      <c r="H7" t="s">
        <v>9</v>
      </c>
      <c r="I7" t="s">
        <v>9</v>
      </c>
    </row>
    <row r="8" spans="1:7" ht="15.75">
      <c r="A8" t="s">
        <v>10</v>
      </c>
      <c r="B8" t="s">
        <v>11</v>
      </c>
      <c r="F8" t="s">
        <v>10</v>
      </c>
      <c r="G8" t="s">
        <v>11</v>
      </c>
    </row>
    <row r="9" spans="1:18" s="22" customFormat="1" ht="15.75">
      <c r="A9" s="22" t="s">
        <v>0</v>
      </c>
      <c r="B9" s="22" t="s">
        <v>12</v>
      </c>
      <c r="C9" s="22">
        <v>20043783</v>
      </c>
      <c r="D9" s="22">
        <v>20043783</v>
      </c>
      <c r="F9" s="22" t="s">
        <v>0</v>
      </c>
      <c r="G9" s="22" t="s">
        <v>12</v>
      </c>
      <c r="H9" s="22">
        <v>20171113</v>
      </c>
      <c r="I9" s="22">
        <v>20171113</v>
      </c>
      <c r="J9" s="22">
        <f>(C9+H9)/2</f>
        <v>20107448</v>
      </c>
      <c r="L9" s="22">
        <f>+J9/$K$16</f>
        <v>0.0776769247389739</v>
      </c>
      <c r="M9" s="22">
        <f>+L9</f>
        <v>0.0776769247389739</v>
      </c>
      <c r="O9" s="22">
        <f>+J9+J17</f>
        <v>20446627.5</v>
      </c>
      <c r="Q9" s="22">
        <f>+O9/$P$16</f>
        <v>0.0692333467848205</v>
      </c>
      <c r="R9" s="22">
        <f>+Q9</f>
        <v>0.0692333467848205</v>
      </c>
    </row>
    <row r="10" spans="1:18" s="22" customFormat="1" ht="15.75">
      <c r="A10" s="22" t="s">
        <v>0</v>
      </c>
      <c r="B10" s="22" t="s">
        <v>13</v>
      </c>
      <c r="C10" s="22">
        <v>50920372</v>
      </c>
      <c r="D10" s="22">
        <v>70964155</v>
      </c>
      <c r="F10" s="22" t="s">
        <v>0</v>
      </c>
      <c r="G10" s="22" t="s">
        <v>13</v>
      </c>
      <c r="H10" s="22">
        <v>50865074</v>
      </c>
      <c r="I10" s="22">
        <v>71036187</v>
      </c>
      <c r="J10" s="22">
        <f aca="true" t="shared" si="0" ref="J10:J24">(C10+H10)/2</f>
        <v>50892723</v>
      </c>
      <c r="L10" s="22">
        <f aca="true" t="shared" si="1" ref="L10:L16">+J10/$K$16</f>
        <v>0.19660327925415727</v>
      </c>
      <c r="M10" s="22">
        <f>+M9+L10</f>
        <v>0.2742802039931312</v>
      </c>
      <c r="O10" s="22">
        <f aca="true" t="shared" si="2" ref="O10:O16">+J10+J18</f>
        <v>53596540.5</v>
      </c>
      <c r="Q10" s="22">
        <f aca="true" t="shared" si="3" ref="Q10:Q16">+O10/$P$16</f>
        <v>0.18148068061117545</v>
      </c>
      <c r="R10" s="22">
        <f>+R9+Q10</f>
        <v>0.25071402739599596</v>
      </c>
    </row>
    <row r="11" spans="1:18" s="22" customFormat="1" ht="15.75">
      <c r="A11" s="22" t="s">
        <v>0</v>
      </c>
      <c r="B11" s="22" t="s">
        <v>14</v>
      </c>
      <c r="C11" s="22">
        <v>24532984</v>
      </c>
      <c r="D11" s="22">
        <v>95497139</v>
      </c>
      <c r="F11" s="22" t="s">
        <v>0</v>
      </c>
      <c r="G11" s="22" t="s">
        <v>14</v>
      </c>
      <c r="H11" s="22">
        <v>24794822</v>
      </c>
      <c r="I11" s="22">
        <v>95831009</v>
      </c>
      <c r="J11" s="22">
        <f t="shared" si="0"/>
        <v>24663903</v>
      </c>
      <c r="L11" s="22">
        <f t="shared" si="1"/>
        <v>0.09527893032971428</v>
      </c>
      <c r="M11" s="22">
        <f aca="true" t="shared" si="4" ref="M11:M16">+M10+L11</f>
        <v>0.3695591343228455</v>
      </c>
      <c r="O11" s="22">
        <f t="shared" si="2"/>
        <v>28184917.5</v>
      </c>
      <c r="Q11" s="22">
        <f t="shared" si="3"/>
        <v>0.09543560019269955</v>
      </c>
      <c r="R11" s="22">
        <f aca="true" t="shared" si="5" ref="R11:R16">+R10+Q11</f>
        <v>0.3461496275886955</v>
      </c>
    </row>
    <row r="12" spans="1:18" s="22" customFormat="1" ht="15.75">
      <c r="A12" s="22" t="s">
        <v>0</v>
      </c>
      <c r="B12" s="22" t="s">
        <v>15</v>
      </c>
      <c r="C12" s="22">
        <v>31528937</v>
      </c>
      <c r="D12" s="23">
        <v>127030000</v>
      </c>
      <c r="F12" s="22" t="s">
        <v>0</v>
      </c>
      <c r="G12" s="22" t="s">
        <v>15</v>
      </c>
      <c r="H12" s="22">
        <v>31691338</v>
      </c>
      <c r="I12" s="23">
        <v>127520000</v>
      </c>
      <c r="J12" s="22">
        <f t="shared" si="0"/>
        <v>31610137.5</v>
      </c>
      <c r="L12" s="22">
        <f t="shared" si="1"/>
        <v>0.12211287437252688</v>
      </c>
      <c r="M12" s="22">
        <f t="shared" si="4"/>
        <v>0.49167200869537236</v>
      </c>
      <c r="O12" s="22">
        <f t="shared" si="2"/>
        <v>39674072.5</v>
      </c>
      <c r="Q12" s="22">
        <f t="shared" si="3"/>
        <v>0.13433847805749924</v>
      </c>
      <c r="R12" s="22">
        <f t="shared" si="5"/>
        <v>0.4804881056461947</v>
      </c>
    </row>
    <row r="13" spans="1:19" s="22" customFormat="1" ht="15.75">
      <c r="A13" s="22" t="s">
        <v>0</v>
      </c>
      <c r="B13" s="22" t="s">
        <v>16</v>
      </c>
      <c r="C13" s="22">
        <v>35186855</v>
      </c>
      <c r="D13" s="23">
        <v>162210000</v>
      </c>
      <c r="F13" s="22" t="s">
        <v>0</v>
      </c>
      <c r="G13" s="22" t="s">
        <v>16</v>
      </c>
      <c r="H13" s="22">
        <v>34382073</v>
      </c>
      <c r="I13" s="23">
        <v>161900000</v>
      </c>
      <c r="J13" s="22">
        <f t="shared" si="0"/>
        <v>34784464</v>
      </c>
      <c r="L13" s="22">
        <f t="shared" si="1"/>
        <v>0.1343755901899409</v>
      </c>
      <c r="M13" s="22">
        <f t="shared" si="4"/>
        <v>0.6260475988853133</v>
      </c>
      <c r="N13" s="22">
        <f>35+10*(0.5-M12)/(M13-M12)</f>
        <v>35.61975477040554</v>
      </c>
      <c r="O13" s="22">
        <f t="shared" si="2"/>
        <v>42941830.5</v>
      </c>
      <c r="Q13" s="22">
        <f t="shared" si="3"/>
        <v>0.1454032770236305</v>
      </c>
      <c r="R13" s="22">
        <f t="shared" si="5"/>
        <v>0.6258913826698252</v>
      </c>
      <c r="S13" s="22">
        <f>35+10*(0.5-R12)/(R13-R12)</f>
        <v>36.341915722479506</v>
      </c>
    </row>
    <row r="14" spans="1:18" s="22" customFormat="1" ht="15.75">
      <c r="A14" s="22" t="s">
        <v>0</v>
      </c>
      <c r="B14" s="22" t="s">
        <v>17</v>
      </c>
      <c r="C14" s="22">
        <v>37063753</v>
      </c>
      <c r="D14" s="23">
        <v>199280000</v>
      </c>
      <c r="F14" s="22" t="s">
        <v>0</v>
      </c>
      <c r="G14" s="22" t="s">
        <v>17</v>
      </c>
      <c r="H14" s="22">
        <v>37291296</v>
      </c>
      <c r="I14" s="23">
        <v>199200000</v>
      </c>
      <c r="J14" s="22">
        <f t="shared" si="0"/>
        <v>37177524.5</v>
      </c>
      <c r="L14" s="22">
        <f t="shared" si="1"/>
        <v>0.14362020344739215</v>
      </c>
      <c r="M14" s="22">
        <f t="shared" si="4"/>
        <v>0.7696678023327054</v>
      </c>
      <c r="O14" s="22">
        <f t="shared" si="2"/>
        <v>43129279</v>
      </c>
      <c r="Q14" s="22">
        <f t="shared" si="3"/>
        <v>0.14603798741803636</v>
      </c>
      <c r="R14" s="22">
        <f t="shared" si="5"/>
        <v>0.7719293700878616</v>
      </c>
    </row>
    <row r="15" spans="1:18" s="22" customFormat="1" ht="15.75">
      <c r="A15" s="22" t="s">
        <v>0</v>
      </c>
      <c r="B15" s="22" t="s">
        <v>18</v>
      </c>
      <c r="C15" s="22">
        <v>27336576</v>
      </c>
      <c r="D15" s="23">
        <v>226610000</v>
      </c>
      <c r="F15" s="22" t="s">
        <v>0</v>
      </c>
      <c r="G15" s="22" t="s">
        <v>18</v>
      </c>
      <c r="H15" s="22">
        <v>28338850</v>
      </c>
      <c r="I15" s="23">
        <v>227530000</v>
      </c>
      <c r="J15" s="22">
        <f t="shared" si="0"/>
        <v>27837713</v>
      </c>
      <c r="L15" s="22">
        <f t="shared" si="1"/>
        <v>0.10753965086002737</v>
      </c>
      <c r="M15" s="22">
        <f t="shared" si="4"/>
        <v>0.8772074531927327</v>
      </c>
      <c r="O15" s="22">
        <f t="shared" si="2"/>
        <v>31585996</v>
      </c>
      <c r="Q15" s="22">
        <f t="shared" si="3"/>
        <v>0.10695182932304866</v>
      </c>
      <c r="R15" s="22">
        <f t="shared" si="5"/>
        <v>0.8788811994109103</v>
      </c>
    </row>
    <row r="16" spans="1:18" s="22" customFormat="1" ht="15.75">
      <c r="A16" s="22" t="s">
        <v>0</v>
      </c>
      <c r="B16" s="22" t="s">
        <v>19</v>
      </c>
      <c r="C16" s="22">
        <v>31562011</v>
      </c>
      <c r="D16" s="23">
        <v>258180000</v>
      </c>
      <c r="F16" s="22" t="s">
        <v>0</v>
      </c>
      <c r="G16" s="22" t="s">
        <v>19</v>
      </c>
      <c r="H16" s="22">
        <v>32010144</v>
      </c>
      <c r="I16" s="23">
        <v>259540000</v>
      </c>
      <c r="J16" s="22">
        <f t="shared" si="0"/>
        <v>31786077.5</v>
      </c>
      <c r="K16" s="22">
        <f>SUM(J9:J16)</f>
        <v>258859990.5</v>
      </c>
      <c r="L16" s="22">
        <f t="shared" si="1"/>
        <v>0.12279254680726723</v>
      </c>
      <c r="M16" s="22">
        <f t="shared" si="4"/>
        <v>1</v>
      </c>
      <c r="O16" s="22">
        <f t="shared" si="2"/>
        <v>35769916</v>
      </c>
      <c r="P16" s="22">
        <f>SUM(O9:O16)</f>
        <v>295329179.5</v>
      </c>
      <c r="Q16" s="22">
        <f t="shared" si="3"/>
        <v>0.12111880058908978</v>
      </c>
      <c r="R16" s="22">
        <f t="shared" si="5"/>
        <v>1</v>
      </c>
    </row>
    <row r="17" spans="1:13" s="22" customFormat="1" ht="15.75">
      <c r="A17" s="22" t="s">
        <v>20</v>
      </c>
      <c r="B17" s="22" t="s">
        <v>12</v>
      </c>
      <c r="C17" s="22">
        <v>319367.1</v>
      </c>
      <c r="D17" s="23">
        <v>258490000</v>
      </c>
      <c r="F17" s="22" t="s">
        <v>20</v>
      </c>
      <c r="G17" s="22" t="s">
        <v>12</v>
      </c>
      <c r="H17" s="22">
        <v>358991.9</v>
      </c>
      <c r="I17" s="23">
        <v>259900000</v>
      </c>
      <c r="J17" s="22">
        <f t="shared" si="0"/>
        <v>339179.5</v>
      </c>
      <c r="L17" s="22">
        <f>+J17/$K$24</f>
        <v>0.009300439886392868</v>
      </c>
      <c r="M17" s="22">
        <f>+L17</f>
        <v>0.009300439886392868</v>
      </c>
    </row>
    <row r="18" spans="1:13" s="22" customFormat="1" ht="15.75">
      <c r="A18" s="22" t="s">
        <v>20</v>
      </c>
      <c r="B18" s="22" t="s">
        <v>13</v>
      </c>
      <c r="C18" s="22">
        <v>2701394</v>
      </c>
      <c r="D18" s="23">
        <v>261200000</v>
      </c>
      <c r="F18" s="22" t="s">
        <v>20</v>
      </c>
      <c r="G18" s="22" t="s">
        <v>13</v>
      </c>
      <c r="H18" s="22">
        <v>2706241</v>
      </c>
      <c r="I18" s="23">
        <v>262610000</v>
      </c>
      <c r="J18" s="22">
        <f t="shared" si="0"/>
        <v>2703817.5</v>
      </c>
      <c r="L18" s="22">
        <f aca="true" t="shared" si="6" ref="L18:L24">+J18/$K$24</f>
        <v>0.07413977590782181</v>
      </c>
      <c r="M18" s="22">
        <f>+M17+L18</f>
        <v>0.08344021579421468</v>
      </c>
    </row>
    <row r="19" spans="1:13" s="22" customFormat="1" ht="15.75">
      <c r="A19" s="22" t="s">
        <v>20</v>
      </c>
      <c r="B19" s="22" t="s">
        <v>14</v>
      </c>
      <c r="C19" s="22">
        <v>3432206</v>
      </c>
      <c r="D19" s="23">
        <v>264630000</v>
      </c>
      <c r="F19" s="22" t="s">
        <v>20</v>
      </c>
      <c r="G19" s="22" t="s">
        <v>14</v>
      </c>
      <c r="H19" s="22">
        <v>3609823</v>
      </c>
      <c r="I19" s="23">
        <v>266220000</v>
      </c>
      <c r="J19" s="22">
        <f t="shared" si="0"/>
        <v>3521014.5</v>
      </c>
      <c r="L19" s="22">
        <f t="shared" si="6"/>
        <v>0.09654765012734448</v>
      </c>
      <c r="M19" s="22">
        <f aca="true" t="shared" si="7" ref="M19:M24">+M18+L19</f>
        <v>0.17998786592155916</v>
      </c>
    </row>
    <row r="20" spans="1:13" s="22" customFormat="1" ht="15.75">
      <c r="A20" s="22" t="s">
        <v>20</v>
      </c>
      <c r="B20" s="22" t="s">
        <v>15</v>
      </c>
      <c r="C20" s="22">
        <v>7951508</v>
      </c>
      <c r="D20" s="23">
        <v>272580000</v>
      </c>
      <c r="F20" s="22" t="s">
        <v>20</v>
      </c>
      <c r="G20" s="22" t="s">
        <v>15</v>
      </c>
      <c r="H20" s="22">
        <v>8176362</v>
      </c>
      <c r="I20" s="23">
        <v>274400000</v>
      </c>
      <c r="J20" s="22">
        <f t="shared" si="0"/>
        <v>8063935</v>
      </c>
      <c r="L20" s="22">
        <f t="shared" si="6"/>
        <v>0.22111637854080057</v>
      </c>
      <c r="M20" s="22">
        <f t="shared" si="7"/>
        <v>0.4011042444623597</v>
      </c>
    </row>
    <row r="21" spans="1:14" s="22" customFormat="1" ht="15.75">
      <c r="A21" s="22" t="s">
        <v>20</v>
      </c>
      <c r="B21" s="22" t="s">
        <v>16</v>
      </c>
      <c r="C21" s="22">
        <v>7934385</v>
      </c>
      <c r="D21" s="23">
        <v>280510000</v>
      </c>
      <c r="F21" s="22" t="s">
        <v>20</v>
      </c>
      <c r="G21" s="22" t="s">
        <v>16</v>
      </c>
      <c r="H21" s="22">
        <v>8380348</v>
      </c>
      <c r="I21" s="23">
        <v>282780000</v>
      </c>
      <c r="J21" s="22">
        <f t="shared" si="0"/>
        <v>8157366.5</v>
      </c>
      <c r="L21" s="22">
        <f t="shared" si="6"/>
        <v>0.22367830828374055</v>
      </c>
      <c r="M21" s="22">
        <f t="shared" si="7"/>
        <v>0.6247825527461003</v>
      </c>
      <c r="N21" s="22">
        <f>35+10*(0.5-M20)/(M21-M20)</f>
        <v>39.42133867590723</v>
      </c>
    </row>
    <row r="22" spans="1:13" s="22" customFormat="1" ht="15.75">
      <c r="A22" s="22" t="s">
        <v>20</v>
      </c>
      <c r="B22" s="22" t="s">
        <v>17</v>
      </c>
      <c r="C22" s="22">
        <v>5733379</v>
      </c>
      <c r="D22" s="23">
        <v>286250000</v>
      </c>
      <c r="F22" s="22" t="s">
        <v>20</v>
      </c>
      <c r="G22" s="22" t="s">
        <v>17</v>
      </c>
      <c r="H22" s="22">
        <v>6170130</v>
      </c>
      <c r="I22" s="23">
        <v>288950000</v>
      </c>
      <c r="J22" s="22">
        <f t="shared" si="0"/>
        <v>5951754.5</v>
      </c>
      <c r="L22" s="22">
        <f t="shared" si="6"/>
        <v>0.16319952988260858</v>
      </c>
      <c r="M22" s="22">
        <f t="shared" si="7"/>
        <v>0.7879820826287088</v>
      </c>
    </row>
    <row r="23" spans="1:13" s="22" customFormat="1" ht="15.75">
      <c r="A23" s="22" t="s">
        <v>20</v>
      </c>
      <c r="B23" s="22" t="s">
        <v>18</v>
      </c>
      <c r="C23" s="22">
        <v>3644068</v>
      </c>
      <c r="D23" s="23">
        <v>289890000</v>
      </c>
      <c r="F23" s="22" t="s">
        <v>20</v>
      </c>
      <c r="G23" s="22" t="s">
        <v>18</v>
      </c>
      <c r="H23" s="22">
        <v>3852498</v>
      </c>
      <c r="I23" s="23">
        <v>292800000</v>
      </c>
      <c r="J23" s="22">
        <f t="shared" si="0"/>
        <v>3748283</v>
      </c>
      <c r="L23" s="22">
        <f t="shared" si="6"/>
        <v>0.10277944486234668</v>
      </c>
      <c r="M23" s="22">
        <f t="shared" si="7"/>
        <v>0.8907615274910555</v>
      </c>
    </row>
    <row r="24" spans="1:13" s="22" customFormat="1" ht="15.75">
      <c r="A24" s="22" t="s">
        <v>20</v>
      </c>
      <c r="B24" s="22" t="s">
        <v>19</v>
      </c>
      <c r="C24" s="22">
        <v>3942780</v>
      </c>
      <c r="D24" s="23">
        <v>293830000</v>
      </c>
      <c r="F24" s="22" t="s">
        <v>20</v>
      </c>
      <c r="G24" s="22" t="s">
        <v>19</v>
      </c>
      <c r="H24" s="22">
        <v>4024897</v>
      </c>
      <c r="I24" s="23">
        <v>296820000</v>
      </c>
      <c r="J24" s="22">
        <f t="shared" si="0"/>
        <v>3983838.5</v>
      </c>
      <c r="K24" s="22">
        <f>SUM(J17:J24)</f>
        <v>36469189</v>
      </c>
      <c r="L24" s="22">
        <f t="shared" si="6"/>
        <v>0.10923847250894447</v>
      </c>
      <c r="M24" s="22">
        <f t="shared" si="7"/>
        <v>1</v>
      </c>
    </row>
    <row r="25" ht="15.75">
      <c r="J25">
        <f>SUM(J9:J24)</f>
        <v>295329179.5</v>
      </c>
    </row>
    <row r="26" ht="15.75">
      <c r="J26">
        <f>ROUND(J25/1000,1)</f>
        <v>295329.2</v>
      </c>
    </row>
    <row r="27" spans="1:6" ht="15.75">
      <c r="A27" t="s">
        <v>6</v>
      </c>
      <c r="F27" t="s">
        <v>6</v>
      </c>
    </row>
    <row r="28" spans="1:9" ht="15.75">
      <c r="A28" t="s">
        <v>7</v>
      </c>
      <c r="B28" t="s">
        <v>22</v>
      </c>
      <c r="C28" t="s">
        <v>9</v>
      </c>
      <c r="D28" t="s">
        <v>9</v>
      </c>
      <c r="F28" t="s">
        <v>7</v>
      </c>
      <c r="G28" t="s">
        <v>22</v>
      </c>
      <c r="H28" t="s">
        <v>9</v>
      </c>
      <c r="I28" t="s">
        <v>9</v>
      </c>
    </row>
    <row r="29" spans="1:6" ht="15.75">
      <c r="A29" t="s">
        <v>23</v>
      </c>
      <c r="F29" t="s">
        <v>23</v>
      </c>
    </row>
    <row r="30" spans="1:10" s="22" customFormat="1" ht="15.75">
      <c r="A30" s="22" t="s">
        <v>0</v>
      </c>
      <c r="B30" s="22" t="s">
        <v>24</v>
      </c>
      <c r="C30" s="23">
        <v>212130000</v>
      </c>
      <c r="D30" s="23">
        <v>212130000</v>
      </c>
      <c r="F30" s="22" t="s">
        <v>0</v>
      </c>
      <c r="G30" s="22" t="s">
        <v>24</v>
      </c>
      <c r="H30" s="23">
        <v>213120000</v>
      </c>
      <c r="I30" s="23">
        <v>213120000</v>
      </c>
      <c r="J30" s="22">
        <f aca="true" t="shared" si="8" ref="J30:J41">(C30+H30)/2</f>
        <v>212625000</v>
      </c>
    </row>
    <row r="31" spans="1:10" s="22" customFormat="1" ht="15.75">
      <c r="A31" s="22" t="s">
        <v>0</v>
      </c>
      <c r="B31" s="22" t="s">
        <v>25</v>
      </c>
      <c r="C31" s="22">
        <v>33947954</v>
      </c>
      <c r="D31" s="23">
        <v>246070000</v>
      </c>
      <c r="F31" s="22" t="s">
        <v>0</v>
      </c>
      <c r="G31" s="22" t="s">
        <v>25</v>
      </c>
      <c r="H31" s="22">
        <v>34083842</v>
      </c>
      <c r="I31" s="23">
        <v>247210000</v>
      </c>
      <c r="J31" s="22">
        <f t="shared" si="8"/>
        <v>34015898</v>
      </c>
    </row>
    <row r="32" spans="1:10" s="22" customFormat="1" ht="15.75">
      <c r="A32" s="22" t="s">
        <v>0</v>
      </c>
      <c r="B32" s="22" t="s">
        <v>26</v>
      </c>
      <c r="C32" s="22">
        <v>1982568</v>
      </c>
      <c r="D32" s="23">
        <v>248060000</v>
      </c>
      <c r="F32" s="22" t="s">
        <v>0</v>
      </c>
      <c r="G32" s="22" t="s">
        <v>26</v>
      </c>
      <c r="H32" s="22">
        <v>2232099</v>
      </c>
      <c r="I32" s="23">
        <v>249440000</v>
      </c>
      <c r="J32" s="22">
        <f t="shared" si="8"/>
        <v>2107333.5</v>
      </c>
    </row>
    <row r="33" spans="1:10" s="22" customFormat="1" ht="15.75">
      <c r="A33" s="22" t="s">
        <v>0</v>
      </c>
      <c r="B33" s="22" t="s">
        <v>27</v>
      </c>
      <c r="C33" s="22">
        <v>4603360</v>
      </c>
      <c r="D33" s="23">
        <v>252660000</v>
      </c>
      <c r="F33" s="22" t="s">
        <v>0</v>
      </c>
      <c r="G33" s="22" t="s">
        <v>27</v>
      </c>
      <c r="H33" s="22">
        <v>4770912</v>
      </c>
      <c r="I33" s="23">
        <v>254210000</v>
      </c>
      <c r="J33" s="22">
        <f t="shared" si="8"/>
        <v>4687136</v>
      </c>
    </row>
    <row r="34" spans="1:10" s="22" customFormat="1" ht="15.75">
      <c r="A34" s="22" t="s">
        <v>0</v>
      </c>
      <c r="B34" s="22" t="s">
        <v>28</v>
      </c>
      <c r="C34" s="22">
        <v>382852.2</v>
      </c>
      <c r="D34" s="23">
        <v>253040000</v>
      </c>
      <c r="F34" s="22" t="s">
        <v>0</v>
      </c>
      <c r="G34" s="22" t="s">
        <v>28</v>
      </c>
      <c r="H34" s="22">
        <v>460300.6</v>
      </c>
      <c r="I34" s="23">
        <v>254670000</v>
      </c>
      <c r="J34" s="22">
        <f t="shared" si="8"/>
        <v>421576.4</v>
      </c>
    </row>
    <row r="35" spans="1:10" s="22" customFormat="1" ht="15.75">
      <c r="A35" s="22" t="s">
        <v>0</v>
      </c>
      <c r="B35" s="22" t="s">
        <v>29</v>
      </c>
      <c r="C35" s="22">
        <v>5132840</v>
      </c>
      <c r="D35" s="23">
        <v>258180000</v>
      </c>
      <c r="F35" s="22" t="s">
        <v>0</v>
      </c>
      <c r="G35" s="22" t="s">
        <v>29</v>
      </c>
      <c r="H35" s="22">
        <v>4873415</v>
      </c>
      <c r="I35" s="23">
        <v>259540000</v>
      </c>
      <c r="J35" s="22">
        <f t="shared" si="8"/>
        <v>5003127.5</v>
      </c>
    </row>
    <row r="36" spans="1:10" s="22" customFormat="1" ht="15.75">
      <c r="A36" s="22" t="s">
        <v>20</v>
      </c>
      <c r="B36" s="22" t="s">
        <v>24</v>
      </c>
      <c r="C36" s="22">
        <v>23777571</v>
      </c>
      <c r="D36" s="23">
        <v>281950000</v>
      </c>
      <c r="F36" s="22" t="s">
        <v>20</v>
      </c>
      <c r="G36" s="22" t="s">
        <v>24</v>
      </c>
      <c r="H36" s="22">
        <v>24767480</v>
      </c>
      <c r="I36" s="23">
        <v>284310000</v>
      </c>
      <c r="J36" s="22">
        <f t="shared" si="8"/>
        <v>24272525.5</v>
      </c>
    </row>
    <row r="37" spans="1:10" s="22" customFormat="1" ht="15.75">
      <c r="A37" s="22" t="s">
        <v>20</v>
      </c>
      <c r="B37" s="22" t="s">
        <v>25</v>
      </c>
      <c r="C37" s="22">
        <v>3017247</v>
      </c>
      <c r="D37" s="23">
        <v>284970000</v>
      </c>
      <c r="F37" s="22" t="s">
        <v>20</v>
      </c>
      <c r="G37" s="22" t="s">
        <v>25</v>
      </c>
      <c r="H37" s="22">
        <v>3285654</v>
      </c>
      <c r="I37" s="23">
        <v>287600000</v>
      </c>
      <c r="J37" s="22">
        <f t="shared" si="8"/>
        <v>3151450.5</v>
      </c>
    </row>
    <row r="38" spans="1:10" s="22" customFormat="1" ht="15.75">
      <c r="A38" s="22" t="s">
        <v>20</v>
      </c>
      <c r="B38" s="22" t="s">
        <v>26</v>
      </c>
      <c r="C38" s="22">
        <v>268580.8</v>
      </c>
      <c r="D38" s="23">
        <v>285240000</v>
      </c>
      <c r="F38" s="22" t="s">
        <v>20</v>
      </c>
      <c r="G38" s="22" t="s">
        <v>26</v>
      </c>
      <c r="H38" s="22">
        <v>311201.3</v>
      </c>
      <c r="I38" s="23">
        <v>287910000</v>
      </c>
      <c r="J38" s="22">
        <f t="shared" si="8"/>
        <v>289891.05</v>
      </c>
    </row>
    <row r="39" spans="1:10" s="22" customFormat="1" ht="15.75">
      <c r="A39" s="22" t="s">
        <v>20</v>
      </c>
      <c r="B39" s="22" t="s">
        <v>27</v>
      </c>
      <c r="C39" s="22">
        <v>7995385</v>
      </c>
      <c r="D39" s="23">
        <v>293230000</v>
      </c>
      <c r="F39" s="22" t="s">
        <v>20</v>
      </c>
      <c r="G39" s="22" t="s">
        <v>27</v>
      </c>
      <c r="H39" s="22">
        <v>8422949</v>
      </c>
      <c r="I39" s="23">
        <v>296330000</v>
      </c>
      <c r="J39" s="22">
        <f t="shared" si="8"/>
        <v>8209167</v>
      </c>
    </row>
    <row r="40" spans="1:10" s="22" customFormat="1" ht="15.75">
      <c r="A40" s="22" t="s">
        <v>20</v>
      </c>
      <c r="B40" s="22" t="s">
        <v>28</v>
      </c>
      <c r="C40" s="22">
        <v>233976.5</v>
      </c>
      <c r="D40" s="23">
        <v>293470000</v>
      </c>
      <c r="F40" s="22" t="s">
        <v>20</v>
      </c>
      <c r="G40" s="22" t="s">
        <v>28</v>
      </c>
      <c r="H40" s="22">
        <v>248504.7</v>
      </c>
      <c r="I40" s="23">
        <v>296580000</v>
      </c>
      <c r="J40" s="22">
        <f t="shared" si="8"/>
        <v>241240.6</v>
      </c>
    </row>
    <row r="41" spans="1:10" s="22" customFormat="1" ht="15.75">
      <c r="A41" s="22" t="s">
        <v>20</v>
      </c>
      <c r="B41" s="22" t="s">
        <v>29</v>
      </c>
      <c r="C41" s="22">
        <v>366328.7</v>
      </c>
      <c r="D41" s="23">
        <v>293830000</v>
      </c>
      <c r="F41" s="22" t="s">
        <v>20</v>
      </c>
      <c r="G41" s="22" t="s">
        <v>29</v>
      </c>
      <c r="H41" s="22">
        <v>243502.5</v>
      </c>
      <c r="I41" s="23">
        <v>296820000</v>
      </c>
      <c r="J41" s="22">
        <f t="shared" si="8"/>
        <v>304915.6</v>
      </c>
    </row>
    <row r="44" spans="1:6" ht="15.75">
      <c r="A44" t="s">
        <v>6</v>
      </c>
      <c r="F44" t="s">
        <v>6</v>
      </c>
    </row>
    <row r="45" spans="1:9" ht="15.75">
      <c r="A45" t="s">
        <v>7</v>
      </c>
      <c r="B45" t="s">
        <v>30</v>
      </c>
      <c r="C45" t="s">
        <v>9</v>
      </c>
      <c r="D45" t="s">
        <v>9</v>
      </c>
      <c r="F45" t="s">
        <v>7</v>
      </c>
      <c r="G45" t="s">
        <v>30</v>
      </c>
      <c r="H45" t="s">
        <v>9</v>
      </c>
      <c r="I45" t="s">
        <v>9</v>
      </c>
    </row>
    <row r="46" spans="1:7" ht="15.75">
      <c r="A46" t="s">
        <v>11</v>
      </c>
      <c r="B46" t="s">
        <v>31</v>
      </c>
      <c r="F46" t="s">
        <v>11</v>
      </c>
      <c r="G46" t="s">
        <v>31</v>
      </c>
    </row>
    <row r="47" spans="1:10" s="22" customFormat="1" ht="15.75">
      <c r="A47" s="22" t="s">
        <v>0</v>
      </c>
      <c r="B47" s="22" t="s">
        <v>32</v>
      </c>
      <c r="C47" s="23">
        <v>254360000</v>
      </c>
      <c r="D47" s="23">
        <v>254360000</v>
      </c>
      <c r="F47" s="22" t="s">
        <v>0</v>
      </c>
      <c r="G47" s="22" t="s">
        <v>32</v>
      </c>
      <c r="H47" s="23">
        <v>255720000</v>
      </c>
      <c r="I47" s="23">
        <v>255720000</v>
      </c>
      <c r="J47" s="22">
        <f aca="true" t="shared" si="9" ref="J47:J58">(C47+H47)/2</f>
        <v>255040000</v>
      </c>
    </row>
    <row r="48" spans="1:10" s="22" customFormat="1" ht="15.75">
      <c r="A48" s="22" t="s">
        <v>0</v>
      </c>
      <c r="B48" s="22" t="s">
        <v>33</v>
      </c>
      <c r="C48" s="22">
        <v>920164.2</v>
      </c>
      <c r="D48" s="23">
        <v>255280000</v>
      </c>
      <c r="F48" s="22" t="s">
        <v>0</v>
      </c>
      <c r="G48" s="22" t="s">
        <v>33</v>
      </c>
      <c r="H48" s="22">
        <v>977834</v>
      </c>
      <c r="I48" s="23">
        <v>256700000</v>
      </c>
      <c r="J48" s="22">
        <f t="shared" si="9"/>
        <v>948999.1</v>
      </c>
    </row>
    <row r="49" spans="1:10" s="22" customFormat="1" ht="15.75">
      <c r="A49" s="22" t="s">
        <v>0</v>
      </c>
      <c r="B49" s="22" t="s">
        <v>34</v>
      </c>
      <c r="C49" s="22">
        <v>1021394</v>
      </c>
      <c r="D49" s="23">
        <v>256300000</v>
      </c>
      <c r="F49" s="22" t="s">
        <v>0</v>
      </c>
      <c r="G49" s="22" t="s">
        <v>34</v>
      </c>
      <c r="H49" s="22">
        <v>982595</v>
      </c>
      <c r="I49" s="23">
        <v>257680000</v>
      </c>
      <c r="J49" s="22">
        <f t="shared" si="9"/>
        <v>1001994.5</v>
      </c>
    </row>
    <row r="50" spans="1:10" s="22" customFormat="1" ht="15.75">
      <c r="A50" s="22" t="s">
        <v>0</v>
      </c>
      <c r="B50" s="22" t="s">
        <v>35</v>
      </c>
      <c r="C50" s="22">
        <v>654705.5</v>
      </c>
      <c r="D50" s="23">
        <v>256950000</v>
      </c>
      <c r="F50" s="22" t="s">
        <v>0</v>
      </c>
      <c r="G50" s="22" t="s">
        <v>35</v>
      </c>
      <c r="H50" s="22">
        <v>653781.8</v>
      </c>
      <c r="I50" s="23">
        <v>258340000</v>
      </c>
      <c r="J50" s="22">
        <f t="shared" si="9"/>
        <v>654243.65</v>
      </c>
    </row>
    <row r="51" spans="1:10" s="22" customFormat="1" ht="15.75">
      <c r="A51" s="22" t="s">
        <v>0</v>
      </c>
      <c r="B51" s="22" t="s">
        <v>36</v>
      </c>
      <c r="C51" s="22">
        <v>742750.2</v>
      </c>
      <c r="D51" s="23">
        <v>257690000</v>
      </c>
      <c r="F51" s="22" t="s">
        <v>0</v>
      </c>
      <c r="G51" s="22" t="s">
        <v>36</v>
      </c>
      <c r="H51" s="22">
        <v>710739.7</v>
      </c>
      <c r="I51" s="23">
        <v>259050000</v>
      </c>
      <c r="J51" s="22">
        <f t="shared" si="9"/>
        <v>726744.95</v>
      </c>
    </row>
    <row r="52" spans="1:10" s="22" customFormat="1" ht="15.75">
      <c r="A52" s="22" t="s">
        <v>0</v>
      </c>
      <c r="B52" s="22" t="s">
        <v>224</v>
      </c>
      <c r="C52" s="22">
        <v>480746</v>
      </c>
      <c r="D52" s="23">
        <v>258180000</v>
      </c>
      <c r="F52" s="22" t="s">
        <v>0</v>
      </c>
      <c r="G52" s="22" t="s">
        <v>37</v>
      </c>
      <c r="H52" s="22">
        <v>497052.5</v>
      </c>
      <c r="I52" s="23">
        <v>259540000</v>
      </c>
      <c r="J52" s="22">
        <f t="shared" si="9"/>
        <v>488899.25</v>
      </c>
    </row>
    <row r="53" spans="1:11" s="22" customFormat="1" ht="15.75">
      <c r="A53" s="22" t="s">
        <v>20</v>
      </c>
      <c r="B53" s="22" t="s">
        <v>32</v>
      </c>
      <c r="C53" s="22">
        <v>7793.01</v>
      </c>
      <c r="D53" s="23">
        <v>258180000</v>
      </c>
      <c r="F53" s="22" t="s">
        <v>20</v>
      </c>
      <c r="G53" s="22" t="s">
        <v>32</v>
      </c>
      <c r="H53" s="22">
        <v>6263.83</v>
      </c>
      <c r="I53" s="23">
        <v>259550000</v>
      </c>
      <c r="J53" s="22">
        <f t="shared" si="9"/>
        <v>7028.42</v>
      </c>
      <c r="K53" s="22">
        <f>SUM(J54:J58)</f>
        <v>36462161.5</v>
      </c>
    </row>
    <row r="54" spans="1:11" s="22" customFormat="1" ht="15.75">
      <c r="A54" s="22" t="s">
        <v>20</v>
      </c>
      <c r="B54" s="22" t="s">
        <v>33</v>
      </c>
      <c r="C54" s="22">
        <v>2529966</v>
      </c>
      <c r="D54" s="23">
        <v>260710000</v>
      </c>
      <c r="F54" s="22" t="s">
        <v>20</v>
      </c>
      <c r="G54" s="22" t="s">
        <v>33</v>
      </c>
      <c r="H54" s="22">
        <v>2474022</v>
      </c>
      <c r="I54" s="23">
        <v>262020000</v>
      </c>
      <c r="J54" s="22">
        <f t="shared" si="9"/>
        <v>2501994</v>
      </c>
      <c r="K54" s="22">
        <f>+J54/$K$53</f>
        <v>0.06861891607824731</v>
      </c>
    </row>
    <row r="55" spans="1:11" s="22" customFormat="1" ht="15.75">
      <c r="A55" s="22" t="s">
        <v>20</v>
      </c>
      <c r="B55" s="22" t="s">
        <v>34</v>
      </c>
      <c r="C55" s="22">
        <v>5418310</v>
      </c>
      <c r="D55" s="23">
        <v>266130000</v>
      </c>
      <c r="F55" s="22" t="s">
        <v>20</v>
      </c>
      <c r="G55" s="22" t="s">
        <v>34</v>
      </c>
      <c r="H55" s="22">
        <v>5398579</v>
      </c>
      <c r="I55" s="23">
        <v>267420000</v>
      </c>
      <c r="J55" s="22">
        <f t="shared" si="9"/>
        <v>5408444.5</v>
      </c>
      <c r="K55" s="22">
        <f>+J55/$K$53</f>
        <v>0.1483303314313936</v>
      </c>
    </row>
    <row r="56" spans="1:11" s="22" customFormat="1" ht="15.75">
      <c r="A56" s="22" t="s">
        <v>20</v>
      </c>
      <c r="B56" s="22" t="s">
        <v>35</v>
      </c>
      <c r="C56" s="22">
        <v>7506357</v>
      </c>
      <c r="D56" s="23">
        <v>273640000</v>
      </c>
      <c r="F56" s="22" t="s">
        <v>20</v>
      </c>
      <c r="G56" s="22" t="s">
        <v>35</v>
      </c>
      <c r="H56" s="22">
        <v>7853519</v>
      </c>
      <c r="I56" s="23">
        <v>275280000</v>
      </c>
      <c r="J56" s="22">
        <f t="shared" si="9"/>
        <v>7679938</v>
      </c>
      <c r="K56" s="22">
        <f>+J56/$K$53</f>
        <v>0.21062761186003742</v>
      </c>
    </row>
    <row r="57" spans="1:11" s="22" customFormat="1" ht="15.75">
      <c r="A57" s="22" t="s">
        <v>20</v>
      </c>
      <c r="B57" s="22" t="s">
        <v>36</v>
      </c>
      <c r="C57" s="22">
        <v>11252694</v>
      </c>
      <c r="D57" s="23">
        <v>284890000</v>
      </c>
      <c r="F57" s="22" t="s">
        <v>20</v>
      </c>
      <c r="G57" s="22" t="s">
        <v>36</v>
      </c>
      <c r="H57" s="22">
        <v>11291826</v>
      </c>
      <c r="I57" s="23">
        <v>286570000</v>
      </c>
      <c r="J57" s="22">
        <f t="shared" si="9"/>
        <v>11272260</v>
      </c>
      <c r="K57" s="22">
        <f>+J57/$K$53</f>
        <v>0.30914952751772545</v>
      </c>
    </row>
    <row r="58" spans="1:11" s="22" customFormat="1" ht="15.75">
      <c r="A58" s="22" t="s">
        <v>20</v>
      </c>
      <c r="B58" s="22" t="s">
        <v>224</v>
      </c>
      <c r="C58" s="22">
        <v>8943968</v>
      </c>
      <c r="D58" s="23">
        <v>293830000</v>
      </c>
      <c r="F58" s="22" t="s">
        <v>20</v>
      </c>
      <c r="G58" s="22" t="s">
        <v>37</v>
      </c>
      <c r="H58" s="22">
        <v>10255082</v>
      </c>
      <c r="I58" s="23">
        <v>296820000</v>
      </c>
      <c r="J58" s="22">
        <f t="shared" si="9"/>
        <v>9599525</v>
      </c>
      <c r="K58" s="22">
        <f>+J58/$K$53</f>
        <v>0.26327361311259617</v>
      </c>
    </row>
    <row r="61" spans="1:6" ht="15.75">
      <c r="A61" t="s">
        <v>6</v>
      </c>
      <c r="F61" t="s">
        <v>6</v>
      </c>
    </row>
    <row r="62" spans="1:9" ht="15.75">
      <c r="A62" t="s">
        <v>7</v>
      </c>
      <c r="B62" t="s">
        <v>38</v>
      </c>
      <c r="C62" t="s">
        <v>9</v>
      </c>
      <c r="D62" t="s">
        <v>9</v>
      </c>
      <c r="F62" t="s">
        <v>7</v>
      </c>
      <c r="G62" t="s">
        <v>38</v>
      </c>
      <c r="H62" t="s">
        <v>9</v>
      </c>
      <c r="I62" t="s">
        <v>9</v>
      </c>
    </row>
    <row r="63" spans="1:6" ht="15.75">
      <c r="A63" t="s">
        <v>39</v>
      </c>
      <c r="F63" t="s">
        <v>39</v>
      </c>
    </row>
    <row r="64" spans="1:10" ht="15.75">
      <c r="A64" t="s">
        <v>0</v>
      </c>
      <c r="B64" t="s">
        <v>40</v>
      </c>
      <c r="C64">
        <v>25933494</v>
      </c>
      <c r="D64">
        <v>25933494</v>
      </c>
      <c r="F64" t="s">
        <v>0</v>
      </c>
      <c r="G64" t="s">
        <v>40</v>
      </c>
      <c r="H64">
        <v>26847373</v>
      </c>
      <c r="I64">
        <v>26847373</v>
      </c>
      <c r="J64">
        <f>(C64+H64)/2</f>
        <v>26390433.5</v>
      </c>
    </row>
    <row r="65" spans="1:10" ht="15.75">
      <c r="A65" t="s">
        <v>0</v>
      </c>
      <c r="B65" t="s">
        <v>41</v>
      </c>
      <c r="C65" s="2">
        <v>232240000</v>
      </c>
      <c r="D65" s="2">
        <v>258180000</v>
      </c>
      <c r="F65" t="s">
        <v>0</v>
      </c>
      <c r="G65" t="s">
        <v>41</v>
      </c>
      <c r="H65" s="2">
        <v>232700000</v>
      </c>
      <c r="I65" s="2">
        <v>259540000</v>
      </c>
      <c r="J65">
        <f>(C65+H65)/2</f>
        <v>232470000</v>
      </c>
    </row>
    <row r="66" spans="1:10" ht="15.75">
      <c r="A66" t="s">
        <v>20</v>
      </c>
      <c r="B66" t="s">
        <v>40</v>
      </c>
      <c r="C66">
        <v>17234345</v>
      </c>
      <c r="D66" s="2">
        <v>275410000</v>
      </c>
      <c r="F66" t="s">
        <v>20</v>
      </c>
      <c r="G66" t="s">
        <v>40</v>
      </c>
      <c r="H66">
        <v>18006758</v>
      </c>
      <c r="I66" s="2">
        <v>277550000</v>
      </c>
      <c r="J66">
        <f>(C66+H66)/2</f>
        <v>17620551.5</v>
      </c>
    </row>
    <row r="67" spans="1:10" ht="15.75">
      <c r="A67" t="s">
        <v>20</v>
      </c>
      <c r="B67" t="s">
        <v>41</v>
      </c>
      <c r="C67">
        <v>18424743</v>
      </c>
      <c r="D67" s="2">
        <v>293830000</v>
      </c>
      <c r="F67" t="s">
        <v>20</v>
      </c>
      <c r="G67" t="s">
        <v>41</v>
      </c>
      <c r="H67">
        <v>19272534</v>
      </c>
      <c r="I67" s="2">
        <v>296820000</v>
      </c>
      <c r="J67">
        <f>(C67+H67)/2</f>
        <v>18848638.5</v>
      </c>
    </row>
    <row r="70" spans="1:6" ht="15.75">
      <c r="A70" t="s">
        <v>6</v>
      </c>
      <c r="F70" t="s">
        <v>6</v>
      </c>
    </row>
    <row r="71" spans="1:9" ht="15.75">
      <c r="A71" t="s">
        <v>7</v>
      </c>
      <c r="B71" t="s">
        <v>42</v>
      </c>
      <c r="C71" t="s">
        <v>9</v>
      </c>
      <c r="D71" t="s">
        <v>9</v>
      </c>
      <c r="F71" t="s">
        <v>7</v>
      </c>
      <c r="G71" t="s">
        <v>42</v>
      </c>
      <c r="H71" t="s">
        <v>9</v>
      </c>
      <c r="I71" t="s">
        <v>9</v>
      </c>
    </row>
    <row r="72" spans="1:7" ht="15.75">
      <c r="A72" t="s">
        <v>10</v>
      </c>
      <c r="B72" t="s">
        <v>43</v>
      </c>
      <c r="F72" t="s">
        <v>10</v>
      </c>
      <c r="G72" t="s">
        <v>43</v>
      </c>
    </row>
    <row r="73" spans="1:10" s="22" customFormat="1" ht="15.75">
      <c r="A73" s="22" t="s">
        <v>0</v>
      </c>
      <c r="B73" s="22" t="s">
        <v>32</v>
      </c>
      <c r="C73" s="23">
        <v>129140000</v>
      </c>
      <c r="D73" s="23">
        <v>129140000</v>
      </c>
      <c r="F73" s="22" t="s">
        <v>0</v>
      </c>
      <c r="G73" s="22" t="s">
        <v>32</v>
      </c>
      <c r="H73" s="23">
        <v>129190000</v>
      </c>
      <c r="I73" s="23">
        <v>129190000</v>
      </c>
      <c r="J73" s="22">
        <f aca="true" t="shared" si="10" ref="J73:J84">(C73+H73)/2</f>
        <v>129165000</v>
      </c>
    </row>
    <row r="74" spans="1:10" s="22" customFormat="1" ht="15.75">
      <c r="A74" s="22" t="s">
        <v>0</v>
      </c>
      <c r="B74" s="22" t="s">
        <v>44</v>
      </c>
      <c r="C74" s="22">
        <v>95213635</v>
      </c>
      <c r="D74" s="23">
        <v>224350000</v>
      </c>
      <c r="F74" s="22" t="s">
        <v>0</v>
      </c>
      <c r="G74" s="22" t="s">
        <v>44</v>
      </c>
      <c r="H74" s="22">
        <v>96058760</v>
      </c>
      <c r="I74" s="23">
        <v>225240000</v>
      </c>
      <c r="J74" s="22">
        <f t="shared" si="10"/>
        <v>95636197.5</v>
      </c>
    </row>
    <row r="75" spans="1:10" s="22" customFormat="1" ht="15.75">
      <c r="A75" s="22" t="s">
        <v>0</v>
      </c>
      <c r="B75" s="22" t="s">
        <v>45</v>
      </c>
      <c r="C75" s="22">
        <v>19387058</v>
      </c>
      <c r="D75" s="23">
        <v>243740000</v>
      </c>
      <c r="F75" s="22" t="s">
        <v>0</v>
      </c>
      <c r="G75" s="22" t="s">
        <v>45</v>
      </c>
      <c r="H75" s="22">
        <v>19696374</v>
      </c>
      <c r="I75" s="23">
        <v>244940000</v>
      </c>
      <c r="J75" s="22">
        <f t="shared" si="10"/>
        <v>19541716</v>
      </c>
    </row>
    <row r="76" spans="1:10" s="22" customFormat="1" ht="15.75">
      <c r="A76" s="22" t="s">
        <v>0</v>
      </c>
      <c r="B76" s="22" t="s">
        <v>46</v>
      </c>
      <c r="C76" s="22">
        <v>13762013</v>
      </c>
      <c r="D76" s="23">
        <v>257500000</v>
      </c>
      <c r="F76" s="22" t="s">
        <v>0</v>
      </c>
      <c r="G76" s="22" t="s">
        <v>46</v>
      </c>
      <c r="H76" s="22">
        <v>13969180</v>
      </c>
      <c r="I76" s="23">
        <v>258910000</v>
      </c>
      <c r="J76" s="22">
        <f t="shared" si="10"/>
        <v>13865596.5</v>
      </c>
    </row>
    <row r="77" spans="1:10" s="22" customFormat="1" ht="15.75">
      <c r="A77" s="22" t="s">
        <v>0</v>
      </c>
      <c r="B77" s="22" t="s">
        <v>47</v>
      </c>
      <c r="C77" s="22">
        <v>84366.2</v>
      </c>
      <c r="D77" s="23">
        <v>257590000</v>
      </c>
      <c r="F77" s="22" t="s">
        <v>0</v>
      </c>
      <c r="G77" s="22" t="s">
        <v>47</v>
      </c>
      <c r="H77" s="22">
        <v>123328.1</v>
      </c>
      <c r="I77" s="23">
        <v>259030000</v>
      </c>
      <c r="J77" s="22">
        <f t="shared" si="10"/>
        <v>103847.15</v>
      </c>
    </row>
    <row r="78" spans="1:10" s="22" customFormat="1" ht="15.75">
      <c r="A78" s="22" t="s">
        <v>0</v>
      </c>
      <c r="B78" s="22" t="s">
        <v>48</v>
      </c>
      <c r="C78" s="22">
        <v>587302.8</v>
      </c>
      <c r="D78" s="23">
        <v>258180000</v>
      </c>
      <c r="F78" s="22" t="s">
        <v>0</v>
      </c>
      <c r="G78" s="22" t="s">
        <v>48</v>
      </c>
      <c r="H78" s="22">
        <v>511242.1</v>
      </c>
      <c r="I78" s="23">
        <v>259540000</v>
      </c>
      <c r="J78" s="22">
        <f t="shared" si="10"/>
        <v>549272.45</v>
      </c>
    </row>
    <row r="79" spans="1:10" s="22" customFormat="1" ht="15.75">
      <c r="A79" s="22" t="s">
        <v>20</v>
      </c>
      <c r="B79" s="22" t="s">
        <v>32</v>
      </c>
      <c r="C79" s="22">
        <v>12846179</v>
      </c>
      <c r="D79" s="23">
        <v>271020000</v>
      </c>
      <c r="F79" s="22" t="s">
        <v>20</v>
      </c>
      <c r="G79" s="22" t="s">
        <v>32</v>
      </c>
      <c r="H79" s="22">
        <v>13255789</v>
      </c>
      <c r="I79" s="23">
        <v>272800000</v>
      </c>
      <c r="J79" s="22">
        <f t="shared" si="10"/>
        <v>13050984</v>
      </c>
    </row>
    <row r="80" spans="1:10" s="22" customFormat="1" ht="15.75">
      <c r="A80" s="22" t="s">
        <v>20</v>
      </c>
      <c r="B80" s="22" t="s">
        <v>44</v>
      </c>
      <c r="C80" s="22">
        <v>18689421</v>
      </c>
      <c r="D80" s="23">
        <v>289710000</v>
      </c>
      <c r="F80" s="22" t="s">
        <v>20</v>
      </c>
      <c r="G80" s="22" t="s">
        <v>44</v>
      </c>
      <c r="H80" s="22">
        <v>19539778</v>
      </c>
      <c r="I80" s="23">
        <v>292340000</v>
      </c>
      <c r="J80" s="22">
        <f t="shared" si="10"/>
        <v>19114599.5</v>
      </c>
    </row>
    <row r="81" spans="1:10" s="22" customFormat="1" ht="15.75">
      <c r="A81" s="22" t="s">
        <v>20</v>
      </c>
      <c r="B81" s="22" t="s">
        <v>45</v>
      </c>
      <c r="C81" s="22">
        <v>1687876</v>
      </c>
      <c r="D81" s="23">
        <v>291400000</v>
      </c>
      <c r="F81" s="22" t="s">
        <v>20</v>
      </c>
      <c r="G81" s="22" t="s">
        <v>45</v>
      </c>
      <c r="H81" s="22">
        <v>1860927</v>
      </c>
      <c r="I81" s="23">
        <v>294200000</v>
      </c>
      <c r="J81" s="22">
        <f t="shared" si="10"/>
        <v>1774401.5</v>
      </c>
    </row>
    <row r="82" spans="1:10" s="22" customFormat="1" ht="15.75">
      <c r="A82" s="22" t="s">
        <v>20</v>
      </c>
      <c r="B82" s="22" t="s">
        <v>46</v>
      </c>
      <c r="C82" s="22">
        <v>2330591</v>
      </c>
      <c r="D82" s="23">
        <v>293730000</v>
      </c>
      <c r="F82" s="22" t="s">
        <v>20</v>
      </c>
      <c r="G82" s="22" t="s">
        <v>46</v>
      </c>
      <c r="H82" s="22">
        <v>2499726</v>
      </c>
      <c r="I82" s="23">
        <v>296700000</v>
      </c>
      <c r="J82" s="22">
        <f t="shared" si="10"/>
        <v>2415158.5</v>
      </c>
    </row>
    <row r="83" spans="1:10" s="22" customFormat="1" ht="15.75">
      <c r="A83" s="22" t="s">
        <v>20</v>
      </c>
      <c r="B83" s="22" t="s">
        <v>47</v>
      </c>
      <c r="C83" s="22">
        <v>18002.26</v>
      </c>
      <c r="D83" s="23">
        <v>293750000</v>
      </c>
      <c r="F83" s="22" t="s">
        <v>20</v>
      </c>
      <c r="G83" s="22" t="s">
        <v>47</v>
      </c>
      <c r="H83" s="22">
        <v>22641.7</v>
      </c>
      <c r="I83" s="23">
        <v>296720000</v>
      </c>
      <c r="J83" s="22">
        <f t="shared" si="10"/>
        <v>20321.98</v>
      </c>
    </row>
    <row r="84" spans="1:10" s="22" customFormat="1" ht="15.75">
      <c r="A84" s="22" t="s">
        <v>20</v>
      </c>
      <c r="B84" s="22" t="s">
        <v>48</v>
      </c>
      <c r="C84" s="22">
        <v>87018.94</v>
      </c>
      <c r="D84" s="23">
        <v>293830000</v>
      </c>
      <c r="F84" s="22" t="s">
        <v>20</v>
      </c>
      <c r="G84" s="22" t="s">
        <v>48</v>
      </c>
      <c r="H84" s="22">
        <v>100430.8</v>
      </c>
      <c r="I84" s="23">
        <v>296820000</v>
      </c>
      <c r="J84" s="22">
        <f t="shared" si="10"/>
        <v>93724.87</v>
      </c>
    </row>
    <row r="87" spans="1:6" ht="15.75">
      <c r="A87" t="s">
        <v>6</v>
      </c>
      <c r="F87" t="s">
        <v>6</v>
      </c>
    </row>
    <row r="88" spans="1:9" ht="15.75">
      <c r="A88" t="s">
        <v>7</v>
      </c>
      <c r="B88" t="s">
        <v>49</v>
      </c>
      <c r="C88" t="s">
        <v>9</v>
      </c>
      <c r="D88" t="s">
        <v>9</v>
      </c>
      <c r="F88" t="s">
        <v>7</v>
      </c>
      <c r="G88" t="s">
        <v>49</v>
      </c>
      <c r="H88" t="s">
        <v>9</v>
      </c>
      <c r="I88" t="s">
        <v>9</v>
      </c>
    </row>
    <row r="89" spans="1:7" ht="15.75">
      <c r="A89" t="s">
        <v>10</v>
      </c>
      <c r="B89" t="s">
        <v>11</v>
      </c>
      <c r="F89" t="s">
        <v>10</v>
      </c>
      <c r="G89" t="s">
        <v>11</v>
      </c>
    </row>
    <row r="90" spans="1:12" s="22" customFormat="1" ht="15.75">
      <c r="A90" s="22" t="s">
        <v>0</v>
      </c>
      <c r="B90" s="22" t="s">
        <v>32</v>
      </c>
      <c r="C90" s="23">
        <v>129730000</v>
      </c>
      <c r="D90" s="23">
        <v>129730000</v>
      </c>
      <c r="F90" s="22" t="s">
        <v>0</v>
      </c>
      <c r="G90" s="22" t="s">
        <v>32</v>
      </c>
      <c r="H90" s="23">
        <v>129700000</v>
      </c>
      <c r="I90" s="23">
        <v>129700000</v>
      </c>
      <c r="J90" s="22">
        <f aca="true" t="shared" si="11" ref="J90:J119">(C90+H90)/2</f>
        <v>129715000</v>
      </c>
      <c r="K90" s="22">
        <f>SUM(J91:J103)</f>
        <v>129122415.6</v>
      </c>
      <c r="L90" s="22">
        <f>SUM(L91:L103)</f>
        <v>152443937.88</v>
      </c>
    </row>
    <row r="91" spans="1:13" s="22" customFormat="1" ht="15.75">
      <c r="A91" s="22" t="s">
        <v>0</v>
      </c>
      <c r="B91" s="22" t="s">
        <v>50</v>
      </c>
      <c r="C91" s="22">
        <v>1819581</v>
      </c>
      <c r="D91" s="23">
        <v>131550000</v>
      </c>
      <c r="F91" s="22" t="s">
        <v>0</v>
      </c>
      <c r="G91" s="22" t="s">
        <v>50</v>
      </c>
      <c r="H91" s="22">
        <v>1822268</v>
      </c>
      <c r="I91" s="23">
        <v>131520000</v>
      </c>
      <c r="J91" s="22">
        <f t="shared" si="11"/>
        <v>1820924.5</v>
      </c>
      <c r="K91" s="22">
        <f>+J91/$K$90</f>
        <v>0.014102311295359627</v>
      </c>
      <c r="L91" s="22">
        <f>+J91+J106</f>
        <v>2260784.85</v>
      </c>
      <c r="M91" s="22">
        <f>L91/$L$90</f>
        <v>0.014830270599409683</v>
      </c>
    </row>
    <row r="92" spans="1:13" s="22" customFormat="1" ht="15.75">
      <c r="A92" s="22" t="s">
        <v>0</v>
      </c>
      <c r="B92" s="22" t="s">
        <v>51</v>
      </c>
      <c r="C92" s="22">
        <v>666546.8</v>
      </c>
      <c r="D92" s="23">
        <v>132210000</v>
      </c>
      <c r="F92" s="22" t="s">
        <v>0</v>
      </c>
      <c r="G92" s="22" t="s">
        <v>51</v>
      </c>
      <c r="H92" s="22">
        <v>713957.4</v>
      </c>
      <c r="I92" s="23">
        <v>132230000</v>
      </c>
      <c r="J92" s="22">
        <f t="shared" si="11"/>
        <v>690252.1000000001</v>
      </c>
      <c r="K92" s="22">
        <f aca="true" t="shared" si="12" ref="K92:K103">+J92/$K$90</f>
        <v>0.005345718609681897</v>
      </c>
      <c r="L92" s="22">
        <f aca="true" t="shared" si="13" ref="L92:L103">+J92+J107</f>
        <v>742208.3800000001</v>
      </c>
      <c r="M92" s="22">
        <f aca="true" t="shared" si="14" ref="M92:M103">L92/$L$90</f>
        <v>0.004868730041493993</v>
      </c>
    </row>
    <row r="93" spans="1:13" s="22" customFormat="1" ht="15.75">
      <c r="A93" s="22" t="s">
        <v>0</v>
      </c>
      <c r="B93" s="22" t="s">
        <v>52</v>
      </c>
      <c r="C93" s="22">
        <v>9416555</v>
      </c>
      <c r="D93" s="23">
        <v>141630000</v>
      </c>
      <c r="F93" s="22" t="s">
        <v>0</v>
      </c>
      <c r="G93" s="22" t="s">
        <v>52</v>
      </c>
      <c r="H93" s="22">
        <v>9617043</v>
      </c>
      <c r="I93" s="23">
        <v>141850000</v>
      </c>
      <c r="J93" s="22">
        <f t="shared" si="11"/>
        <v>9516799</v>
      </c>
      <c r="K93" s="22">
        <f t="shared" si="12"/>
        <v>0.07370369393863788</v>
      </c>
      <c r="L93" s="22">
        <f t="shared" si="13"/>
        <v>12504347</v>
      </c>
      <c r="M93" s="22">
        <f t="shared" si="14"/>
        <v>0.08202587242165776</v>
      </c>
    </row>
    <row r="94" spans="1:13" s="22" customFormat="1" ht="15.75">
      <c r="A94" s="22" t="s">
        <v>0</v>
      </c>
      <c r="B94" s="22" t="s">
        <v>53</v>
      </c>
      <c r="C94" s="22">
        <v>14171386</v>
      </c>
      <c r="D94" s="23">
        <v>155800000</v>
      </c>
      <c r="F94" s="22" t="s">
        <v>0</v>
      </c>
      <c r="G94" s="22" t="s">
        <v>53</v>
      </c>
      <c r="H94" s="22">
        <v>14068356</v>
      </c>
      <c r="I94" s="23">
        <v>155920000</v>
      </c>
      <c r="J94" s="22">
        <f t="shared" si="11"/>
        <v>14119871</v>
      </c>
      <c r="K94" s="22">
        <f t="shared" si="12"/>
        <v>0.10935259330758679</v>
      </c>
      <c r="L94" s="22">
        <f t="shared" si="13"/>
        <v>17185530</v>
      </c>
      <c r="M94" s="22">
        <f t="shared" si="14"/>
        <v>0.11273344312010632</v>
      </c>
    </row>
    <row r="95" spans="1:13" s="22" customFormat="1" ht="15.75">
      <c r="A95" s="22" t="s">
        <v>0</v>
      </c>
      <c r="B95" s="22" t="s">
        <v>54</v>
      </c>
      <c r="C95" s="22">
        <v>19808208</v>
      </c>
      <c r="D95" s="23">
        <v>175610000</v>
      </c>
      <c r="F95" s="22" t="s">
        <v>0</v>
      </c>
      <c r="G95" s="22" t="s">
        <v>54</v>
      </c>
      <c r="H95" s="22">
        <v>19182693</v>
      </c>
      <c r="I95" s="23">
        <v>175100000</v>
      </c>
      <c r="J95" s="22">
        <f t="shared" si="11"/>
        <v>19495450.5</v>
      </c>
      <c r="K95" s="22">
        <f t="shared" si="12"/>
        <v>0.1509842455270795</v>
      </c>
      <c r="L95" s="22">
        <f t="shared" si="13"/>
        <v>22430731</v>
      </c>
      <c r="M95" s="22">
        <f t="shared" si="14"/>
        <v>0.14714085264352658</v>
      </c>
    </row>
    <row r="96" spans="1:13" s="22" customFormat="1" ht="15.75">
      <c r="A96" s="22" t="s">
        <v>0</v>
      </c>
      <c r="B96" s="22" t="s">
        <v>55</v>
      </c>
      <c r="C96" s="22">
        <v>6548081</v>
      </c>
      <c r="D96" s="23">
        <v>182160000</v>
      </c>
      <c r="F96" s="22" t="s">
        <v>0</v>
      </c>
      <c r="G96" s="22" t="s">
        <v>55</v>
      </c>
      <c r="H96" s="22">
        <v>6673925</v>
      </c>
      <c r="I96" s="23">
        <v>181780000</v>
      </c>
      <c r="J96" s="22">
        <f t="shared" si="11"/>
        <v>6611003</v>
      </c>
      <c r="K96" s="22">
        <f t="shared" si="12"/>
        <v>0.05119949908991635</v>
      </c>
      <c r="L96" s="22">
        <f t="shared" si="13"/>
        <v>7651378</v>
      </c>
      <c r="M96" s="22">
        <f t="shared" si="14"/>
        <v>0.05019142188535546</v>
      </c>
    </row>
    <row r="97" spans="1:13" s="22" customFormat="1" ht="15.75">
      <c r="A97" s="22" t="s">
        <v>0</v>
      </c>
      <c r="B97" s="22" t="s">
        <v>56</v>
      </c>
      <c r="C97" s="22">
        <v>3233092</v>
      </c>
      <c r="D97" s="23">
        <v>185390000</v>
      </c>
      <c r="F97" s="22" t="s">
        <v>0</v>
      </c>
      <c r="G97" s="22" t="s">
        <v>56</v>
      </c>
      <c r="H97" s="22">
        <v>3345115</v>
      </c>
      <c r="I97" s="23">
        <v>185120000</v>
      </c>
      <c r="J97" s="22">
        <f t="shared" si="11"/>
        <v>3289103.5</v>
      </c>
      <c r="K97" s="22">
        <f t="shared" si="12"/>
        <v>0.025472753779553672</v>
      </c>
      <c r="L97" s="22">
        <f t="shared" si="13"/>
        <v>3672642.8</v>
      </c>
      <c r="M97" s="22">
        <f t="shared" si="14"/>
        <v>0.02409176023051183</v>
      </c>
    </row>
    <row r="98" spans="1:13" s="22" customFormat="1" ht="15.75">
      <c r="A98" s="22" t="s">
        <v>0</v>
      </c>
      <c r="B98" s="22" t="s">
        <v>57</v>
      </c>
      <c r="C98" s="22">
        <v>9432086</v>
      </c>
      <c r="D98" s="23">
        <v>194820000</v>
      </c>
      <c r="F98" s="22" t="s">
        <v>0</v>
      </c>
      <c r="G98" s="22" t="s">
        <v>57</v>
      </c>
      <c r="H98" s="22">
        <v>9615847</v>
      </c>
      <c r="I98" s="23">
        <v>194740000</v>
      </c>
      <c r="J98" s="22">
        <f t="shared" si="11"/>
        <v>9523966.5</v>
      </c>
      <c r="K98" s="22">
        <f t="shared" si="12"/>
        <v>0.07375920327810224</v>
      </c>
      <c r="L98" s="22">
        <f t="shared" si="13"/>
        <v>10785106</v>
      </c>
      <c r="M98" s="22">
        <f t="shared" si="14"/>
        <v>0.07074801497511671</v>
      </c>
    </row>
    <row r="99" spans="1:13" s="22" customFormat="1" ht="15.75">
      <c r="A99" s="22" t="s">
        <v>0</v>
      </c>
      <c r="B99" s="22" t="s">
        <v>58</v>
      </c>
      <c r="C99" s="22">
        <v>12932560</v>
      </c>
      <c r="D99" s="23">
        <v>207760000</v>
      </c>
      <c r="F99" s="22" t="s">
        <v>0</v>
      </c>
      <c r="G99" s="22" t="s">
        <v>58</v>
      </c>
      <c r="H99" s="22">
        <v>13591555</v>
      </c>
      <c r="I99" s="23">
        <v>208330000</v>
      </c>
      <c r="J99" s="22">
        <f t="shared" si="11"/>
        <v>13262057.5</v>
      </c>
      <c r="K99" s="22">
        <f t="shared" si="12"/>
        <v>0.10270918057391114</v>
      </c>
      <c r="L99" s="22">
        <f t="shared" si="13"/>
        <v>15973701</v>
      </c>
      <c r="M99" s="22">
        <f t="shared" si="14"/>
        <v>0.1047841011072155</v>
      </c>
    </row>
    <row r="100" spans="1:13" s="22" customFormat="1" ht="15.75">
      <c r="A100" s="22" t="s">
        <v>0</v>
      </c>
      <c r="B100" s="22" t="s">
        <v>59</v>
      </c>
      <c r="C100" s="22">
        <v>27603448</v>
      </c>
      <c r="D100" s="23">
        <v>235360000</v>
      </c>
      <c r="F100" s="22" t="s">
        <v>0</v>
      </c>
      <c r="G100" s="22" t="s">
        <v>59</v>
      </c>
      <c r="H100" s="22">
        <v>28303232</v>
      </c>
      <c r="I100" s="23">
        <v>236630000</v>
      </c>
      <c r="J100" s="22">
        <f t="shared" si="11"/>
        <v>27953340</v>
      </c>
      <c r="K100" s="22">
        <f t="shared" si="12"/>
        <v>0.21648712092402955</v>
      </c>
      <c r="L100" s="22">
        <f t="shared" si="13"/>
        <v>31758719.5</v>
      </c>
      <c r="M100" s="22">
        <f t="shared" si="14"/>
        <v>0.20833048490914516</v>
      </c>
    </row>
    <row r="101" spans="1:13" s="22" customFormat="1" ht="15.75">
      <c r="A101" s="22" t="s">
        <v>0</v>
      </c>
      <c r="B101" s="22" t="s">
        <v>60</v>
      </c>
      <c r="C101" s="22">
        <v>10495314</v>
      </c>
      <c r="D101" s="23">
        <v>245860000</v>
      </c>
      <c r="F101" s="22" t="s">
        <v>0</v>
      </c>
      <c r="G101" s="22" t="s">
        <v>60</v>
      </c>
      <c r="H101" s="22">
        <v>10780898</v>
      </c>
      <c r="I101" s="23">
        <v>247410000</v>
      </c>
      <c r="J101" s="22">
        <f t="shared" si="11"/>
        <v>10638106</v>
      </c>
      <c r="K101" s="22">
        <f t="shared" si="12"/>
        <v>0.08238775545336065</v>
      </c>
      <c r="L101" s="22">
        <f t="shared" si="13"/>
        <v>13420601</v>
      </c>
      <c r="M101" s="22">
        <f t="shared" si="14"/>
        <v>0.0880363049304352</v>
      </c>
    </row>
    <row r="102" spans="1:13" s="22" customFormat="1" ht="15.75">
      <c r="A102" s="22" t="s">
        <v>0</v>
      </c>
      <c r="B102" s="22" t="s">
        <v>61</v>
      </c>
      <c r="C102" s="22">
        <v>6082695</v>
      </c>
      <c r="D102" s="23">
        <v>251940000</v>
      </c>
      <c r="F102" s="22" t="s">
        <v>0</v>
      </c>
      <c r="G102" s="22" t="s">
        <v>61</v>
      </c>
      <c r="H102" s="22">
        <v>5764784</v>
      </c>
      <c r="I102" s="23">
        <v>253180000</v>
      </c>
      <c r="J102" s="22">
        <f t="shared" si="11"/>
        <v>5923739.5</v>
      </c>
      <c r="K102" s="22">
        <f t="shared" si="12"/>
        <v>0.04587692595800539</v>
      </c>
      <c r="L102" s="22">
        <f t="shared" si="13"/>
        <v>7324763.5</v>
      </c>
      <c r="M102" s="22">
        <f t="shared" si="14"/>
        <v>0.04804889982418237</v>
      </c>
    </row>
    <row r="103" spans="1:13" s="22" customFormat="1" ht="15.75">
      <c r="A103" s="22" t="s">
        <v>0</v>
      </c>
      <c r="B103" s="22" t="s">
        <v>62</v>
      </c>
      <c r="C103" s="22">
        <v>6206932</v>
      </c>
      <c r="D103" s="23">
        <v>258140000</v>
      </c>
      <c r="F103" s="22" t="s">
        <v>0</v>
      </c>
      <c r="G103" s="22" t="s">
        <v>62</v>
      </c>
      <c r="H103" s="22">
        <v>6348673</v>
      </c>
      <c r="I103" s="23">
        <v>259530000</v>
      </c>
      <c r="J103" s="22">
        <f t="shared" si="11"/>
        <v>6277802.5</v>
      </c>
      <c r="K103" s="22">
        <f t="shared" si="12"/>
        <v>0.04861899826477534</v>
      </c>
      <c r="L103" s="22">
        <f t="shared" si="13"/>
        <v>6733424.85</v>
      </c>
      <c r="M103" s="22">
        <f t="shared" si="14"/>
        <v>0.044169843311843475</v>
      </c>
    </row>
    <row r="104" spans="1:10" s="22" customFormat="1" ht="15.75">
      <c r="A104" s="22" t="s">
        <v>0</v>
      </c>
      <c r="B104" s="22" t="s">
        <v>63</v>
      </c>
      <c r="C104" s="22">
        <v>30587.95</v>
      </c>
      <c r="D104" s="23">
        <v>258180000</v>
      </c>
      <c r="F104" s="22" t="s">
        <v>0</v>
      </c>
      <c r="G104" s="22" t="s">
        <v>63</v>
      </c>
      <c r="H104" s="22">
        <v>19298.76</v>
      </c>
      <c r="I104" s="23">
        <v>259540000</v>
      </c>
      <c r="J104" s="22">
        <f t="shared" si="11"/>
        <v>24943.355</v>
      </c>
    </row>
    <row r="105" spans="1:11" s="22" customFormat="1" ht="15.75">
      <c r="A105" s="22" t="s">
        <v>20</v>
      </c>
      <c r="B105" s="22" t="s">
        <v>32</v>
      </c>
      <c r="C105" s="22">
        <v>12933198</v>
      </c>
      <c r="D105" s="23">
        <v>271110000</v>
      </c>
      <c r="F105" s="22" t="s">
        <v>20</v>
      </c>
      <c r="G105" s="22" t="s">
        <v>32</v>
      </c>
      <c r="H105" s="22">
        <v>13356220</v>
      </c>
      <c r="I105" s="23">
        <v>272900000</v>
      </c>
      <c r="J105" s="22">
        <f t="shared" si="11"/>
        <v>13144709</v>
      </c>
      <c r="K105" s="22">
        <f>SUM(J106:J118)</f>
        <v>23321522.28</v>
      </c>
    </row>
    <row r="106" spans="1:11" s="22" customFormat="1" ht="15.75">
      <c r="A106" s="22" t="s">
        <v>20</v>
      </c>
      <c r="B106" s="22" t="s">
        <v>50</v>
      </c>
      <c r="C106" s="22">
        <v>442630.5</v>
      </c>
      <c r="D106" s="23">
        <v>271550000</v>
      </c>
      <c r="F106" s="22" t="s">
        <v>20</v>
      </c>
      <c r="G106" s="22" t="s">
        <v>50</v>
      </c>
      <c r="H106" s="22">
        <v>437090.2</v>
      </c>
      <c r="I106" s="23">
        <v>273340000</v>
      </c>
      <c r="J106" s="22">
        <f t="shared" si="11"/>
        <v>439860.35</v>
      </c>
      <c r="K106" s="22">
        <f>+J106/$K$105</f>
        <v>0.01886070491964472</v>
      </c>
    </row>
    <row r="107" spans="1:11" s="22" customFormat="1" ht="15.75">
      <c r="A107" s="22" t="s">
        <v>20</v>
      </c>
      <c r="B107" s="22" t="s">
        <v>51</v>
      </c>
      <c r="C107" s="22">
        <v>45961.62</v>
      </c>
      <c r="D107" s="23">
        <v>271600000</v>
      </c>
      <c r="F107" s="22" t="s">
        <v>20</v>
      </c>
      <c r="G107" s="22" t="s">
        <v>51</v>
      </c>
      <c r="H107" s="22">
        <v>57950.94</v>
      </c>
      <c r="I107" s="23">
        <v>273400000</v>
      </c>
      <c r="J107" s="22">
        <f t="shared" si="11"/>
        <v>51956.28</v>
      </c>
      <c r="K107" s="22">
        <f aca="true" t="shared" si="15" ref="K107:K118">+J107/$K$105</f>
        <v>0.0022278254127757564</v>
      </c>
    </row>
    <row r="108" spans="1:11" s="22" customFormat="1" ht="15.75">
      <c r="A108" s="22" t="s">
        <v>20</v>
      </c>
      <c r="B108" s="22" t="s">
        <v>52</v>
      </c>
      <c r="C108" s="22">
        <v>2771234</v>
      </c>
      <c r="D108" s="23">
        <v>274370000</v>
      </c>
      <c r="F108" s="22" t="s">
        <v>20</v>
      </c>
      <c r="G108" s="22" t="s">
        <v>52</v>
      </c>
      <c r="H108" s="22">
        <v>3203862</v>
      </c>
      <c r="I108" s="23">
        <v>276600000</v>
      </c>
      <c r="J108" s="22">
        <f t="shared" si="11"/>
        <v>2987548</v>
      </c>
      <c r="K108" s="22">
        <f t="shared" si="15"/>
        <v>0.12810261543527338</v>
      </c>
    </row>
    <row r="109" spans="1:11" s="22" customFormat="1" ht="15.75">
      <c r="A109" s="22" t="s">
        <v>20</v>
      </c>
      <c r="B109" s="22" t="s">
        <v>53</v>
      </c>
      <c r="C109" s="22">
        <v>3134564</v>
      </c>
      <c r="D109" s="23">
        <v>277500000</v>
      </c>
      <c r="F109" s="22" t="s">
        <v>20</v>
      </c>
      <c r="G109" s="22" t="s">
        <v>53</v>
      </c>
      <c r="H109" s="22">
        <v>2996754</v>
      </c>
      <c r="I109" s="23">
        <v>279600000</v>
      </c>
      <c r="J109" s="22">
        <f t="shared" si="11"/>
        <v>3065659</v>
      </c>
      <c r="K109" s="22">
        <f t="shared" si="15"/>
        <v>0.1314519251013489</v>
      </c>
    </row>
    <row r="110" spans="1:11" s="22" customFormat="1" ht="15.75">
      <c r="A110" s="22" t="s">
        <v>20</v>
      </c>
      <c r="B110" s="22" t="s">
        <v>54</v>
      </c>
      <c r="C110" s="22">
        <v>2928013</v>
      </c>
      <c r="D110" s="23">
        <v>280430000</v>
      </c>
      <c r="F110" s="22" t="s">
        <v>20</v>
      </c>
      <c r="G110" s="22" t="s">
        <v>54</v>
      </c>
      <c r="H110" s="22">
        <v>2942548</v>
      </c>
      <c r="I110" s="23">
        <v>282540000</v>
      </c>
      <c r="J110" s="22">
        <f t="shared" si="11"/>
        <v>2935280.5</v>
      </c>
      <c r="K110" s="22">
        <f t="shared" si="15"/>
        <v>0.12586144526754278</v>
      </c>
    </row>
    <row r="111" spans="1:11" s="22" customFormat="1" ht="15.75">
      <c r="A111" s="22" t="s">
        <v>20</v>
      </c>
      <c r="B111" s="22" t="s">
        <v>55</v>
      </c>
      <c r="C111" s="22">
        <v>1002237</v>
      </c>
      <c r="D111" s="23">
        <v>281430000</v>
      </c>
      <c r="F111" s="22" t="s">
        <v>20</v>
      </c>
      <c r="G111" s="22" t="s">
        <v>55</v>
      </c>
      <c r="H111" s="22">
        <v>1078513</v>
      </c>
      <c r="I111" s="23">
        <v>283620000</v>
      </c>
      <c r="J111" s="22">
        <f t="shared" si="11"/>
        <v>1040375</v>
      </c>
      <c r="K111" s="22">
        <f t="shared" si="15"/>
        <v>0.04461008108772563</v>
      </c>
    </row>
    <row r="112" spans="1:11" s="22" customFormat="1" ht="15.75">
      <c r="A112" s="22" t="s">
        <v>20</v>
      </c>
      <c r="B112" s="22" t="s">
        <v>56</v>
      </c>
      <c r="C112" s="22">
        <v>343045.6</v>
      </c>
      <c r="D112" s="23">
        <v>281780000</v>
      </c>
      <c r="F112" s="22" t="s">
        <v>20</v>
      </c>
      <c r="G112" s="22" t="s">
        <v>56</v>
      </c>
      <c r="H112" s="22">
        <v>424033</v>
      </c>
      <c r="I112" s="23">
        <v>284040000</v>
      </c>
      <c r="J112" s="22">
        <f t="shared" si="11"/>
        <v>383539.3</v>
      </c>
      <c r="K112" s="22">
        <f t="shared" si="15"/>
        <v>0.01644572319916331</v>
      </c>
    </row>
    <row r="113" spans="1:11" s="22" customFormat="1" ht="15.75">
      <c r="A113" s="22" t="s">
        <v>20</v>
      </c>
      <c r="B113" s="22" t="s">
        <v>57</v>
      </c>
      <c r="C113" s="22">
        <v>1229164</v>
      </c>
      <c r="D113" s="23">
        <v>283010000</v>
      </c>
      <c r="F113" s="22" t="s">
        <v>20</v>
      </c>
      <c r="G113" s="22" t="s">
        <v>57</v>
      </c>
      <c r="H113" s="22">
        <v>1293115</v>
      </c>
      <c r="I113" s="23">
        <v>285330000</v>
      </c>
      <c r="J113" s="22">
        <f t="shared" si="11"/>
        <v>1261139.5</v>
      </c>
      <c r="K113" s="22">
        <f t="shared" si="15"/>
        <v>0.05407620844208459</v>
      </c>
    </row>
    <row r="114" spans="1:11" s="22" customFormat="1" ht="15.75">
      <c r="A114" s="22" t="s">
        <v>20</v>
      </c>
      <c r="B114" s="22" t="s">
        <v>58</v>
      </c>
      <c r="C114" s="22">
        <v>2600704</v>
      </c>
      <c r="D114" s="23">
        <v>285610000</v>
      </c>
      <c r="F114" s="22" t="s">
        <v>20</v>
      </c>
      <c r="G114" s="22" t="s">
        <v>58</v>
      </c>
      <c r="H114" s="22">
        <v>2822583</v>
      </c>
      <c r="I114" s="23">
        <v>288160000</v>
      </c>
      <c r="J114" s="22">
        <f t="shared" si="11"/>
        <v>2711643.5</v>
      </c>
      <c r="K114" s="22">
        <f t="shared" si="15"/>
        <v>0.116272148423409</v>
      </c>
    </row>
    <row r="115" spans="1:11" s="22" customFormat="1" ht="15.75">
      <c r="A115" s="22" t="s">
        <v>20</v>
      </c>
      <c r="B115" s="22" t="s">
        <v>59</v>
      </c>
      <c r="C115" s="22">
        <v>3653714</v>
      </c>
      <c r="D115" s="23">
        <v>289260000</v>
      </c>
      <c r="F115" s="22" t="s">
        <v>20</v>
      </c>
      <c r="G115" s="22" t="s">
        <v>59</v>
      </c>
      <c r="H115" s="22">
        <v>3957045</v>
      </c>
      <c r="I115" s="23">
        <v>292110000</v>
      </c>
      <c r="J115" s="22">
        <f t="shared" si="11"/>
        <v>3805379.5</v>
      </c>
      <c r="K115" s="22">
        <f t="shared" si="15"/>
        <v>0.16317028769873249</v>
      </c>
    </row>
    <row r="116" spans="1:11" s="22" customFormat="1" ht="15.75">
      <c r="A116" s="22" t="s">
        <v>20</v>
      </c>
      <c r="B116" s="22" t="s">
        <v>60</v>
      </c>
      <c r="C116" s="22">
        <v>2779973</v>
      </c>
      <c r="D116" s="23">
        <v>292040000</v>
      </c>
      <c r="F116" s="22" t="s">
        <v>20</v>
      </c>
      <c r="G116" s="22" t="s">
        <v>60</v>
      </c>
      <c r="H116" s="22">
        <v>2785017</v>
      </c>
      <c r="I116" s="23">
        <v>294900000</v>
      </c>
      <c r="J116" s="22">
        <f t="shared" si="11"/>
        <v>2782495</v>
      </c>
      <c r="K116" s="22">
        <f t="shared" si="15"/>
        <v>0.11931017909522156</v>
      </c>
    </row>
    <row r="117" spans="1:11" s="22" customFormat="1" ht="15.75">
      <c r="A117" s="22" t="s">
        <v>20</v>
      </c>
      <c r="B117" s="22" t="s">
        <v>61</v>
      </c>
      <c r="C117" s="22">
        <v>1339417</v>
      </c>
      <c r="D117" s="23">
        <v>293380000</v>
      </c>
      <c r="F117" s="22" t="s">
        <v>20</v>
      </c>
      <c r="G117" s="22" t="s">
        <v>61</v>
      </c>
      <c r="H117" s="22">
        <v>1462631</v>
      </c>
      <c r="I117" s="23">
        <v>296360000</v>
      </c>
      <c r="J117" s="22">
        <f t="shared" si="11"/>
        <v>1401024</v>
      </c>
      <c r="K117" s="22">
        <f t="shared" si="15"/>
        <v>0.06007429460132137</v>
      </c>
    </row>
    <row r="118" spans="1:11" s="22" customFormat="1" ht="15.75">
      <c r="A118" s="22" t="s">
        <v>20</v>
      </c>
      <c r="B118" s="22" t="s">
        <v>62</v>
      </c>
      <c r="C118" s="22">
        <v>449563</v>
      </c>
      <c r="D118" s="23">
        <v>293830000</v>
      </c>
      <c r="F118" s="22" t="s">
        <v>20</v>
      </c>
      <c r="G118" s="22" t="s">
        <v>62</v>
      </c>
      <c r="H118" s="22">
        <v>461681.7</v>
      </c>
      <c r="I118" s="23">
        <v>296820000</v>
      </c>
      <c r="J118" s="22">
        <f t="shared" si="11"/>
        <v>455622.35</v>
      </c>
      <c r="K118" s="22">
        <f t="shared" si="15"/>
        <v>0.01953656131575644</v>
      </c>
    </row>
    <row r="119" spans="1:11" s="22" customFormat="1" ht="15.75">
      <c r="A119" s="22" t="s">
        <v>20</v>
      </c>
      <c r="B119" s="22" t="s">
        <v>63</v>
      </c>
      <c r="C119" s="22">
        <v>5668.5</v>
      </c>
      <c r="D119" s="23">
        <v>293830000</v>
      </c>
      <c r="F119" s="22" t="s">
        <v>20</v>
      </c>
      <c r="G119" s="22" t="s">
        <v>63</v>
      </c>
      <c r="H119" s="22">
        <v>247.53</v>
      </c>
      <c r="I119" s="23">
        <v>296820000</v>
      </c>
      <c r="J119" s="22">
        <f t="shared" si="11"/>
        <v>2958.015</v>
      </c>
      <c r="K119" s="22">
        <f>SUM(K106:K118)</f>
        <v>0.9999999999999998</v>
      </c>
    </row>
    <row r="122" spans="1:6" ht="15.75">
      <c r="A122" t="s">
        <v>6</v>
      </c>
      <c r="F122" t="s">
        <v>6</v>
      </c>
    </row>
    <row r="123" spans="1:9" ht="15.75">
      <c r="A123" t="s">
        <v>7</v>
      </c>
      <c r="B123" t="s">
        <v>64</v>
      </c>
      <c r="C123" t="s">
        <v>9</v>
      </c>
      <c r="D123" t="s">
        <v>9</v>
      </c>
      <c r="F123" t="s">
        <v>7</v>
      </c>
      <c r="G123" t="s">
        <v>64</v>
      </c>
      <c r="H123" t="s">
        <v>9</v>
      </c>
      <c r="I123" t="s">
        <v>9</v>
      </c>
    </row>
    <row r="124" spans="1:7" ht="15.75">
      <c r="A124" t="s">
        <v>10</v>
      </c>
      <c r="B124" t="s">
        <v>11</v>
      </c>
      <c r="F124" t="s">
        <v>10</v>
      </c>
      <c r="G124" t="s">
        <v>11</v>
      </c>
    </row>
    <row r="125" spans="1:13" s="22" customFormat="1" ht="15.75">
      <c r="A125" s="22" t="s">
        <v>0</v>
      </c>
      <c r="B125" s="22" t="s">
        <v>32</v>
      </c>
      <c r="C125" s="23">
        <v>129730000</v>
      </c>
      <c r="D125" s="23">
        <v>129730000</v>
      </c>
      <c r="F125" s="22" t="s">
        <v>0</v>
      </c>
      <c r="G125" s="22" t="s">
        <v>32</v>
      </c>
      <c r="H125" s="23">
        <v>129700000</v>
      </c>
      <c r="I125" s="23">
        <v>129700000</v>
      </c>
      <c r="J125" s="22">
        <f aca="true" t="shared" si="16" ref="J125:J148">(C125+H125)/2</f>
        <v>129715000</v>
      </c>
      <c r="K125" s="22">
        <f>SUM(J126:J135)</f>
        <v>129122414.3</v>
      </c>
      <c r="M125" s="22">
        <f>SUM(L126:L135)</f>
        <v>152443937.35000002</v>
      </c>
    </row>
    <row r="126" spans="1:13" s="22" customFormat="1" ht="15.75">
      <c r="A126" s="22" t="s">
        <v>0</v>
      </c>
      <c r="B126" s="22" t="s">
        <v>65</v>
      </c>
      <c r="C126" s="22">
        <v>19221091</v>
      </c>
      <c r="D126" s="23">
        <v>148950000</v>
      </c>
      <c r="F126" s="22" t="s">
        <v>0</v>
      </c>
      <c r="G126" s="22" t="s">
        <v>65</v>
      </c>
      <c r="H126" s="22">
        <v>19573530</v>
      </c>
      <c r="I126" s="23">
        <v>149270000</v>
      </c>
      <c r="J126" s="22">
        <f t="shared" si="16"/>
        <v>19397310.5</v>
      </c>
      <c r="K126" s="22">
        <f>J126/$K$125</f>
        <v>0.15022419310510057</v>
      </c>
      <c r="L126" s="22">
        <f>J126+J138</f>
        <v>21670341</v>
      </c>
      <c r="M126" s="22">
        <f>L126/$M$125</f>
        <v>0.1421528555133452</v>
      </c>
    </row>
    <row r="127" spans="1:13" s="22" customFormat="1" ht="15.75">
      <c r="A127" s="22" t="s">
        <v>0</v>
      </c>
      <c r="B127" s="22" t="s">
        <v>66</v>
      </c>
      <c r="C127" s="22">
        <v>25874110</v>
      </c>
      <c r="D127" s="23">
        <v>174820000</v>
      </c>
      <c r="F127" s="22" t="s">
        <v>0</v>
      </c>
      <c r="G127" s="22" t="s">
        <v>66</v>
      </c>
      <c r="H127" s="22">
        <v>27130160</v>
      </c>
      <c r="I127" s="23">
        <v>176400000</v>
      </c>
      <c r="J127" s="22">
        <f t="shared" si="16"/>
        <v>26502135</v>
      </c>
      <c r="K127" s="22">
        <f aca="true" t="shared" si="17" ref="K127:K135">J127/$K$125</f>
        <v>0.2052481371547589</v>
      </c>
      <c r="L127" s="22">
        <f aca="true" t="shared" si="18" ref="L127:L135">J127+J139</f>
        <v>30404027.5</v>
      </c>
      <c r="M127" s="22">
        <f aca="true" t="shared" si="19" ref="M127:M135">L127/$M$125</f>
        <v>0.19944399251637404</v>
      </c>
    </row>
    <row r="128" spans="1:13" s="22" customFormat="1" ht="15.75">
      <c r="A128" s="22" t="s">
        <v>0</v>
      </c>
      <c r="B128" s="22" t="s">
        <v>67</v>
      </c>
      <c r="C128" s="22">
        <v>20518333</v>
      </c>
      <c r="D128" s="23">
        <v>195340000</v>
      </c>
      <c r="F128" s="22" t="s">
        <v>0</v>
      </c>
      <c r="G128" s="22" t="s">
        <v>67</v>
      </c>
      <c r="H128" s="22">
        <v>20433936</v>
      </c>
      <c r="I128" s="23">
        <v>196830000</v>
      </c>
      <c r="J128" s="22">
        <f t="shared" si="16"/>
        <v>20476134.5</v>
      </c>
      <c r="K128" s="22">
        <f t="shared" si="17"/>
        <v>0.15857924134245374</v>
      </c>
      <c r="L128" s="22">
        <f t="shared" si="18"/>
        <v>25868995</v>
      </c>
      <c r="M128" s="22">
        <f t="shared" si="19"/>
        <v>0.16969513809267925</v>
      </c>
    </row>
    <row r="129" spans="1:13" s="22" customFormat="1" ht="15.75">
      <c r="A129" s="22" t="s">
        <v>0</v>
      </c>
      <c r="B129" s="22" t="s">
        <v>68</v>
      </c>
      <c r="C129" s="22">
        <v>15516456</v>
      </c>
      <c r="D129" s="23">
        <v>210860000</v>
      </c>
      <c r="F129" s="22" t="s">
        <v>0</v>
      </c>
      <c r="G129" s="22" t="s">
        <v>68</v>
      </c>
      <c r="H129" s="22">
        <v>15639822</v>
      </c>
      <c r="I129" s="23">
        <v>212470000</v>
      </c>
      <c r="J129" s="22">
        <f t="shared" si="16"/>
        <v>15578139</v>
      </c>
      <c r="K129" s="22">
        <f t="shared" si="17"/>
        <v>0.120646280387897</v>
      </c>
      <c r="L129" s="22">
        <f t="shared" si="18"/>
        <v>17668447.5</v>
      </c>
      <c r="M129" s="22">
        <f t="shared" si="19"/>
        <v>0.11590128021578548</v>
      </c>
    </row>
    <row r="130" spans="1:13" s="22" customFormat="1" ht="15.75">
      <c r="A130" s="22" t="s">
        <v>0</v>
      </c>
      <c r="B130" s="22" t="s">
        <v>69</v>
      </c>
      <c r="C130" s="22">
        <v>18674215</v>
      </c>
      <c r="D130" s="23">
        <v>229530000</v>
      </c>
      <c r="F130" s="22" t="s">
        <v>0</v>
      </c>
      <c r="G130" s="22" t="s">
        <v>69</v>
      </c>
      <c r="H130" s="22">
        <v>18613413</v>
      </c>
      <c r="I130" s="23">
        <v>231090000</v>
      </c>
      <c r="J130" s="22">
        <f t="shared" si="16"/>
        <v>18643814</v>
      </c>
      <c r="K130" s="22">
        <f t="shared" si="17"/>
        <v>0.14438867257146693</v>
      </c>
      <c r="L130" s="22">
        <f t="shared" si="18"/>
        <v>20598194</v>
      </c>
      <c r="M130" s="22">
        <f t="shared" si="19"/>
        <v>0.13511979786187278</v>
      </c>
    </row>
    <row r="131" spans="1:13" s="22" customFormat="1" ht="15.75">
      <c r="A131" s="22" t="s">
        <v>0</v>
      </c>
      <c r="B131" s="22" t="s">
        <v>70</v>
      </c>
      <c r="C131" s="22">
        <v>686184.4</v>
      </c>
      <c r="D131" s="23">
        <v>230220000</v>
      </c>
      <c r="F131" s="22" t="s">
        <v>0</v>
      </c>
      <c r="G131" s="22" t="s">
        <v>70</v>
      </c>
      <c r="H131" s="22">
        <v>700803.2</v>
      </c>
      <c r="I131" s="23">
        <v>231790000</v>
      </c>
      <c r="J131" s="22">
        <f t="shared" si="16"/>
        <v>693493.8</v>
      </c>
      <c r="K131" s="22">
        <f t="shared" si="17"/>
        <v>0.005370824296924566</v>
      </c>
      <c r="L131" s="22">
        <f t="shared" si="18"/>
        <v>1095432.2000000002</v>
      </c>
      <c r="M131" s="22">
        <f t="shared" si="19"/>
        <v>0.007185803640619493</v>
      </c>
    </row>
    <row r="132" spans="1:13" s="22" customFormat="1" ht="15.75">
      <c r="A132" s="22" t="s">
        <v>0</v>
      </c>
      <c r="B132" s="22" t="s">
        <v>52</v>
      </c>
      <c r="C132" s="22">
        <v>7509783</v>
      </c>
      <c r="D132" s="23">
        <v>237730000</v>
      </c>
      <c r="F132" s="22" t="s">
        <v>0</v>
      </c>
      <c r="G132" s="22" t="s">
        <v>52</v>
      </c>
      <c r="H132" s="22">
        <v>7461444</v>
      </c>
      <c r="I132" s="23">
        <v>239250000</v>
      </c>
      <c r="J132" s="22">
        <f t="shared" si="16"/>
        <v>7485613.5</v>
      </c>
      <c r="K132" s="22">
        <f t="shared" si="17"/>
        <v>0.05797299826355555</v>
      </c>
      <c r="L132" s="22">
        <f t="shared" si="18"/>
        <v>10320656</v>
      </c>
      <c r="M132" s="22">
        <f t="shared" si="19"/>
        <v>0.06770132141302895</v>
      </c>
    </row>
    <row r="133" spans="1:13" s="22" customFormat="1" ht="15.75">
      <c r="A133" s="22" t="s">
        <v>0</v>
      </c>
      <c r="B133" s="22" t="s">
        <v>71</v>
      </c>
      <c r="C133" s="22">
        <v>4759851</v>
      </c>
      <c r="D133" s="23">
        <v>242490000</v>
      </c>
      <c r="F133" s="22" t="s">
        <v>0</v>
      </c>
      <c r="G133" s="22" t="s">
        <v>71</v>
      </c>
      <c r="H133" s="22">
        <v>4545422</v>
      </c>
      <c r="I133" s="23">
        <v>243800000</v>
      </c>
      <c r="J133" s="22">
        <f t="shared" si="16"/>
        <v>4652636.5</v>
      </c>
      <c r="K133" s="22">
        <f t="shared" si="17"/>
        <v>0.03603275639805009</v>
      </c>
      <c r="L133" s="22">
        <f t="shared" si="18"/>
        <v>5359090.15</v>
      </c>
      <c r="M133" s="22">
        <f t="shared" si="19"/>
        <v>0.035154498389108946</v>
      </c>
    </row>
    <row r="134" spans="1:13" s="22" customFormat="1" ht="15.75">
      <c r="A134" s="22" t="s">
        <v>0</v>
      </c>
      <c r="B134" s="22" t="s">
        <v>72</v>
      </c>
      <c r="C134" s="22">
        <v>7775894</v>
      </c>
      <c r="D134" s="23">
        <v>250260000</v>
      </c>
      <c r="F134" s="22" t="s">
        <v>0</v>
      </c>
      <c r="G134" s="22" t="s">
        <v>72</v>
      </c>
      <c r="H134" s="22">
        <v>7967984</v>
      </c>
      <c r="I134" s="23">
        <v>251760000</v>
      </c>
      <c r="J134" s="22">
        <f t="shared" si="16"/>
        <v>7871939</v>
      </c>
      <c r="K134" s="22">
        <f t="shared" si="17"/>
        <v>0.060964930393188906</v>
      </c>
      <c r="L134" s="22">
        <f t="shared" si="18"/>
        <v>10087517.5</v>
      </c>
      <c r="M134" s="22">
        <f t="shared" si="19"/>
        <v>0.06617198214212879</v>
      </c>
    </row>
    <row r="135" spans="1:13" s="22" customFormat="1" ht="15.75">
      <c r="A135" s="22" t="s">
        <v>0</v>
      </c>
      <c r="B135" s="22" t="s">
        <v>73</v>
      </c>
      <c r="C135" s="22">
        <v>7880566</v>
      </c>
      <c r="D135" s="23">
        <v>258140000</v>
      </c>
      <c r="F135" s="22" t="s">
        <v>0</v>
      </c>
      <c r="G135" s="22" t="s">
        <v>73</v>
      </c>
      <c r="H135" s="22">
        <v>7761831</v>
      </c>
      <c r="I135" s="23">
        <v>259530000</v>
      </c>
      <c r="J135" s="22">
        <f t="shared" si="16"/>
        <v>7821198.5</v>
      </c>
      <c r="K135" s="22">
        <f t="shared" si="17"/>
        <v>0.06057196608660376</v>
      </c>
      <c r="L135" s="22">
        <f t="shared" si="18"/>
        <v>9371236.5</v>
      </c>
      <c r="M135" s="22">
        <f t="shared" si="19"/>
        <v>0.061473330215056916</v>
      </c>
    </row>
    <row r="136" spans="1:10" s="22" customFormat="1" ht="15.75">
      <c r="A136" s="22" t="s">
        <v>0</v>
      </c>
      <c r="B136" s="22" t="s">
        <v>74</v>
      </c>
      <c r="C136" s="22">
        <v>30587.95</v>
      </c>
      <c r="D136" s="23">
        <v>258180000</v>
      </c>
      <c r="F136" s="22" t="s">
        <v>0</v>
      </c>
      <c r="G136" s="22" t="s">
        <v>74</v>
      </c>
      <c r="H136" s="22">
        <v>19298.76</v>
      </c>
      <c r="I136" s="23">
        <v>259540000</v>
      </c>
      <c r="J136" s="22">
        <f t="shared" si="16"/>
        <v>24943.355</v>
      </c>
    </row>
    <row r="137" spans="1:11" s="22" customFormat="1" ht="15.75">
      <c r="A137" s="22" t="s">
        <v>20</v>
      </c>
      <c r="B137" s="22" t="s">
        <v>32</v>
      </c>
      <c r="C137" s="22">
        <v>12933198</v>
      </c>
      <c r="D137" s="23">
        <v>271110000</v>
      </c>
      <c r="F137" s="22" t="s">
        <v>20</v>
      </c>
      <c r="G137" s="22" t="s">
        <v>32</v>
      </c>
      <c r="H137" s="22">
        <v>13356220</v>
      </c>
      <c r="I137" s="23">
        <v>272900000</v>
      </c>
      <c r="J137" s="22">
        <f t="shared" si="16"/>
        <v>13144709</v>
      </c>
      <c r="K137" s="22">
        <f>SUM(J138:J147)</f>
        <v>23321523.049999997</v>
      </c>
    </row>
    <row r="138" spans="1:11" s="22" customFormat="1" ht="15.75">
      <c r="A138" s="22" t="s">
        <v>20</v>
      </c>
      <c r="B138" s="22" t="s">
        <v>65</v>
      </c>
      <c r="C138" s="22">
        <v>2161784</v>
      </c>
      <c r="D138" s="23">
        <v>273270000</v>
      </c>
      <c r="F138" s="22" t="s">
        <v>20</v>
      </c>
      <c r="G138" s="22" t="s">
        <v>65</v>
      </c>
      <c r="H138" s="22">
        <v>2384277</v>
      </c>
      <c r="I138" s="23">
        <v>275290000</v>
      </c>
      <c r="J138" s="22">
        <f t="shared" si="16"/>
        <v>2273030.5</v>
      </c>
      <c r="K138" s="22">
        <f>J138/$K$137</f>
        <v>0.09746492521636575</v>
      </c>
    </row>
    <row r="139" spans="1:11" s="22" customFormat="1" ht="15.75">
      <c r="A139" s="22" t="s">
        <v>20</v>
      </c>
      <c r="B139" s="22" t="s">
        <v>66</v>
      </c>
      <c r="C139" s="22">
        <v>3782887</v>
      </c>
      <c r="D139" s="23">
        <v>277050000</v>
      </c>
      <c r="F139" s="22" t="s">
        <v>20</v>
      </c>
      <c r="G139" s="22" t="s">
        <v>66</v>
      </c>
      <c r="H139" s="22">
        <v>4020898</v>
      </c>
      <c r="I139" s="23">
        <v>279310000</v>
      </c>
      <c r="J139" s="22">
        <f t="shared" si="16"/>
        <v>3901892.5</v>
      </c>
      <c r="K139" s="22">
        <f aca="true" t="shared" si="20" ref="K139:K147">J139/$K$137</f>
        <v>0.1673086483946425</v>
      </c>
    </row>
    <row r="140" spans="1:11" s="22" customFormat="1" ht="15.75">
      <c r="A140" s="22" t="s">
        <v>20</v>
      </c>
      <c r="B140" s="22" t="s">
        <v>67</v>
      </c>
      <c r="C140" s="22">
        <v>5277394</v>
      </c>
      <c r="D140" s="23">
        <v>282330000</v>
      </c>
      <c r="F140" s="22" t="s">
        <v>20</v>
      </c>
      <c r="G140" s="22" t="s">
        <v>67</v>
      </c>
      <c r="H140" s="22">
        <v>5508327</v>
      </c>
      <c r="I140" s="23">
        <v>284810000</v>
      </c>
      <c r="J140" s="22">
        <f t="shared" si="16"/>
        <v>5392860.5</v>
      </c>
      <c r="K140" s="22">
        <f t="shared" si="20"/>
        <v>0.23123963595507974</v>
      </c>
    </row>
    <row r="141" spans="1:11" s="22" customFormat="1" ht="15.75">
      <c r="A141" s="22" t="s">
        <v>20</v>
      </c>
      <c r="B141" s="22" t="s">
        <v>68</v>
      </c>
      <c r="C141" s="22">
        <v>2073166</v>
      </c>
      <c r="D141" s="23">
        <v>284400000</v>
      </c>
      <c r="F141" s="22" t="s">
        <v>20</v>
      </c>
      <c r="G141" s="22" t="s">
        <v>68</v>
      </c>
      <c r="H141" s="22">
        <v>2107451</v>
      </c>
      <c r="I141" s="23">
        <v>286920000</v>
      </c>
      <c r="J141" s="22">
        <f t="shared" si="16"/>
        <v>2090308.5</v>
      </c>
      <c r="K141" s="22">
        <f t="shared" si="20"/>
        <v>0.08963001668109323</v>
      </c>
    </row>
    <row r="142" spans="1:11" s="22" customFormat="1" ht="15.75">
      <c r="A142" s="22" t="s">
        <v>20</v>
      </c>
      <c r="B142" s="22" t="s">
        <v>69</v>
      </c>
      <c r="C142" s="22">
        <v>1920249</v>
      </c>
      <c r="D142" s="23">
        <v>286320000</v>
      </c>
      <c r="F142" s="22" t="s">
        <v>20</v>
      </c>
      <c r="G142" s="22" t="s">
        <v>69</v>
      </c>
      <c r="H142" s="22">
        <v>1988511</v>
      </c>
      <c r="I142" s="23">
        <v>288910000</v>
      </c>
      <c r="J142" s="22">
        <f t="shared" si="16"/>
        <v>1954380</v>
      </c>
      <c r="K142" s="22">
        <f t="shared" si="20"/>
        <v>0.08380155943545892</v>
      </c>
    </row>
    <row r="143" spans="1:11" s="22" customFormat="1" ht="15.75">
      <c r="A143" s="22" t="s">
        <v>20</v>
      </c>
      <c r="B143" s="22" t="s">
        <v>70</v>
      </c>
      <c r="C143" s="22">
        <v>400917.8</v>
      </c>
      <c r="D143" s="23">
        <v>286720000</v>
      </c>
      <c r="F143" s="22" t="s">
        <v>20</v>
      </c>
      <c r="G143" s="22" t="s">
        <v>70</v>
      </c>
      <c r="H143" s="22">
        <v>402959</v>
      </c>
      <c r="I143" s="23">
        <v>289310000</v>
      </c>
      <c r="J143" s="22">
        <f t="shared" si="16"/>
        <v>401938.4</v>
      </c>
      <c r="K143" s="22">
        <f t="shared" si="20"/>
        <v>0.017234654835289586</v>
      </c>
    </row>
    <row r="144" spans="1:11" s="22" customFormat="1" ht="15.75">
      <c r="A144" s="22" t="s">
        <v>20</v>
      </c>
      <c r="B144" s="22" t="s">
        <v>52</v>
      </c>
      <c r="C144" s="22">
        <v>2628341</v>
      </c>
      <c r="D144" s="23">
        <v>289350000</v>
      </c>
      <c r="F144" s="22" t="s">
        <v>20</v>
      </c>
      <c r="G144" s="22" t="s">
        <v>52</v>
      </c>
      <c r="H144" s="22">
        <v>3041744</v>
      </c>
      <c r="I144" s="23">
        <v>292360000</v>
      </c>
      <c r="J144" s="22">
        <f t="shared" si="16"/>
        <v>2835042.5</v>
      </c>
      <c r="K144" s="22">
        <f t="shared" si="20"/>
        <v>0.1215633513266622</v>
      </c>
    </row>
    <row r="145" spans="1:11" s="22" customFormat="1" ht="15.75">
      <c r="A145" s="22" t="s">
        <v>20</v>
      </c>
      <c r="B145" s="22" t="s">
        <v>71</v>
      </c>
      <c r="C145" s="22">
        <v>687600.3</v>
      </c>
      <c r="D145" s="23">
        <v>290040000</v>
      </c>
      <c r="F145" s="22" t="s">
        <v>20</v>
      </c>
      <c r="G145" s="22" t="s">
        <v>71</v>
      </c>
      <c r="H145" s="22">
        <v>725307</v>
      </c>
      <c r="I145" s="23">
        <v>293080000</v>
      </c>
      <c r="J145" s="22">
        <f t="shared" si="16"/>
        <v>706453.65</v>
      </c>
      <c r="K145" s="22">
        <f t="shared" si="20"/>
        <v>0.030291917405454363</v>
      </c>
    </row>
    <row r="146" spans="1:11" s="22" customFormat="1" ht="15.75">
      <c r="A146" s="22" t="s">
        <v>20</v>
      </c>
      <c r="B146" s="22" t="s">
        <v>72</v>
      </c>
      <c r="C146" s="22">
        <v>2291039</v>
      </c>
      <c r="D146" s="23">
        <v>292330000</v>
      </c>
      <c r="F146" s="22" t="s">
        <v>20</v>
      </c>
      <c r="G146" s="22" t="s">
        <v>72</v>
      </c>
      <c r="H146" s="22">
        <v>2140118</v>
      </c>
      <c r="I146" s="23">
        <v>295220000</v>
      </c>
      <c r="J146" s="22">
        <f t="shared" si="16"/>
        <v>2215578.5</v>
      </c>
      <c r="K146" s="22">
        <f t="shared" si="20"/>
        <v>0.09500144974450973</v>
      </c>
    </row>
    <row r="147" spans="1:11" s="22" customFormat="1" ht="15.75">
      <c r="A147" s="22" t="s">
        <v>20</v>
      </c>
      <c r="B147" s="22" t="s">
        <v>73</v>
      </c>
      <c r="C147" s="22">
        <v>1496843</v>
      </c>
      <c r="D147" s="23">
        <v>293830000</v>
      </c>
      <c r="F147" s="22" t="s">
        <v>20</v>
      </c>
      <c r="G147" s="22" t="s">
        <v>73</v>
      </c>
      <c r="H147" s="22">
        <v>1603233</v>
      </c>
      <c r="I147" s="23">
        <v>296820000</v>
      </c>
      <c r="J147" s="22">
        <f t="shared" si="16"/>
        <v>1550038</v>
      </c>
      <c r="K147" s="22">
        <f t="shared" si="20"/>
        <v>0.06646384100544411</v>
      </c>
    </row>
    <row r="148" spans="1:10" s="22" customFormat="1" ht="15.75">
      <c r="A148" s="22" t="s">
        <v>20</v>
      </c>
      <c r="B148" s="22" t="s">
        <v>74</v>
      </c>
      <c r="C148" s="22">
        <v>5668.5</v>
      </c>
      <c r="D148" s="23">
        <v>293830000</v>
      </c>
      <c r="F148" s="22" t="s">
        <v>20</v>
      </c>
      <c r="G148" s="22" t="s">
        <v>74</v>
      </c>
      <c r="H148" s="22">
        <v>247.53</v>
      </c>
      <c r="I148" s="23">
        <v>296820000</v>
      </c>
      <c r="J148" s="22">
        <f t="shared" si="16"/>
        <v>2958.015</v>
      </c>
    </row>
    <row r="149" spans="1:6" ht="15.75">
      <c r="A149" t="s">
        <v>225</v>
      </c>
      <c r="F149" t="s">
        <v>75</v>
      </c>
    </row>
    <row r="150" spans="1:6" ht="15.75">
      <c r="A150" t="s">
        <v>4</v>
      </c>
      <c r="F150" t="s">
        <v>4</v>
      </c>
    </row>
    <row r="152" spans="1:6" ht="15.75">
      <c r="A152" t="s">
        <v>5</v>
      </c>
      <c r="F152" t="s">
        <v>5</v>
      </c>
    </row>
    <row r="154" spans="1:6" ht="15.75">
      <c r="A154" t="s">
        <v>6</v>
      </c>
      <c r="F154" t="s">
        <v>6</v>
      </c>
    </row>
    <row r="155" spans="1:10" ht="15.75">
      <c r="A155" t="s">
        <v>7</v>
      </c>
      <c r="B155" t="s">
        <v>76</v>
      </c>
      <c r="C155" t="s">
        <v>77</v>
      </c>
      <c r="D155" t="s">
        <v>9</v>
      </c>
      <c r="E155" t="s">
        <v>9</v>
      </c>
      <c r="F155" t="s">
        <v>7</v>
      </c>
      <c r="G155" t="s">
        <v>76</v>
      </c>
      <c r="H155" t="s">
        <v>77</v>
      </c>
      <c r="I155" t="s">
        <v>9</v>
      </c>
      <c r="J155" t="s">
        <v>9</v>
      </c>
    </row>
    <row r="156" spans="1:8" ht="15.75">
      <c r="A156" t="s">
        <v>10</v>
      </c>
      <c r="B156" t="s">
        <v>78</v>
      </c>
      <c r="C156" t="s">
        <v>79</v>
      </c>
      <c r="F156" t="s">
        <v>10</v>
      </c>
      <c r="G156" t="s">
        <v>78</v>
      </c>
      <c r="H156" t="s">
        <v>79</v>
      </c>
    </row>
    <row r="157" spans="1:11" s="22" customFormat="1" ht="15.75">
      <c r="A157" s="22" t="s">
        <v>0</v>
      </c>
      <c r="B157" s="22" t="s">
        <v>80</v>
      </c>
      <c r="C157" s="22" t="s">
        <v>81</v>
      </c>
      <c r="D157" s="22">
        <v>60969038</v>
      </c>
      <c r="E157" s="22">
        <v>60969038</v>
      </c>
      <c r="F157" s="22" t="s">
        <v>0</v>
      </c>
      <c r="G157" s="22" t="s">
        <v>80</v>
      </c>
      <c r="H157" s="22" t="s">
        <v>81</v>
      </c>
      <c r="I157" s="22">
        <v>60484604</v>
      </c>
      <c r="J157" s="22">
        <v>60484604</v>
      </c>
      <c r="K157" s="22">
        <f>(D157+I157)/2</f>
        <v>60726821</v>
      </c>
    </row>
    <row r="158" spans="1:11" s="22" customFormat="1" ht="15.75">
      <c r="A158" s="22" t="s">
        <v>0</v>
      </c>
      <c r="B158" s="22" t="s">
        <v>80</v>
      </c>
      <c r="C158" s="22" t="s">
        <v>82</v>
      </c>
      <c r="D158" s="22">
        <v>9995118</v>
      </c>
      <c r="E158" s="22">
        <v>70964155</v>
      </c>
      <c r="F158" s="22" t="s">
        <v>0</v>
      </c>
      <c r="G158" s="22" t="s">
        <v>80</v>
      </c>
      <c r="H158" s="22" t="s">
        <v>82</v>
      </c>
      <c r="I158" s="22">
        <v>10551583</v>
      </c>
      <c r="J158" s="22">
        <v>71036187</v>
      </c>
      <c r="K158" s="22">
        <f aca="true" t="shared" si="21" ref="K158:K168">(D158+I158)/2</f>
        <v>10273350.5</v>
      </c>
    </row>
    <row r="159" spans="1:11" s="22" customFormat="1" ht="15.75">
      <c r="A159" s="22" t="s">
        <v>0</v>
      </c>
      <c r="B159" s="22" t="s">
        <v>83</v>
      </c>
      <c r="C159" s="22" t="s">
        <v>81</v>
      </c>
      <c r="D159" s="23">
        <v>133270000</v>
      </c>
      <c r="E159" s="23">
        <v>204230000</v>
      </c>
      <c r="F159" s="22" t="s">
        <v>0</v>
      </c>
      <c r="G159" s="22" t="s">
        <v>83</v>
      </c>
      <c r="H159" s="22" t="s">
        <v>81</v>
      </c>
      <c r="I159" s="23">
        <v>134850000</v>
      </c>
      <c r="J159" s="23">
        <v>205880000</v>
      </c>
      <c r="K159" s="22">
        <f t="shared" si="21"/>
        <v>134060000</v>
      </c>
    </row>
    <row r="160" spans="1:11" s="22" customFormat="1" ht="15.75">
      <c r="A160" s="22" t="s">
        <v>0</v>
      </c>
      <c r="B160" s="22" t="s">
        <v>83</v>
      </c>
      <c r="C160" s="22" t="s">
        <v>82</v>
      </c>
      <c r="D160" s="22">
        <v>22381291</v>
      </c>
      <c r="E160" s="23">
        <v>226610000</v>
      </c>
      <c r="F160" s="22" t="s">
        <v>0</v>
      </c>
      <c r="G160" s="22" t="s">
        <v>83</v>
      </c>
      <c r="H160" s="22" t="s">
        <v>82</v>
      </c>
      <c r="I160" s="22">
        <v>21650972</v>
      </c>
      <c r="J160" s="23">
        <v>227530000</v>
      </c>
      <c r="K160" s="22">
        <f t="shared" si="21"/>
        <v>22016131.5</v>
      </c>
    </row>
    <row r="161" spans="1:11" s="22" customFormat="1" ht="15.75">
      <c r="A161" s="22" t="s">
        <v>0</v>
      </c>
      <c r="B161" s="22" t="s">
        <v>84</v>
      </c>
      <c r="C161" s="22" t="s">
        <v>81</v>
      </c>
      <c r="D161" s="22">
        <v>28295080</v>
      </c>
      <c r="E161" s="23">
        <v>254910000</v>
      </c>
      <c r="F161" s="22" t="s">
        <v>0</v>
      </c>
      <c r="G161" s="22" t="s">
        <v>84</v>
      </c>
      <c r="H161" s="22" t="s">
        <v>81</v>
      </c>
      <c r="I161" s="22">
        <v>28661062</v>
      </c>
      <c r="J161" s="23">
        <v>256200000</v>
      </c>
      <c r="K161" s="22">
        <f t="shared" si="21"/>
        <v>28478071</v>
      </c>
    </row>
    <row r="162" spans="1:11" s="22" customFormat="1" ht="15.75">
      <c r="A162" s="22" t="s">
        <v>0</v>
      </c>
      <c r="B162" s="22" t="s">
        <v>84</v>
      </c>
      <c r="C162" s="22" t="s">
        <v>82</v>
      </c>
      <c r="D162" s="22">
        <v>3266931</v>
      </c>
      <c r="E162" s="23">
        <v>258180000</v>
      </c>
      <c r="F162" s="22" t="s">
        <v>0</v>
      </c>
      <c r="G162" s="22" t="s">
        <v>84</v>
      </c>
      <c r="H162" s="22" t="s">
        <v>82</v>
      </c>
      <c r="I162" s="22">
        <v>3349082</v>
      </c>
      <c r="J162" s="23">
        <v>259540000</v>
      </c>
      <c r="K162" s="22">
        <f t="shared" si="21"/>
        <v>3308006.5</v>
      </c>
    </row>
    <row r="163" spans="1:11" s="22" customFormat="1" ht="15.75">
      <c r="A163" s="22" t="s">
        <v>20</v>
      </c>
      <c r="B163" s="22" t="s">
        <v>80</v>
      </c>
      <c r="C163" s="22" t="s">
        <v>81</v>
      </c>
      <c r="D163" s="22">
        <v>1864918</v>
      </c>
      <c r="E163" s="23">
        <v>260040000</v>
      </c>
      <c r="F163" s="22" t="s">
        <v>20</v>
      </c>
      <c r="G163" s="22" t="s">
        <v>80</v>
      </c>
      <c r="H163" s="22" t="s">
        <v>81</v>
      </c>
      <c r="I163" s="22">
        <v>1933149</v>
      </c>
      <c r="J163" s="23">
        <v>261480000</v>
      </c>
      <c r="K163" s="22">
        <f t="shared" si="21"/>
        <v>1899033.5</v>
      </c>
    </row>
    <row r="164" spans="1:11" s="22" customFormat="1" ht="15.75">
      <c r="A164" s="22" t="s">
        <v>20</v>
      </c>
      <c r="B164" s="22" t="s">
        <v>80</v>
      </c>
      <c r="C164" s="22" t="s">
        <v>82</v>
      </c>
      <c r="D164" s="22">
        <v>1155844</v>
      </c>
      <c r="E164" s="23">
        <v>261200000</v>
      </c>
      <c r="F164" s="22" t="s">
        <v>20</v>
      </c>
      <c r="G164" s="22" t="s">
        <v>80</v>
      </c>
      <c r="H164" s="22" t="s">
        <v>82</v>
      </c>
      <c r="I164" s="22">
        <v>1132084</v>
      </c>
      <c r="J164" s="23">
        <v>262610000</v>
      </c>
      <c r="K164" s="22">
        <f t="shared" si="21"/>
        <v>1143964</v>
      </c>
    </row>
    <row r="165" spans="1:11" s="22" customFormat="1" ht="15.75">
      <c r="A165" s="22" t="s">
        <v>20</v>
      </c>
      <c r="B165" s="22" t="s">
        <v>83</v>
      </c>
      <c r="C165" s="22" t="s">
        <v>81</v>
      </c>
      <c r="D165" s="22">
        <v>20619943</v>
      </c>
      <c r="E165" s="23">
        <v>281820000</v>
      </c>
      <c r="F165" s="22" t="s">
        <v>20</v>
      </c>
      <c r="G165" s="22" t="s">
        <v>83</v>
      </c>
      <c r="H165" s="22" t="s">
        <v>81</v>
      </c>
      <c r="I165" s="22">
        <v>21601954</v>
      </c>
      <c r="J165" s="23">
        <v>284210000</v>
      </c>
      <c r="K165" s="22">
        <f t="shared" si="21"/>
        <v>21110948.5</v>
      </c>
    </row>
    <row r="166" spans="1:11" s="22" customFormat="1" ht="15.75">
      <c r="A166" s="22" t="s">
        <v>20</v>
      </c>
      <c r="B166" s="22" t="s">
        <v>83</v>
      </c>
      <c r="C166" s="22" t="s">
        <v>82</v>
      </c>
      <c r="D166" s="22">
        <v>8075603</v>
      </c>
      <c r="E166" s="23">
        <v>289890000</v>
      </c>
      <c r="F166" s="22" t="s">
        <v>20</v>
      </c>
      <c r="G166" s="22" t="s">
        <v>83</v>
      </c>
      <c r="H166" s="22" t="s">
        <v>82</v>
      </c>
      <c r="I166" s="22">
        <v>8587208</v>
      </c>
      <c r="J166" s="23">
        <v>292800000</v>
      </c>
      <c r="K166" s="22">
        <f t="shared" si="21"/>
        <v>8331405.5</v>
      </c>
    </row>
    <row r="167" spans="1:11" s="22" customFormat="1" ht="15.75">
      <c r="A167" s="22" t="s">
        <v>20</v>
      </c>
      <c r="B167" s="22" t="s">
        <v>84</v>
      </c>
      <c r="C167" s="22" t="s">
        <v>81</v>
      </c>
      <c r="D167" s="22">
        <v>3407406</v>
      </c>
      <c r="E167" s="23">
        <v>293300000</v>
      </c>
      <c r="F167" s="22" t="s">
        <v>20</v>
      </c>
      <c r="G167" s="22" t="s">
        <v>84</v>
      </c>
      <c r="H167" s="22" t="s">
        <v>81</v>
      </c>
      <c r="I167" s="22">
        <v>3430557</v>
      </c>
      <c r="J167" s="23">
        <v>296230000</v>
      </c>
      <c r="K167" s="22">
        <f t="shared" si="21"/>
        <v>3418981.5</v>
      </c>
    </row>
    <row r="168" spans="1:11" s="22" customFormat="1" ht="15.75">
      <c r="A168" s="22" t="s">
        <v>20</v>
      </c>
      <c r="B168" s="22" t="s">
        <v>84</v>
      </c>
      <c r="C168" s="22" t="s">
        <v>82</v>
      </c>
      <c r="D168" s="22">
        <v>535374.3</v>
      </c>
      <c r="E168" s="23">
        <v>293830000</v>
      </c>
      <c r="F168" s="22" t="s">
        <v>20</v>
      </c>
      <c r="G168" s="22" t="s">
        <v>84</v>
      </c>
      <c r="H168" s="22" t="s">
        <v>82</v>
      </c>
      <c r="I168" s="22">
        <v>594340.5</v>
      </c>
      <c r="J168" s="23">
        <v>296820000</v>
      </c>
      <c r="K168" s="22">
        <f t="shared" si="21"/>
        <v>564857.4</v>
      </c>
    </row>
    <row r="171" spans="1:6" ht="15.75">
      <c r="A171" t="s">
        <v>6</v>
      </c>
      <c r="F171" t="s">
        <v>6</v>
      </c>
    </row>
    <row r="172" spans="1:10" ht="15.75">
      <c r="A172" t="s">
        <v>7</v>
      </c>
      <c r="B172" t="s">
        <v>76</v>
      </c>
      <c r="C172" t="s">
        <v>85</v>
      </c>
      <c r="D172" t="s">
        <v>9</v>
      </c>
      <c r="E172" t="s">
        <v>9</v>
      </c>
      <c r="F172" t="s">
        <v>7</v>
      </c>
      <c r="G172" t="s">
        <v>76</v>
      </c>
      <c r="H172" t="s">
        <v>85</v>
      </c>
      <c r="I172" t="s">
        <v>9</v>
      </c>
      <c r="J172" t="s">
        <v>9</v>
      </c>
    </row>
    <row r="173" spans="1:8" ht="15.75">
      <c r="A173" t="s">
        <v>10</v>
      </c>
      <c r="B173" t="s">
        <v>78</v>
      </c>
      <c r="C173" t="s">
        <v>79</v>
      </c>
      <c r="F173" t="s">
        <v>10</v>
      </c>
      <c r="G173" t="s">
        <v>78</v>
      </c>
      <c r="H173" t="s">
        <v>79</v>
      </c>
    </row>
    <row r="174" spans="1:11" s="22" customFormat="1" ht="15.75">
      <c r="A174" s="22" t="s">
        <v>0</v>
      </c>
      <c r="B174" s="22" t="s">
        <v>80</v>
      </c>
      <c r="C174" s="22" t="s">
        <v>81</v>
      </c>
      <c r="D174" s="22">
        <v>48020185</v>
      </c>
      <c r="E174" s="22">
        <v>48020185</v>
      </c>
      <c r="F174" s="22" t="s">
        <v>0</v>
      </c>
      <c r="G174" s="22" t="s">
        <v>80</v>
      </c>
      <c r="H174" s="22" t="s">
        <v>81</v>
      </c>
      <c r="I174" s="22">
        <v>47521757</v>
      </c>
      <c r="J174" s="22">
        <v>47521757</v>
      </c>
      <c r="K174" s="22">
        <f aca="true" t="shared" si="22" ref="K174:K185">(D174+I174)/2</f>
        <v>47770971</v>
      </c>
    </row>
    <row r="175" spans="1:11" s="22" customFormat="1" ht="15.75">
      <c r="A175" s="22" t="s">
        <v>0</v>
      </c>
      <c r="B175" s="22" t="s">
        <v>80</v>
      </c>
      <c r="C175" s="22" t="s">
        <v>82</v>
      </c>
      <c r="D175" s="22">
        <v>22943970</v>
      </c>
      <c r="E175" s="22">
        <v>70964155</v>
      </c>
      <c r="F175" s="22" t="s">
        <v>0</v>
      </c>
      <c r="G175" s="22" t="s">
        <v>80</v>
      </c>
      <c r="H175" s="22" t="s">
        <v>82</v>
      </c>
      <c r="I175" s="22">
        <v>23514430</v>
      </c>
      <c r="J175" s="22">
        <v>71036187</v>
      </c>
      <c r="K175" s="22">
        <f t="shared" si="22"/>
        <v>23229200</v>
      </c>
    </row>
    <row r="176" spans="1:11" s="22" customFormat="1" ht="15.75">
      <c r="A176" s="22" t="s">
        <v>0</v>
      </c>
      <c r="B176" s="22" t="s">
        <v>83</v>
      </c>
      <c r="C176" s="22" t="s">
        <v>81</v>
      </c>
      <c r="D176" s="23">
        <v>110380000</v>
      </c>
      <c r="E176" s="23">
        <v>181350000</v>
      </c>
      <c r="F176" s="22" t="s">
        <v>0</v>
      </c>
      <c r="G176" s="22" t="s">
        <v>83</v>
      </c>
      <c r="H176" s="22" t="s">
        <v>81</v>
      </c>
      <c r="I176" s="23">
        <v>112450000</v>
      </c>
      <c r="J176" s="23">
        <v>183490000</v>
      </c>
      <c r="K176" s="22">
        <f t="shared" si="22"/>
        <v>111415000</v>
      </c>
    </row>
    <row r="177" spans="1:11" s="22" customFormat="1" ht="15.75">
      <c r="A177" s="22" t="s">
        <v>0</v>
      </c>
      <c r="B177" s="22" t="s">
        <v>83</v>
      </c>
      <c r="C177" s="22" t="s">
        <v>82</v>
      </c>
      <c r="D177" s="22">
        <v>45267843</v>
      </c>
      <c r="E177" s="23">
        <v>226610000</v>
      </c>
      <c r="F177" s="22" t="s">
        <v>0</v>
      </c>
      <c r="G177" s="22" t="s">
        <v>83</v>
      </c>
      <c r="H177" s="22" t="s">
        <v>82</v>
      </c>
      <c r="I177" s="22">
        <v>44043588</v>
      </c>
      <c r="J177" s="23">
        <v>227530000</v>
      </c>
      <c r="K177" s="22">
        <f t="shared" si="22"/>
        <v>44655715.5</v>
      </c>
    </row>
    <row r="178" spans="1:11" s="22" customFormat="1" ht="15.75">
      <c r="A178" s="22" t="s">
        <v>0</v>
      </c>
      <c r="B178" s="22" t="s">
        <v>84</v>
      </c>
      <c r="C178" s="22" t="s">
        <v>81</v>
      </c>
      <c r="D178" s="22">
        <v>21018447</v>
      </c>
      <c r="E178" s="23">
        <v>247630000</v>
      </c>
      <c r="F178" s="22" t="s">
        <v>0</v>
      </c>
      <c r="G178" s="22" t="s">
        <v>84</v>
      </c>
      <c r="H178" s="22" t="s">
        <v>81</v>
      </c>
      <c r="I178" s="22">
        <v>21577627</v>
      </c>
      <c r="J178" s="23">
        <v>249110000</v>
      </c>
      <c r="K178" s="22">
        <f t="shared" si="22"/>
        <v>21298037</v>
      </c>
    </row>
    <row r="179" spans="1:11" s="22" customFormat="1" ht="15.75">
      <c r="A179" s="22" t="s">
        <v>0</v>
      </c>
      <c r="B179" s="22" t="s">
        <v>84</v>
      </c>
      <c r="C179" s="22" t="s">
        <v>82</v>
      </c>
      <c r="D179" s="22">
        <v>10543563</v>
      </c>
      <c r="E179" s="23">
        <v>258180000</v>
      </c>
      <c r="F179" s="22" t="s">
        <v>0</v>
      </c>
      <c r="G179" s="22" t="s">
        <v>84</v>
      </c>
      <c r="H179" s="22" t="s">
        <v>82</v>
      </c>
      <c r="I179" s="22">
        <v>10432518</v>
      </c>
      <c r="J179" s="23">
        <v>259540000</v>
      </c>
      <c r="K179" s="22">
        <f t="shared" si="22"/>
        <v>10488040.5</v>
      </c>
    </row>
    <row r="180" spans="1:11" s="22" customFormat="1" ht="15.75">
      <c r="A180" s="22" t="s">
        <v>20</v>
      </c>
      <c r="B180" s="22" t="s">
        <v>80</v>
      </c>
      <c r="C180" s="22" t="s">
        <v>81</v>
      </c>
      <c r="D180" s="22">
        <v>1375990</v>
      </c>
      <c r="E180" s="23">
        <v>259550000</v>
      </c>
      <c r="F180" s="22" t="s">
        <v>20</v>
      </c>
      <c r="G180" s="22" t="s">
        <v>80</v>
      </c>
      <c r="H180" s="22" t="s">
        <v>81</v>
      </c>
      <c r="I180" s="22">
        <v>1434960</v>
      </c>
      <c r="J180" s="23">
        <v>260980000</v>
      </c>
      <c r="K180" s="22">
        <f t="shared" si="22"/>
        <v>1405475</v>
      </c>
    </row>
    <row r="181" spans="1:11" s="22" customFormat="1" ht="15.75">
      <c r="A181" s="22" t="s">
        <v>20</v>
      </c>
      <c r="B181" s="22" t="s">
        <v>80</v>
      </c>
      <c r="C181" s="22" t="s">
        <v>82</v>
      </c>
      <c r="D181" s="22">
        <v>1644771</v>
      </c>
      <c r="E181" s="23">
        <v>261200000</v>
      </c>
      <c r="F181" s="22" t="s">
        <v>20</v>
      </c>
      <c r="G181" s="22" t="s">
        <v>80</v>
      </c>
      <c r="H181" s="22" t="s">
        <v>82</v>
      </c>
      <c r="I181" s="22">
        <v>1630273</v>
      </c>
      <c r="J181" s="23">
        <v>262610000</v>
      </c>
      <c r="K181" s="22">
        <f t="shared" si="22"/>
        <v>1637522</v>
      </c>
    </row>
    <row r="182" spans="1:11" s="22" customFormat="1" ht="15.75">
      <c r="A182" s="22" t="s">
        <v>20</v>
      </c>
      <c r="B182" s="22" t="s">
        <v>83</v>
      </c>
      <c r="C182" s="22" t="s">
        <v>81</v>
      </c>
      <c r="D182" s="22">
        <v>16129619</v>
      </c>
      <c r="E182" s="23">
        <v>277330000</v>
      </c>
      <c r="F182" s="22" t="s">
        <v>20</v>
      </c>
      <c r="G182" s="22" t="s">
        <v>83</v>
      </c>
      <c r="H182" s="22" t="s">
        <v>81</v>
      </c>
      <c r="I182" s="22">
        <v>16829546</v>
      </c>
      <c r="J182" s="23">
        <v>279440000</v>
      </c>
      <c r="K182" s="22">
        <f t="shared" si="22"/>
        <v>16479582.5</v>
      </c>
    </row>
    <row r="183" spans="1:11" s="22" customFormat="1" ht="15.75">
      <c r="A183" s="22" t="s">
        <v>20</v>
      </c>
      <c r="B183" s="22" t="s">
        <v>83</v>
      </c>
      <c r="C183" s="22" t="s">
        <v>82</v>
      </c>
      <c r="D183" s="22">
        <v>12565927</v>
      </c>
      <c r="E183" s="23">
        <v>289890000</v>
      </c>
      <c r="F183" s="22" t="s">
        <v>20</v>
      </c>
      <c r="G183" s="22" t="s">
        <v>83</v>
      </c>
      <c r="H183" s="22" t="s">
        <v>82</v>
      </c>
      <c r="I183" s="22">
        <v>13359615</v>
      </c>
      <c r="J183" s="23">
        <v>292800000</v>
      </c>
      <c r="K183" s="22">
        <f t="shared" si="22"/>
        <v>12962771</v>
      </c>
    </row>
    <row r="184" spans="1:11" s="22" customFormat="1" ht="15.75">
      <c r="A184" s="22" t="s">
        <v>20</v>
      </c>
      <c r="B184" s="22" t="s">
        <v>84</v>
      </c>
      <c r="C184" s="22" t="s">
        <v>81</v>
      </c>
      <c r="D184" s="22">
        <v>2246133</v>
      </c>
      <c r="E184" s="23">
        <v>292140000</v>
      </c>
      <c r="F184" s="22" t="s">
        <v>20</v>
      </c>
      <c r="G184" s="22" t="s">
        <v>84</v>
      </c>
      <c r="H184" s="22" t="s">
        <v>81</v>
      </c>
      <c r="I184" s="22">
        <v>2295030</v>
      </c>
      <c r="J184" s="23">
        <v>295090000</v>
      </c>
      <c r="K184" s="22">
        <f t="shared" si="22"/>
        <v>2270581.5</v>
      </c>
    </row>
    <row r="185" spans="1:11" s="22" customFormat="1" ht="15.75">
      <c r="A185" s="22" t="s">
        <v>20</v>
      </c>
      <c r="B185" s="22" t="s">
        <v>84</v>
      </c>
      <c r="C185" s="22" t="s">
        <v>82</v>
      </c>
      <c r="D185" s="22">
        <v>1696648</v>
      </c>
      <c r="E185" s="23">
        <v>293830000</v>
      </c>
      <c r="F185" s="22" t="s">
        <v>20</v>
      </c>
      <c r="G185" s="22" t="s">
        <v>84</v>
      </c>
      <c r="H185" s="22" t="s">
        <v>82</v>
      </c>
      <c r="I185" s="22">
        <v>1729867</v>
      </c>
      <c r="J185" s="23">
        <v>296820000</v>
      </c>
      <c r="K185" s="22">
        <f t="shared" si="22"/>
        <v>1713257.5</v>
      </c>
    </row>
    <row r="188" spans="1:6" ht="15.75">
      <c r="A188" t="s">
        <v>6</v>
      </c>
      <c r="F188" t="s">
        <v>6</v>
      </c>
    </row>
    <row r="189" spans="1:10" ht="15.75">
      <c r="A189" t="s">
        <v>7</v>
      </c>
      <c r="B189" t="s">
        <v>76</v>
      </c>
      <c r="C189" t="s">
        <v>86</v>
      </c>
      <c r="D189" t="s">
        <v>9</v>
      </c>
      <c r="E189" t="s">
        <v>9</v>
      </c>
      <c r="F189" t="s">
        <v>7</v>
      </c>
      <c r="G189" t="s">
        <v>76</v>
      </c>
      <c r="H189" t="s">
        <v>86</v>
      </c>
      <c r="I189" t="s">
        <v>9</v>
      </c>
      <c r="J189" t="s">
        <v>9</v>
      </c>
    </row>
    <row r="190" spans="1:8" ht="15.75">
      <c r="A190" t="s">
        <v>10</v>
      </c>
      <c r="B190" t="s">
        <v>78</v>
      </c>
      <c r="C190" t="s">
        <v>87</v>
      </c>
      <c r="F190" t="s">
        <v>10</v>
      </c>
      <c r="G190" t="s">
        <v>78</v>
      </c>
      <c r="H190" t="s">
        <v>87</v>
      </c>
    </row>
    <row r="191" spans="1:11" s="22" customFormat="1" ht="15.75">
      <c r="A191" s="22" t="s">
        <v>0</v>
      </c>
      <c r="B191" s="22" t="s">
        <v>80</v>
      </c>
      <c r="C191" s="22" t="s">
        <v>81</v>
      </c>
      <c r="D191" s="22">
        <v>44399611</v>
      </c>
      <c r="E191" s="22">
        <v>44399611</v>
      </c>
      <c r="F191" s="22" t="s">
        <v>0</v>
      </c>
      <c r="G191" s="22" t="s">
        <v>80</v>
      </c>
      <c r="H191" s="22" t="s">
        <v>81</v>
      </c>
      <c r="I191" s="22">
        <v>43978743</v>
      </c>
      <c r="J191" s="22">
        <v>43978743</v>
      </c>
      <c r="K191" s="22">
        <f aca="true" t="shared" si="23" ref="K191:K202">(D191+I191)/2</f>
        <v>44189177</v>
      </c>
    </row>
    <row r="192" spans="1:11" s="22" customFormat="1" ht="15.75">
      <c r="A192" s="22" t="s">
        <v>0</v>
      </c>
      <c r="B192" s="22" t="s">
        <v>80</v>
      </c>
      <c r="C192" s="22" t="s">
        <v>82</v>
      </c>
      <c r="D192" s="22">
        <v>26564544</v>
      </c>
      <c r="E192" s="22">
        <v>70964155</v>
      </c>
      <c r="F192" s="22" t="s">
        <v>0</v>
      </c>
      <c r="G192" s="22" t="s">
        <v>80</v>
      </c>
      <c r="H192" s="22" t="s">
        <v>82</v>
      </c>
      <c r="I192" s="22">
        <v>27057444</v>
      </c>
      <c r="J192" s="22">
        <v>71036187</v>
      </c>
      <c r="K192" s="22">
        <f t="shared" si="23"/>
        <v>26810994</v>
      </c>
    </row>
    <row r="193" spans="1:11" s="22" customFormat="1" ht="15.75">
      <c r="A193" s="22" t="s">
        <v>0</v>
      </c>
      <c r="B193" s="22" t="s">
        <v>83</v>
      </c>
      <c r="C193" s="22" t="s">
        <v>81</v>
      </c>
      <c r="D193" s="22">
        <v>97708015</v>
      </c>
      <c r="E193" s="23">
        <v>168670000</v>
      </c>
      <c r="F193" s="22" t="s">
        <v>0</v>
      </c>
      <c r="G193" s="22" t="s">
        <v>83</v>
      </c>
      <c r="H193" s="22" t="s">
        <v>81</v>
      </c>
      <c r="I193" s="22">
        <v>99686258</v>
      </c>
      <c r="J193" s="23">
        <v>170720000</v>
      </c>
      <c r="K193" s="22">
        <f t="shared" si="23"/>
        <v>98697136.5</v>
      </c>
    </row>
    <row r="194" spans="1:11" s="22" customFormat="1" ht="15.75">
      <c r="A194" s="22" t="s">
        <v>0</v>
      </c>
      <c r="B194" s="22" t="s">
        <v>83</v>
      </c>
      <c r="C194" s="22" t="s">
        <v>82</v>
      </c>
      <c r="D194" s="22">
        <v>57941089</v>
      </c>
      <c r="E194" s="23">
        <v>226610000</v>
      </c>
      <c r="F194" s="22" t="s">
        <v>0</v>
      </c>
      <c r="G194" s="22" t="s">
        <v>83</v>
      </c>
      <c r="H194" s="22" t="s">
        <v>82</v>
      </c>
      <c r="I194" s="22">
        <v>56812121</v>
      </c>
      <c r="J194" s="23">
        <v>227530000</v>
      </c>
      <c r="K194" s="22">
        <f t="shared" si="23"/>
        <v>57376605</v>
      </c>
    </row>
    <row r="195" spans="1:11" s="22" customFormat="1" ht="15.75">
      <c r="A195" s="22" t="s">
        <v>0</v>
      </c>
      <c r="B195" s="22" t="s">
        <v>84</v>
      </c>
      <c r="C195" s="22" t="s">
        <v>81</v>
      </c>
      <c r="D195" s="22">
        <v>16346422</v>
      </c>
      <c r="E195" s="23">
        <v>242960000</v>
      </c>
      <c r="F195" s="22" t="s">
        <v>0</v>
      </c>
      <c r="G195" s="22" t="s">
        <v>84</v>
      </c>
      <c r="H195" s="22" t="s">
        <v>81</v>
      </c>
      <c r="I195" s="22">
        <v>16421031</v>
      </c>
      <c r="J195" s="23">
        <v>243960000</v>
      </c>
      <c r="K195" s="22">
        <f t="shared" si="23"/>
        <v>16383726.5</v>
      </c>
    </row>
    <row r="196" spans="1:11" s="22" customFormat="1" ht="15.75">
      <c r="A196" s="22" t="s">
        <v>0</v>
      </c>
      <c r="B196" s="22" t="s">
        <v>84</v>
      </c>
      <c r="C196" s="22" t="s">
        <v>82</v>
      </c>
      <c r="D196" s="22">
        <v>15215588</v>
      </c>
      <c r="E196" s="23">
        <v>258180000</v>
      </c>
      <c r="F196" s="22" t="s">
        <v>0</v>
      </c>
      <c r="G196" s="22" t="s">
        <v>84</v>
      </c>
      <c r="H196" s="22" t="s">
        <v>82</v>
      </c>
      <c r="I196" s="22">
        <v>15589114</v>
      </c>
      <c r="J196" s="23">
        <v>259540000</v>
      </c>
      <c r="K196" s="22">
        <f t="shared" si="23"/>
        <v>15402351</v>
      </c>
    </row>
    <row r="197" spans="1:11" s="22" customFormat="1" ht="15.75">
      <c r="A197" s="22" t="s">
        <v>20</v>
      </c>
      <c r="B197" s="22" t="s">
        <v>80</v>
      </c>
      <c r="C197" s="22" t="s">
        <v>81</v>
      </c>
      <c r="D197" s="22">
        <v>1257013</v>
      </c>
      <c r="E197" s="23">
        <v>259430000</v>
      </c>
      <c r="F197" s="22" t="s">
        <v>20</v>
      </c>
      <c r="G197" s="22" t="s">
        <v>80</v>
      </c>
      <c r="H197" s="22" t="s">
        <v>81</v>
      </c>
      <c r="I197" s="22">
        <v>1320614</v>
      </c>
      <c r="J197" s="23">
        <v>260870000</v>
      </c>
      <c r="K197" s="22">
        <f t="shared" si="23"/>
        <v>1288813.5</v>
      </c>
    </row>
    <row r="198" spans="1:11" s="22" customFormat="1" ht="15.75">
      <c r="A198" s="22" t="s">
        <v>20</v>
      </c>
      <c r="B198" s="22" t="s">
        <v>80</v>
      </c>
      <c r="C198" s="22" t="s">
        <v>82</v>
      </c>
      <c r="D198" s="22">
        <v>1763748</v>
      </c>
      <c r="E198" s="23">
        <v>261200000</v>
      </c>
      <c r="F198" s="22" t="s">
        <v>20</v>
      </c>
      <c r="G198" s="22" t="s">
        <v>80</v>
      </c>
      <c r="H198" s="22" t="s">
        <v>82</v>
      </c>
      <c r="I198" s="22">
        <v>1744619</v>
      </c>
      <c r="J198" s="23">
        <v>262610000</v>
      </c>
      <c r="K198" s="22">
        <f t="shared" si="23"/>
        <v>1754183.5</v>
      </c>
    </row>
    <row r="199" spans="1:11" s="22" customFormat="1" ht="15.75">
      <c r="A199" s="22" t="s">
        <v>20</v>
      </c>
      <c r="B199" s="22" t="s">
        <v>83</v>
      </c>
      <c r="C199" s="22" t="s">
        <v>81</v>
      </c>
      <c r="D199" s="22">
        <v>14319286</v>
      </c>
      <c r="E199" s="23">
        <v>275520000</v>
      </c>
      <c r="F199" s="22" t="s">
        <v>20</v>
      </c>
      <c r="G199" s="22" t="s">
        <v>83</v>
      </c>
      <c r="H199" s="22" t="s">
        <v>81</v>
      </c>
      <c r="I199" s="22">
        <v>15091620</v>
      </c>
      <c r="J199" s="23">
        <v>277700000</v>
      </c>
      <c r="K199" s="22">
        <f t="shared" si="23"/>
        <v>14705453</v>
      </c>
    </row>
    <row r="200" spans="1:11" s="22" customFormat="1" ht="15.75">
      <c r="A200" s="22" t="s">
        <v>20</v>
      </c>
      <c r="B200" s="22" t="s">
        <v>83</v>
      </c>
      <c r="C200" s="22" t="s">
        <v>82</v>
      </c>
      <c r="D200" s="22">
        <v>14376260</v>
      </c>
      <c r="E200" s="23">
        <v>289890000</v>
      </c>
      <c r="F200" s="22" t="s">
        <v>20</v>
      </c>
      <c r="G200" s="22" t="s">
        <v>83</v>
      </c>
      <c r="H200" s="22" t="s">
        <v>82</v>
      </c>
      <c r="I200" s="22">
        <v>15097542</v>
      </c>
      <c r="J200" s="23">
        <v>292800000</v>
      </c>
      <c r="K200" s="22">
        <f t="shared" si="23"/>
        <v>14736901</v>
      </c>
    </row>
    <row r="201" spans="1:11" s="22" customFormat="1" ht="15.75">
      <c r="A201" s="22" t="s">
        <v>20</v>
      </c>
      <c r="B201" s="22" t="s">
        <v>84</v>
      </c>
      <c r="C201" s="22" t="s">
        <v>81</v>
      </c>
      <c r="D201" s="22">
        <v>1808619</v>
      </c>
      <c r="E201" s="23">
        <v>291700000</v>
      </c>
      <c r="F201" s="22" t="s">
        <v>20</v>
      </c>
      <c r="G201" s="22" t="s">
        <v>84</v>
      </c>
      <c r="H201" s="22" t="s">
        <v>81</v>
      </c>
      <c r="I201" s="22">
        <v>1874600</v>
      </c>
      <c r="J201" s="23">
        <v>294670000</v>
      </c>
      <c r="K201" s="22">
        <f t="shared" si="23"/>
        <v>1841609.5</v>
      </c>
    </row>
    <row r="202" spans="1:11" s="22" customFormat="1" ht="15.75">
      <c r="A202" s="22" t="s">
        <v>20</v>
      </c>
      <c r="B202" s="22" t="s">
        <v>84</v>
      </c>
      <c r="C202" s="22" t="s">
        <v>82</v>
      </c>
      <c r="D202" s="22">
        <v>2134162</v>
      </c>
      <c r="E202" s="23">
        <v>293830000</v>
      </c>
      <c r="F202" s="22" t="s">
        <v>20</v>
      </c>
      <c r="G202" s="22" t="s">
        <v>84</v>
      </c>
      <c r="H202" s="22" t="s">
        <v>82</v>
      </c>
      <c r="I202" s="22">
        <v>2150297</v>
      </c>
      <c r="J202" s="23">
        <v>296820000</v>
      </c>
      <c r="K202" s="22">
        <f t="shared" si="23"/>
        <v>2142229.5</v>
      </c>
    </row>
    <row r="203" spans="1:6" ht="15.75">
      <c r="A203" t="s">
        <v>226</v>
      </c>
      <c r="F203" t="s">
        <v>88</v>
      </c>
    </row>
    <row r="204" spans="1:6" ht="15.75">
      <c r="A204" t="s">
        <v>4</v>
      </c>
      <c r="F204" t="s">
        <v>4</v>
      </c>
    </row>
    <row r="206" spans="1:6" ht="15.75">
      <c r="A206" t="s">
        <v>5</v>
      </c>
      <c r="F206" t="s">
        <v>5</v>
      </c>
    </row>
    <row r="208" spans="1:6" ht="15.75">
      <c r="A208" t="s">
        <v>6</v>
      </c>
      <c r="F208" t="s">
        <v>6</v>
      </c>
    </row>
    <row r="209" spans="1:10" ht="15.75">
      <c r="A209" t="s">
        <v>7</v>
      </c>
      <c r="B209" t="s">
        <v>76</v>
      </c>
      <c r="C209" t="s">
        <v>89</v>
      </c>
      <c r="D209" t="s">
        <v>9</v>
      </c>
      <c r="E209" t="s">
        <v>9</v>
      </c>
      <c r="F209" t="s">
        <v>7</v>
      </c>
      <c r="G209" t="s">
        <v>76</v>
      </c>
      <c r="H209" t="s">
        <v>89</v>
      </c>
      <c r="I209" t="s">
        <v>9</v>
      </c>
      <c r="J209" t="s">
        <v>9</v>
      </c>
    </row>
    <row r="210" spans="1:8" ht="15.75">
      <c r="A210" t="s">
        <v>10</v>
      </c>
      <c r="B210" t="s">
        <v>78</v>
      </c>
      <c r="C210" t="s">
        <v>87</v>
      </c>
      <c r="F210" t="s">
        <v>10</v>
      </c>
      <c r="G210" t="s">
        <v>78</v>
      </c>
      <c r="H210" t="s">
        <v>87</v>
      </c>
    </row>
    <row r="211" spans="1:11" s="22" customFormat="1" ht="15.75">
      <c r="A211" s="22" t="s">
        <v>0</v>
      </c>
      <c r="B211" s="22" t="s">
        <v>80</v>
      </c>
      <c r="C211" s="22" t="s">
        <v>81</v>
      </c>
      <c r="D211" s="22">
        <v>16733296</v>
      </c>
      <c r="E211" s="22">
        <v>16733296</v>
      </c>
      <c r="F211" s="22" t="s">
        <v>0</v>
      </c>
      <c r="G211" s="22" t="s">
        <v>80</v>
      </c>
      <c r="H211" s="22" t="s">
        <v>81</v>
      </c>
      <c r="I211" s="22">
        <v>16564055</v>
      </c>
      <c r="J211" s="22">
        <v>16564055</v>
      </c>
      <c r="K211" s="22">
        <f aca="true" t="shared" si="24" ref="K211:K222">(D211+I211)/2</f>
        <v>16648675.5</v>
      </c>
    </row>
    <row r="212" spans="1:11" s="22" customFormat="1" ht="15.75">
      <c r="A212" s="22" t="s">
        <v>0</v>
      </c>
      <c r="B212" s="22" t="s">
        <v>80</v>
      </c>
      <c r="C212" s="22" t="s">
        <v>82</v>
      </c>
      <c r="D212" s="22">
        <v>54230859</v>
      </c>
      <c r="E212" s="22">
        <v>70964155</v>
      </c>
      <c r="F212" s="22" t="s">
        <v>0</v>
      </c>
      <c r="G212" s="22" t="s">
        <v>80</v>
      </c>
      <c r="H212" s="22" t="s">
        <v>82</v>
      </c>
      <c r="I212" s="22">
        <v>54472132</v>
      </c>
      <c r="J212" s="22">
        <v>71036187</v>
      </c>
      <c r="K212" s="22">
        <f t="shared" si="24"/>
        <v>54351495.5</v>
      </c>
    </row>
    <row r="213" spans="1:11" s="22" customFormat="1" ht="15.75">
      <c r="A213" s="22" t="s">
        <v>0</v>
      </c>
      <c r="B213" s="22" t="s">
        <v>83</v>
      </c>
      <c r="C213" s="22" t="s">
        <v>81</v>
      </c>
      <c r="D213" s="22">
        <v>38697521</v>
      </c>
      <c r="E213" s="23">
        <v>109660000</v>
      </c>
      <c r="F213" s="22" t="s">
        <v>0</v>
      </c>
      <c r="G213" s="22" t="s">
        <v>83</v>
      </c>
      <c r="H213" s="22" t="s">
        <v>81</v>
      </c>
      <c r="I213" s="22">
        <v>38219127</v>
      </c>
      <c r="J213" s="23">
        <v>109260000</v>
      </c>
      <c r="K213" s="22">
        <f t="shared" si="24"/>
        <v>38458324</v>
      </c>
    </row>
    <row r="214" spans="1:11" s="22" customFormat="1" ht="15.75">
      <c r="A214" s="22" t="s">
        <v>0</v>
      </c>
      <c r="B214" s="22" t="s">
        <v>83</v>
      </c>
      <c r="C214" s="22" t="s">
        <v>82</v>
      </c>
      <c r="D214" s="23">
        <v>116950000</v>
      </c>
      <c r="E214" s="23">
        <v>226610000</v>
      </c>
      <c r="F214" s="22" t="s">
        <v>0</v>
      </c>
      <c r="G214" s="22" t="s">
        <v>83</v>
      </c>
      <c r="H214" s="22" t="s">
        <v>82</v>
      </c>
      <c r="I214" s="23">
        <v>118280000</v>
      </c>
      <c r="J214" s="23">
        <v>227530000</v>
      </c>
      <c r="K214" s="22">
        <f t="shared" si="24"/>
        <v>117615000</v>
      </c>
    </row>
    <row r="215" spans="1:11" s="22" customFormat="1" ht="15.75">
      <c r="A215" s="22" t="s">
        <v>0</v>
      </c>
      <c r="B215" s="22" t="s">
        <v>84</v>
      </c>
      <c r="C215" s="22" t="s">
        <v>81</v>
      </c>
      <c r="D215" s="22">
        <v>16285387</v>
      </c>
      <c r="E215" s="23">
        <v>242900000</v>
      </c>
      <c r="F215" s="22" t="s">
        <v>0</v>
      </c>
      <c r="G215" s="22" t="s">
        <v>84</v>
      </c>
      <c r="H215" s="22" t="s">
        <v>81</v>
      </c>
      <c r="I215" s="22">
        <v>16376054</v>
      </c>
      <c r="J215" s="23">
        <v>243910000</v>
      </c>
      <c r="K215" s="22">
        <f t="shared" si="24"/>
        <v>16330720.5</v>
      </c>
    </row>
    <row r="216" spans="1:11" s="22" customFormat="1" ht="15.75">
      <c r="A216" s="22" t="s">
        <v>0</v>
      </c>
      <c r="B216" s="22" t="s">
        <v>84</v>
      </c>
      <c r="C216" s="22" t="s">
        <v>82</v>
      </c>
      <c r="D216" s="22">
        <v>15276624</v>
      </c>
      <c r="E216" s="23">
        <v>258180000</v>
      </c>
      <c r="F216" s="22" t="s">
        <v>0</v>
      </c>
      <c r="G216" s="22" t="s">
        <v>84</v>
      </c>
      <c r="H216" s="22" t="s">
        <v>82</v>
      </c>
      <c r="I216" s="22">
        <v>15634090</v>
      </c>
      <c r="J216" s="23">
        <v>259540000</v>
      </c>
      <c r="K216" s="22">
        <f t="shared" si="24"/>
        <v>15455357</v>
      </c>
    </row>
    <row r="217" spans="1:11" s="22" customFormat="1" ht="15.75">
      <c r="A217" s="22" t="s">
        <v>20</v>
      </c>
      <c r="B217" s="22" t="s">
        <v>80</v>
      </c>
      <c r="C217" s="22" t="s">
        <v>81</v>
      </c>
      <c r="D217" s="22">
        <v>595995.8</v>
      </c>
      <c r="E217" s="23">
        <v>258770000</v>
      </c>
      <c r="F217" s="22" t="s">
        <v>20</v>
      </c>
      <c r="G217" s="22" t="s">
        <v>80</v>
      </c>
      <c r="H217" s="22" t="s">
        <v>81</v>
      </c>
      <c r="I217" s="22">
        <v>585338.9</v>
      </c>
      <c r="J217" s="23">
        <v>260130000</v>
      </c>
      <c r="K217" s="22">
        <f t="shared" si="24"/>
        <v>590667.3500000001</v>
      </c>
    </row>
    <row r="218" spans="1:11" s="22" customFormat="1" ht="15.75">
      <c r="A218" s="22" t="s">
        <v>20</v>
      </c>
      <c r="B218" s="22" t="s">
        <v>80</v>
      </c>
      <c r="C218" s="22" t="s">
        <v>82</v>
      </c>
      <c r="D218" s="22">
        <v>2424766</v>
      </c>
      <c r="E218" s="23">
        <v>261200000</v>
      </c>
      <c r="F218" s="22" t="s">
        <v>20</v>
      </c>
      <c r="G218" s="22" t="s">
        <v>80</v>
      </c>
      <c r="H218" s="22" t="s">
        <v>82</v>
      </c>
      <c r="I218" s="22">
        <v>2479894</v>
      </c>
      <c r="J218" s="23">
        <v>262610000</v>
      </c>
      <c r="K218" s="22">
        <f t="shared" si="24"/>
        <v>2452330</v>
      </c>
    </row>
    <row r="219" spans="1:11" s="22" customFormat="1" ht="15.75">
      <c r="A219" s="22" t="s">
        <v>20</v>
      </c>
      <c r="B219" s="22" t="s">
        <v>83</v>
      </c>
      <c r="C219" s="22" t="s">
        <v>81</v>
      </c>
      <c r="D219" s="22">
        <v>6285619</v>
      </c>
      <c r="E219" s="23">
        <v>267480000</v>
      </c>
      <c r="F219" s="22" t="s">
        <v>20</v>
      </c>
      <c r="G219" s="22" t="s">
        <v>83</v>
      </c>
      <c r="H219" s="22" t="s">
        <v>81</v>
      </c>
      <c r="I219" s="22">
        <v>6651712</v>
      </c>
      <c r="J219" s="23">
        <v>269260000</v>
      </c>
      <c r="K219" s="22">
        <f t="shared" si="24"/>
        <v>6468665.5</v>
      </c>
    </row>
    <row r="220" spans="1:11" s="22" customFormat="1" ht="15.75">
      <c r="A220" s="22" t="s">
        <v>20</v>
      </c>
      <c r="B220" s="22" t="s">
        <v>83</v>
      </c>
      <c r="C220" s="22" t="s">
        <v>82</v>
      </c>
      <c r="D220" s="22">
        <v>22409927</v>
      </c>
      <c r="E220" s="23">
        <v>289890000</v>
      </c>
      <c r="F220" s="22" t="s">
        <v>20</v>
      </c>
      <c r="G220" s="22" t="s">
        <v>83</v>
      </c>
      <c r="H220" s="22" t="s">
        <v>82</v>
      </c>
      <c r="I220" s="22">
        <v>23537450</v>
      </c>
      <c r="J220" s="23">
        <v>292800000</v>
      </c>
      <c r="K220" s="22">
        <f t="shared" si="24"/>
        <v>22973688.5</v>
      </c>
    </row>
    <row r="221" spans="1:11" s="22" customFormat="1" ht="15.75">
      <c r="A221" s="22" t="s">
        <v>20</v>
      </c>
      <c r="B221" s="22" t="s">
        <v>84</v>
      </c>
      <c r="C221" s="22" t="s">
        <v>81</v>
      </c>
      <c r="D221" s="22">
        <v>1886616</v>
      </c>
      <c r="E221" s="23">
        <v>291780000</v>
      </c>
      <c r="F221" s="22" t="s">
        <v>20</v>
      </c>
      <c r="G221" s="22" t="s">
        <v>84</v>
      </c>
      <c r="H221" s="22" t="s">
        <v>81</v>
      </c>
      <c r="I221" s="22">
        <v>1828038</v>
      </c>
      <c r="J221" s="23">
        <v>294630000</v>
      </c>
      <c r="K221" s="22">
        <f t="shared" si="24"/>
        <v>1857327</v>
      </c>
    </row>
    <row r="222" spans="1:11" s="22" customFormat="1" ht="15.75">
      <c r="A222" s="22" t="s">
        <v>20</v>
      </c>
      <c r="B222" s="22" t="s">
        <v>84</v>
      </c>
      <c r="C222" s="22" t="s">
        <v>82</v>
      </c>
      <c r="D222" s="22">
        <v>2056164</v>
      </c>
      <c r="E222" s="23">
        <v>293830000</v>
      </c>
      <c r="F222" s="22" t="s">
        <v>20</v>
      </c>
      <c r="G222" s="22" t="s">
        <v>84</v>
      </c>
      <c r="H222" s="22" t="s">
        <v>82</v>
      </c>
      <c r="I222" s="22">
        <v>2196860</v>
      </c>
      <c r="J222" s="23">
        <v>296820000</v>
      </c>
      <c r="K222" s="22">
        <f t="shared" si="24"/>
        <v>2126512</v>
      </c>
    </row>
    <row r="225" spans="1:6" ht="15.75">
      <c r="A225" t="s">
        <v>6</v>
      </c>
      <c r="F225" t="s">
        <v>6</v>
      </c>
    </row>
    <row r="226" spans="1:9" ht="15.75">
      <c r="A226" t="s">
        <v>90</v>
      </c>
      <c r="B226" t="s">
        <v>91</v>
      </c>
      <c r="C226" t="s">
        <v>9</v>
      </c>
      <c r="D226" t="s">
        <v>9</v>
      </c>
      <c r="F226" t="s">
        <v>90</v>
      </c>
      <c r="G226" t="s">
        <v>91</v>
      </c>
      <c r="H226" t="s">
        <v>9</v>
      </c>
      <c r="I226" t="s">
        <v>9</v>
      </c>
    </row>
    <row r="227" spans="1:6" ht="15.75">
      <c r="A227" t="s">
        <v>92</v>
      </c>
      <c r="F227" t="s">
        <v>92</v>
      </c>
    </row>
    <row r="228" spans="1:10" ht="15.75">
      <c r="A228" t="s">
        <v>81</v>
      </c>
      <c r="B228" t="s">
        <v>93</v>
      </c>
      <c r="C228">
        <v>34189911</v>
      </c>
      <c r="D228">
        <v>34189911</v>
      </c>
      <c r="F228" t="s">
        <v>81</v>
      </c>
      <c r="G228" t="s">
        <v>93</v>
      </c>
      <c r="H228">
        <v>35363577</v>
      </c>
      <c r="I228">
        <v>35363577</v>
      </c>
      <c r="J228">
        <f>(C228+H228)/2</f>
        <v>34776744</v>
      </c>
    </row>
    <row r="229" spans="1:11" ht="15.75">
      <c r="A229" t="s">
        <v>81</v>
      </c>
      <c r="B229" t="s">
        <v>94</v>
      </c>
      <c r="C229">
        <v>34075230</v>
      </c>
      <c r="D229">
        <v>68265141</v>
      </c>
      <c r="F229" t="s">
        <v>81</v>
      </c>
      <c r="G229" t="s">
        <v>94</v>
      </c>
      <c r="H229">
        <v>35413258</v>
      </c>
      <c r="I229">
        <v>70776835</v>
      </c>
      <c r="J229">
        <f>(C229+H229)/2</f>
        <v>34744244</v>
      </c>
      <c r="K229">
        <f>ROUND((J228+J229)/1000,1)</f>
        <v>69521</v>
      </c>
    </row>
    <row r="230" spans="1:10" ht="15.75">
      <c r="A230" t="s">
        <v>82</v>
      </c>
      <c r="B230" t="s">
        <v>93</v>
      </c>
      <c r="C230" s="2">
        <v>110000000</v>
      </c>
      <c r="D230" s="2">
        <v>178260000</v>
      </c>
      <c r="F230" t="s">
        <v>82</v>
      </c>
      <c r="G230" t="s">
        <v>93</v>
      </c>
      <c r="H230" s="2">
        <v>110330000</v>
      </c>
      <c r="I230" s="2">
        <v>181100000</v>
      </c>
      <c r="J230">
        <f>(C230+H230)/2</f>
        <v>110165000</v>
      </c>
    </row>
    <row r="231" spans="1:10" ht="15.75">
      <c r="A231" t="s">
        <v>82</v>
      </c>
      <c r="B231" t="s">
        <v>94</v>
      </c>
      <c r="C231" s="2">
        <v>115570000</v>
      </c>
      <c r="D231" s="2">
        <v>293830000</v>
      </c>
      <c r="F231" t="s">
        <v>82</v>
      </c>
      <c r="G231" t="s">
        <v>94</v>
      </c>
      <c r="H231" s="2">
        <v>115720000</v>
      </c>
      <c r="I231" s="2">
        <v>296820000</v>
      </c>
      <c r="J231">
        <f>(C231+H231)/2</f>
        <v>115645000</v>
      </c>
    </row>
    <row r="234" spans="1:6" ht="15.75">
      <c r="A234" t="s">
        <v>6</v>
      </c>
      <c r="F234" t="s">
        <v>6</v>
      </c>
    </row>
    <row r="235" spans="1:10" ht="15.75">
      <c r="A235" t="s">
        <v>7</v>
      </c>
      <c r="B235" t="s">
        <v>91</v>
      </c>
      <c r="C235" t="s">
        <v>95</v>
      </c>
      <c r="D235" t="s">
        <v>9</v>
      </c>
      <c r="E235" t="s">
        <v>9</v>
      </c>
      <c r="F235" t="s">
        <v>7</v>
      </c>
      <c r="G235" t="s">
        <v>91</v>
      </c>
      <c r="H235" t="s">
        <v>95</v>
      </c>
      <c r="I235" t="s">
        <v>9</v>
      </c>
      <c r="J235" t="s">
        <v>9</v>
      </c>
    </row>
    <row r="236" spans="1:8" ht="15.75">
      <c r="A236" t="s">
        <v>43</v>
      </c>
      <c r="B236" t="s">
        <v>31</v>
      </c>
      <c r="C236" t="s">
        <v>78</v>
      </c>
      <c r="F236" t="s">
        <v>43</v>
      </c>
      <c r="G236" t="s">
        <v>31</v>
      </c>
      <c r="H236" t="s">
        <v>78</v>
      </c>
    </row>
    <row r="237" spans="1:12" s="22" customFormat="1" ht="15.75">
      <c r="A237" s="22" t="s">
        <v>0</v>
      </c>
      <c r="B237" s="22" t="s">
        <v>93</v>
      </c>
      <c r="C237" s="22" t="s">
        <v>96</v>
      </c>
      <c r="D237" s="22">
        <v>30709043</v>
      </c>
      <c r="E237" s="22">
        <v>30709043</v>
      </c>
      <c r="F237" s="22" t="s">
        <v>0</v>
      </c>
      <c r="G237" s="22" t="s">
        <v>93</v>
      </c>
      <c r="H237" s="22" t="s">
        <v>96</v>
      </c>
      <c r="I237" s="22">
        <v>30605635</v>
      </c>
      <c r="J237" s="22">
        <v>30605635</v>
      </c>
      <c r="K237" s="22">
        <f aca="true" t="shared" si="25" ref="K237:K252">(D237+I237)/2</f>
        <v>30657339</v>
      </c>
      <c r="L237" s="22">
        <f>K238+K239+K240</f>
        <v>95893170</v>
      </c>
    </row>
    <row r="238" spans="1:13" s="22" customFormat="1" ht="15.75">
      <c r="A238" s="22" t="s">
        <v>0</v>
      </c>
      <c r="B238" s="22" t="s">
        <v>93</v>
      </c>
      <c r="C238" s="22" t="s">
        <v>97</v>
      </c>
      <c r="D238" s="22">
        <v>63075501</v>
      </c>
      <c r="E238" s="22">
        <v>93784544</v>
      </c>
      <c r="F238" s="22" t="s">
        <v>0</v>
      </c>
      <c r="G238" s="22" t="s">
        <v>93</v>
      </c>
      <c r="H238" s="22" t="s">
        <v>97</v>
      </c>
      <c r="I238" s="22">
        <v>63699917</v>
      </c>
      <c r="J238" s="22">
        <v>94305552</v>
      </c>
      <c r="K238" s="22">
        <f t="shared" si="25"/>
        <v>63387709</v>
      </c>
      <c r="L238" s="22">
        <f>K238+K239</f>
        <v>67067046</v>
      </c>
      <c r="M238" s="22">
        <f>L238/L237</f>
        <v>0.699393356169162</v>
      </c>
    </row>
    <row r="239" spans="1:12" s="22" customFormat="1" ht="15.75">
      <c r="A239" s="22" t="s">
        <v>0</v>
      </c>
      <c r="B239" s="22" t="s">
        <v>93</v>
      </c>
      <c r="C239" s="22" t="s">
        <v>98</v>
      </c>
      <c r="D239" s="22">
        <v>3766869</v>
      </c>
      <c r="E239" s="22">
        <v>97551413</v>
      </c>
      <c r="F239" s="22" t="s">
        <v>0</v>
      </c>
      <c r="G239" s="22" t="s">
        <v>93</v>
      </c>
      <c r="H239" s="22" t="s">
        <v>98</v>
      </c>
      <c r="I239" s="22">
        <v>3591805</v>
      </c>
      <c r="J239" s="22">
        <v>97897357</v>
      </c>
      <c r="K239" s="22">
        <f t="shared" si="25"/>
        <v>3679337</v>
      </c>
      <c r="L239" s="22">
        <f>K239/L238</f>
        <v>0.054860579367100794</v>
      </c>
    </row>
    <row r="240" spans="1:11" s="22" customFormat="1" ht="15.75">
      <c r="A240" s="22" t="s">
        <v>0</v>
      </c>
      <c r="B240" s="22" t="s">
        <v>93</v>
      </c>
      <c r="C240" s="22" t="s">
        <v>99</v>
      </c>
      <c r="D240" s="22">
        <v>28626073</v>
      </c>
      <c r="E240" s="23">
        <v>126180000</v>
      </c>
      <c r="F240" s="22" t="s">
        <v>0</v>
      </c>
      <c r="G240" s="22" t="s">
        <v>93</v>
      </c>
      <c r="H240" s="22" t="s">
        <v>99</v>
      </c>
      <c r="I240" s="22">
        <v>29026175</v>
      </c>
      <c r="J240" s="23">
        <v>126920000</v>
      </c>
      <c r="K240" s="22">
        <f t="shared" si="25"/>
        <v>28826124</v>
      </c>
    </row>
    <row r="241" spans="1:12" s="22" customFormat="1" ht="15.75">
      <c r="A241" s="22" t="s">
        <v>0</v>
      </c>
      <c r="B241" s="22" t="s">
        <v>94</v>
      </c>
      <c r="C241" s="22" t="s">
        <v>96</v>
      </c>
      <c r="D241" s="22">
        <v>28673741</v>
      </c>
      <c r="E241" s="23">
        <v>154850000</v>
      </c>
      <c r="F241" s="22" t="s">
        <v>0</v>
      </c>
      <c r="G241" s="22" t="s">
        <v>94</v>
      </c>
      <c r="H241" s="22" t="s">
        <v>96</v>
      </c>
      <c r="I241" s="22">
        <v>28706851</v>
      </c>
      <c r="J241" s="23">
        <v>155630000</v>
      </c>
      <c r="K241" s="22">
        <f t="shared" si="25"/>
        <v>28690296</v>
      </c>
      <c r="L241" s="22">
        <f>K242+K243+K244</f>
        <v>103619185.5</v>
      </c>
    </row>
    <row r="242" spans="1:12" s="22" customFormat="1" ht="15.75">
      <c r="A242" s="22" t="s">
        <v>0</v>
      </c>
      <c r="B242" s="22" t="s">
        <v>94</v>
      </c>
      <c r="C242" s="22" t="s">
        <v>97</v>
      </c>
      <c r="D242" s="22">
        <v>57723249</v>
      </c>
      <c r="E242" s="23">
        <v>212570000</v>
      </c>
      <c r="F242" s="22" t="s">
        <v>0</v>
      </c>
      <c r="G242" s="22" t="s">
        <v>94</v>
      </c>
      <c r="H242" s="22" t="s">
        <v>97</v>
      </c>
      <c r="I242" s="22">
        <v>58877829</v>
      </c>
      <c r="J242" s="23">
        <v>214510000</v>
      </c>
      <c r="K242" s="22">
        <f t="shared" si="25"/>
        <v>58300539</v>
      </c>
      <c r="L242" s="22">
        <f>K242+K243</f>
        <v>61031337.5</v>
      </c>
    </row>
    <row r="243" spans="1:12" s="22" customFormat="1" ht="15.75">
      <c r="A243" s="22" t="s">
        <v>0</v>
      </c>
      <c r="B243" s="22" t="s">
        <v>94</v>
      </c>
      <c r="C243" s="22" t="s">
        <v>98</v>
      </c>
      <c r="D243" s="22">
        <v>2837136</v>
      </c>
      <c r="E243" s="23">
        <v>215410000</v>
      </c>
      <c r="F243" s="22" t="s">
        <v>0</v>
      </c>
      <c r="G243" s="22" t="s">
        <v>94</v>
      </c>
      <c r="H243" s="22" t="s">
        <v>98</v>
      </c>
      <c r="I243" s="22">
        <v>2624461</v>
      </c>
      <c r="J243" s="23">
        <v>217130000</v>
      </c>
      <c r="K243" s="22">
        <f t="shared" si="25"/>
        <v>2730798.5</v>
      </c>
      <c r="L243" s="22">
        <f>K243/L242</f>
        <v>0.04474420210764675</v>
      </c>
    </row>
    <row r="244" spans="1:11" s="22" customFormat="1" ht="15.75">
      <c r="A244" s="22" t="s">
        <v>0</v>
      </c>
      <c r="B244" s="22" t="s">
        <v>94</v>
      </c>
      <c r="C244" s="22" t="s">
        <v>99</v>
      </c>
      <c r="D244" s="22">
        <v>42763659</v>
      </c>
      <c r="E244" s="23">
        <v>258180000</v>
      </c>
      <c r="F244" s="22" t="s">
        <v>0</v>
      </c>
      <c r="G244" s="22" t="s">
        <v>94</v>
      </c>
      <c r="H244" s="22" t="s">
        <v>99</v>
      </c>
      <c r="I244" s="22">
        <v>42412037</v>
      </c>
      <c r="J244" s="23">
        <v>259540000</v>
      </c>
      <c r="K244" s="22">
        <f t="shared" si="25"/>
        <v>42587848</v>
      </c>
    </row>
    <row r="245" spans="1:12" s="22" customFormat="1" ht="15.75">
      <c r="A245" s="22" t="s">
        <v>20</v>
      </c>
      <c r="B245" s="22" t="s">
        <v>93</v>
      </c>
      <c r="C245" s="22" t="s">
        <v>96</v>
      </c>
      <c r="D245" s="22">
        <v>1114136</v>
      </c>
      <c r="E245" s="23">
        <v>259290000</v>
      </c>
      <c r="F245" s="22" t="s">
        <v>20</v>
      </c>
      <c r="G245" s="22" t="s">
        <v>93</v>
      </c>
      <c r="H245" s="22" t="s">
        <v>96</v>
      </c>
      <c r="I245" s="22">
        <v>1212581</v>
      </c>
      <c r="J245" s="23">
        <v>260760000</v>
      </c>
      <c r="K245" s="22">
        <f t="shared" si="25"/>
        <v>1163358.5</v>
      </c>
      <c r="L245" s="22">
        <f>K246+K247+K248</f>
        <v>17224489.6</v>
      </c>
    </row>
    <row r="246" spans="1:12" s="22" customFormat="1" ht="15.75">
      <c r="A246" s="22" t="s">
        <v>20</v>
      </c>
      <c r="B246" s="22" t="s">
        <v>93</v>
      </c>
      <c r="C246" s="22" t="s">
        <v>97</v>
      </c>
      <c r="D246" s="22">
        <v>13033384</v>
      </c>
      <c r="E246" s="23">
        <v>272320000</v>
      </c>
      <c r="F246" s="22" t="s">
        <v>20</v>
      </c>
      <c r="G246" s="22" t="s">
        <v>93</v>
      </c>
      <c r="H246" s="22" t="s">
        <v>97</v>
      </c>
      <c r="I246" s="22">
        <v>13607843</v>
      </c>
      <c r="J246" s="23">
        <v>274370000</v>
      </c>
      <c r="K246" s="22">
        <f t="shared" si="25"/>
        <v>13320613.5</v>
      </c>
      <c r="L246" s="22">
        <f>K246+K247</f>
        <v>13945965.6</v>
      </c>
    </row>
    <row r="247" spans="1:12" s="22" customFormat="1" ht="15.75">
      <c r="A247" s="22" t="s">
        <v>20</v>
      </c>
      <c r="B247" s="22" t="s">
        <v>93</v>
      </c>
      <c r="C247" s="22" t="s">
        <v>98</v>
      </c>
      <c r="D247" s="22">
        <v>565561.2</v>
      </c>
      <c r="E247" s="23">
        <v>272890000</v>
      </c>
      <c r="F247" s="22" t="s">
        <v>20</v>
      </c>
      <c r="G247" s="22" t="s">
        <v>93</v>
      </c>
      <c r="H247" s="22" t="s">
        <v>98</v>
      </c>
      <c r="I247" s="22">
        <v>685143</v>
      </c>
      <c r="J247" s="23">
        <v>275050000</v>
      </c>
      <c r="K247" s="22">
        <f t="shared" si="25"/>
        <v>625352.1</v>
      </c>
      <c r="L247" s="22">
        <f>K247/L246</f>
        <v>0.04484107575885602</v>
      </c>
    </row>
    <row r="248" spans="1:11" s="22" customFormat="1" ht="15.75">
      <c r="A248" s="22" t="s">
        <v>20</v>
      </c>
      <c r="B248" s="22" t="s">
        <v>93</v>
      </c>
      <c r="C248" s="22" t="s">
        <v>99</v>
      </c>
      <c r="D248" s="22">
        <v>3297066</v>
      </c>
      <c r="E248" s="23">
        <v>276190000</v>
      </c>
      <c r="F248" s="22" t="s">
        <v>20</v>
      </c>
      <c r="G248" s="22" t="s">
        <v>93</v>
      </c>
      <c r="H248" s="22" t="s">
        <v>99</v>
      </c>
      <c r="I248" s="22">
        <v>3259982</v>
      </c>
      <c r="J248" s="23">
        <v>278310000</v>
      </c>
      <c r="K248" s="22">
        <f t="shared" si="25"/>
        <v>3278524</v>
      </c>
    </row>
    <row r="249" spans="1:12" s="22" customFormat="1" ht="15.75">
      <c r="A249" s="22" t="s">
        <v>20</v>
      </c>
      <c r="B249" s="22" t="s">
        <v>94</v>
      </c>
      <c r="C249" s="22" t="s">
        <v>96</v>
      </c>
      <c r="D249" s="22">
        <v>1030625</v>
      </c>
      <c r="E249" s="23">
        <v>277220000</v>
      </c>
      <c r="F249" s="22" t="s">
        <v>20</v>
      </c>
      <c r="G249" s="22" t="s">
        <v>94</v>
      </c>
      <c r="H249" s="22" t="s">
        <v>96</v>
      </c>
      <c r="I249" s="22">
        <v>1046452</v>
      </c>
      <c r="J249" s="23">
        <v>279360000</v>
      </c>
      <c r="K249" s="22">
        <f t="shared" si="25"/>
        <v>1038538.5</v>
      </c>
      <c r="L249" s="22">
        <f>K250+K251+K252</f>
        <v>17042803.05</v>
      </c>
    </row>
    <row r="250" spans="1:12" s="22" customFormat="1" ht="15.75">
      <c r="A250" s="22" t="s">
        <v>20</v>
      </c>
      <c r="B250" s="22" t="s">
        <v>94</v>
      </c>
      <c r="C250" s="22" t="s">
        <v>97</v>
      </c>
      <c r="D250" s="22">
        <v>8566236</v>
      </c>
      <c r="E250" s="23">
        <v>285780000</v>
      </c>
      <c r="F250" s="22" t="s">
        <v>20</v>
      </c>
      <c r="G250" s="22" t="s">
        <v>94</v>
      </c>
      <c r="H250" s="22" t="s">
        <v>97</v>
      </c>
      <c r="I250" s="22">
        <v>9161051</v>
      </c>
      <c r="J250" s="23">
        <v>288520000</v>
      </c>
      <c r="K250" s="22">
        <f t="shared" si="25"/>
        <v>8863643.5</v>
      </c>
      <c r="L250" s="22">
        <f>K250+K251</f>
        <v>9261873.55</v>
      </c>
    </row>
    <row r="251" spans="1:12" s="22" customFormat="1" ht="15.75">
      <c r="A251" s="22" t="s">
        <v>20</v>
      </c>
      <c r="B251" s="22" t="s">
        <v>94</v>
      </c>
      <c r="C251" s="22" t="s">
        <v>98</v>
      </c>
      <c r="D251" s="22">
        <v>434022.3</v>
      </c>
      <c r="E251" s="23">
        <v>286220000</v>
      </c>
      <c r="F251" s="22" t="s">
        <v>20</v>
      </c>
      <c r="G251" s="22" t="s">
        <v>94</v>
      </c>
      <c r="H251" s="22" t="s">
        <v>98</v>
      </c>
      <c r="I251" s="22">
        <v>362437.8</v>
      </c>
      <c r="J251" s="23">
        <v>288880000</v>
      </c>
      <c r="K251" s="22">
        <f t="shared" si="25"/>
        <v>398230.05</v>
      </c>
      <c r="L251" s="22">
        <f>K251/L250</f>
        <v>0.04299670556396227</v>
      </c>
    </row>
    <row r="252" spans="1:11" s="22" customFormat="1" ht="15.75">
      <c r="A252" s="22" t="s">
        <v>20</v>
      </c>
      <c r="B252" s="22" t="s">
        <v>94</v>
      </c>
      <c r="C252" s="22" t="s">
        <v>99</v>
      </c>
      <c r="D252" s="22">
        <v>7618056</v>
      </c>
      <c r="E252" s="23">
        <v>293830000</v>
      </c>
      <c r="F252" s="22" t="s">
        <v>20</v>
      </c>
      <c r="G252" s="22" t="s">
        <v>94</v>
      </c>
      <c r="H252" s="22" t="s">
        <v>99</v>
      </c>
      <c r="I252" s="22">
        <v>7943803</v>
      </c>
      <c r="J252" s="23">
        <v>296820000</v>
      </c>
      <c r="K252" s="22">
        <f t="shared" si="25"/>
        <v>7780929.5</v>
      </c>
    </row>
    <row r="253" spans="1:6" ht="15.75">
      <c r="A253" t="s">
        <v>227</v>
      </c>
      <c r="F253" t="s">
        <v>100</v>
      </c>
    </row>
    <row r="254" spans="1:6" ht="15.75">
      <c r="A254" t="s">
        <v>4</v>
      </c>
      <c r="F254" t="s">
        <v>4</v>
      </c>
    </row>
    <row r="256" spans="1:6" ht="15.75">
      <c r="A256" t="s">
        <v>5</v>
      </c>
      <c r="F256" t="s">
        <v>5</v>
      </c>
    </row>
    <row r="258" spans="1:6" ht="15.75">
      <c r="A258" t="s">
        <v>6</v>
      </c>
      <c r="F258" t="s">
        <v>6</v>
      </c>
    </row>
    <row r="259" spans="1:10" ht="15.75">
      <c r="A259" t="s">
        <v>7</v>
      </c>
      <c r="B259" t="s">
        <v>91</v>
      </c>
      <c r="C259" t="s">
        <v>101</v>
      </c>
      <c r="D259" t="s">
        <v>9</v>
      </c>
      <c r="E259" t="s">
        <v>9</v>
      </c>
      <c r="F259" t="s">
        <v>7</v>
      </c>
      <c r="G259" t="s">
        <v>91</v>
      </c>
      <c r="H259" t="s">
        <v>101</v>
      </c>
      <c r="I259" t="s">
        <v>9</v>
      </c>
      <c r="J259" t="s">
        <v>9</v>
      </c>
    </row>
    <row r="260" spans="1:8" ht="15.75">
      <c r="A260" t="s">
        <v>11</v>
      </c>
      <c r="B260" t="s">
        <v>102</v>
      </c>
      <c r="C260" t="s">
        <v>103</v>
      </c>
      <c r="F260" t="s">
        <v>11</v>
      </c>
      <c r="G260" t="s">
        <v>102</v>
      </c>
      <c r="H260" t="s">
        <v>103</v>
      </c>
    </row>
    <row r="261" spans="1:11" s="22" customFormat="1" ht="15.75">
      <c r="A261" s="22" t="s">
        <v>0</v>
      </c>
      <c r="B261" s="22" t="s">
        <v>93</v>
      </c>
      <c r="C261" s="22" t="s">
        <v>99</v>
      </c>
      <c r="D261" s="22">
        <v>59335116</v>
      </c>
      <c r="E261" s="22">
        <v>59335116</v>
      </c>
      <c r="F261" s="22" t="s">
        <v>0</v>
      </c>
      <c r="G261" s="22" t="s">
        <v>93</v>
      </c>
      <c r="H261" s="22" t="s">
        <v>99</v>
      </c>
      <c r="I261" s="22">
        <v>59631811</v>
      </c>
      <c r="J261" s="22">
        <v>59631811</v>
      </c>
      <c r="K261" s="22">
        <f aca="true" t="shared" si="26" ref="K261:K284">(D261+I261)/2</f>
        <v>59483463.5</v>
      </c>
    </row>
    <row r="262" spans="1:11" s="22" customFormat="1" ht="15.75">
      <c r="A262" s="22" t="s">
        <v>0</v>
      </c>
      <c r="B262" s="22" t="s">
        <v>93</v>
      </c>
      <c r="C262" s="22" t="s">
        <v>104</v>
      </c>
      <c r="D262" s="22">
        <v>49199674</v>
      </c>
      <c r="E262" s="23">
        <v>108530000</v>
      </c>
      <c r="F262" s="22" t="s">
        <v>0</v>
      </c>
      <c r="G262" s="22" t="s">
        <v>93</v>
      </c>
      <c r="H262" s="22" t="s">
        <v>104</v>
      </c>
      <c r="I262" s="22">
        <v>50318486</v>
      </c>
      <c r="J262" s="23">
        <v>109950000</v>
      </c>
      <c r="K262" s="22">
        <f t="shared" si="26"/>
        <v>49759080</v>
      </c>
    </row>
    <row r="263" spans="1:11" s="22" customFormat="1" ht="15.75">
      <c r="A263" s="22" t="s">
        <v>0</v>
      </c>
      <c r="B263" s="22" t="s">
        <v>93</v>
      </c>
      <c r="C263" s="22" t="s">
        <v>105</v>
      </c>
      <c r="D263" s="22">
        <v>6169614</v>
      </c>
      <c r="E263" s="23">
        <v>114700000</v>
      </c>
      <c r="F263" s="22" t="s">
        <v>0</v>
      </c>
      <c r="G263" s="22" t="s">
        <v>93</v>
      </c>
      <c r="H263" s="22" t="s">
        <v>105</v>
      </c>
      <c r="I263" s="22">
        <v>5672506</v>
      </c>
      <c r="J263" s="23">
        <v>115620000</v>
      </c>
      <c r="K263" s="22">
        <f t="shared" si="26"/>
        <v>5921060</v>
      </c>
    </row>
    <row r="264" spans="1:11" s="22" customFormat="1" ht="15.75">
      <c r="A264" s="22" t="s">
        <v>0</v>
      </c>
      <c r="B264" s="22" t="s">
        <v>93</v>
      </c>
      <c r="C264" s="22" t="s">
        <v>106</v>
      </c>
      <c r="D264" s="22">
        <v>6920747</v>
      </c>
      <c r="E264" s="23">
        <v>121630000</v>
      </c>
      <c r="F264" s="22" t="s">
        <v>0</v>
      </c>
      <c r="G264" s="22" t="s">
        <v>93</v>
      </c>
      <c r="H264" s="22" t="s">
        <v>106</v>
      </c>
      <c r="I264" s="22">
        <v>6896854</v>
      </c>
      <c r="J264" s="23">
        <v>122520000</v>
      </c>
      <c r="K264" s="22">
        <f t="shared" si="26"/>
        <v>6908800.5</v>
      </c>
    </row>
    <row r="265" spans="1:11" s="22" customFormat="1" ht="15.75">
      <c r="A265" s="22" t="s">
        <v>0</v>
      </c>
      <c r="B265" s="22" t="s">
        <v>93</v>
      </c>
      <c r="C265" s="22" t="s">
        <v>107</v>
      </c>
      <c r="D265" s="22">
        <v>785465.8</v>
      </c>
      <c r="E265" s="23">
        <v>122410000</v>
      </c>
      <c r="F265" s="22" t="s">
        <v>0</v>
      </c>
      <c r="G265" s="22" t="s">
        <v>93</v>
      </c>
      <c r="H265" s="22" t="s">
        <v>107</v>
      </c>
      <c r="I265" s="22">
        <v>812071.2</v>
      </c>
      <c r="J265" s="23">
        <v>123330000</v>
      </c>
      <c r="K265" s="22">
        <f t="shared" si="26"/>
        <v>798768.5</v>
      </c>
    </row>
    <row r="266" spans="1:11" s="22" customFormat="1" ht="15.75">
      <c r="A266" s="22" t="s">
        <v>0</v>
      </c>
      <c r="B266" s="22" t="s">
        <v>93</v>
      </c>
      <c r="C266" s="22" t="s">
        <v>108</v>
      </c>
      <c r="D266" s="22">
        <v>3766869</v>
      </c>
      <c r="E266" s="23">
        <v>126180000</v>
      </c>
      <c r="F266" s="22" t="s">
        <v>0</v>
      </c>
      <c r="G266" s="22" t="s">
        <v>93</v>
      </c>
      <c r="H266" s="22" t="s">
        <v>108</v>
      </c>
      <c r="I266" s="22">
        <v>3591805</v>
      </c>
      <c r="J266" s="23">
        <v>126920000</v>
      </c>
      <c r="K266" s="22">
        <f t="shared" si="26"/>
        <v>3679337</v>
      </c>
    </row>
    <row r="267" spans="1:11" s="22" customFormat="1" ht="15.75">
      <c r="A267" s="22" t="s">
        <v>0</v>
      </c>
      <c r="B267" s="22" t="s">
        <v>94</v>
      </c>
      <c r="C267" s="22" t="s">
        <v>99</v>
      </c>
      <c r="D267" s="22">
        <v>71437399</v>
      </c>
      <c r="E267" s="23">
        <v>197610000</v>
      </c>
      <c r="F267" s="22" t="s">
        <v>0</v>
      </c>
      <c r="G267" s="22" t="s">
        <v>94</v>
      </c>
      <c r="H267" s="22" t="s">
        <v>99</v>
      </c>
      <c r="I267" s="22">
        <v>71118888</v>
      </c>
      <c r="J267" s="23">
        <v>198040000</v>
      </c>
      <c r="K267" s="22">
        <f t="shared" si="26"/>
        <v>71278143.5</v>
      </c>
    </row>
    <row r="268" spans="1:11" s="22" customFormat="1" ht="15.75">
      <c r="A268" s="22" t="s">
        <v>0</v>
      </c>
      <c r="B268" s="22" t="s">
        <v>94</v>
      </c>
      <c r="C268" s="22" t="s">
        <v>104</v>
      </c>
      <c r="D268" s="22">
        <v>36738327</v>
      </c>
      <c r="E268" s="23">
        <v>234350000</v>
      </c>
      <c r="F268" s="22" t="s">
        <v>0</v>
      </c>
      <c r="G268" s="22" t="s">
        <v>94</v>
      </c>
      <c r="H268" s="22" t="s">
        <v>104</v>
      </c>
      <c r="I268" s="22">
        <v>37350875</v>
      </c>
      <c r="J268" s="23">
        <v>235390000</v>
      </c>
      <c r="K268" s="22">
        <f t="shared" si="26"/>
        <v>37044601</v>
      </c>
    </row>
    <row r="269" spans="1:11" s="22" customFormat="1" ht="15.75">
      <c r="A269" s="22" t="s">
        <v>0</v>
      </c>
      <c r="B269" s="22" t="s">
        <v>94</v>
      </c>
      <c r="C269" s="22" t="s">
        <v>105</v>
      </c>
      <c r="D269" s="22">
        <v>5871182</v>
      </c>
      <c r="E269" s="23">
        <v>240220000</v>
      </c>
      <c r="F269" s="22" t="s">
        <v>0</v>
      </c>
      <c r="G269" s="22" t="s">
        <v>94</v>
      </c>
      <c r="H269" s="22" t="s">
        <v>105</v>
      </c>
      <c r="I269" s="22">
        <v>5988973</v>
      </c>
      <c r="J269" s="23">
        <v>241380000</v>
      </c>
      <c r="K269" s="22">
        <f t="shared" si="26"/>
        <v>5930077.5</v>
      </c>
    </row>
    <row r="270" spans="1:11" s="22" customFormat="1" ht="15.75">
      <c r="A270" s="22" t="s">
        <v>0</v>
      </c>
      <c r="B270" s="22" t="s">
        <v>94</v>
      </c>
      <c r="C270" s="22" t="s">
        <v>106</v>
      </c>
      <c r="D270" s="22">
        <v>13431783</v>
      </c>
      <c r="E270" s="23">
        <v>253660000</v>
      </c>
      <c r="F270" s="22" t="s">
        <v>0</v>
      </c>
      <c r="G270" s="22" t="s">
        <v>94</v>
      </c>
      <c r="H270" s="22" t="s">
        <v>106</v>
      </c>
      <c r="I270" s="22">
        <v>13965848</v>
      </c>
      <c r="J270" s="23">
        <v>255350000</v>
      </c>
      <c r="K270" s="22">
        <f t="shared" si="26"/>
        <v>13698815.5</v>
      </c>
    </row>
    <row r="271" spans="1:11" s="22" customFormat="1" ht="15.75">
      <c r="A271" s="22" t="s">
        <v>0</v>
      </c>
      <c r="B271" s="22" t="s">
        <v>94</v>
      </c>
      <c r="C271" s="22" t="s">
        <v>107</v>
      </c>
      <c r="D271" s="22">
        <v>1681958</v>
      </c>
      <c r="E271" s="23">
        <v>255340000</v>
      </c>
      <c r="F271" s="22" t="s">
        <v>0</v>
      </c>
      <c r="G271" s="22" t="s">
        <v>94</v>
      </c>
      <c r="H271" s="22" t="s">
        <v>107</v>
      </c>
      <c r="I271" s="22">
        <v>1572133</v>
      </c>
      <c r="J271" s="23">
        <v>256920000</v>
      </c>
      <c r="K271" s="22">
        <f t="shared" si="26"/>
        <v>1627045.5</v>
      </c>
    </row>
    <row r="272" spans="1:11" s="22" customFormat="1" ht="15.75">
      <c r="A272" s="22" t="s">
        <v>0</v>
      </c>
      <c r="B272" s="22" t="s">
        <v>94</v>
      </c>
      <c r="C272" s="22" t="s">
        <v>108</v>
      </c>
      <c r="D272" s="22">
        <v>2837136</v>
      </c>
      <c r="E272" s="23">
        <v>258180000</v>
      </c>
      <c r="F272" s="22" t="s">
        <v>0</v>
      </c>
      <c r="G272" s="22" t="s">
        <v>94</v>
      </c>
      <c r="H272" s="22" t="s">
        <v>108</v>
      </c>
      <c r="I272" s="22">
        <v>2624461</v>
      </c>
      <c r="J272" s="23">
        <v>259540000</v>
      </c>
      <c r="K272" s="22">
        <f t="shared" si="26"/>
        <v>2730798.5</v>
      </c>
    </row>
    <row r="273" spans="1:11" s="22" customFormat="1" ht="15.75">
      <c r="A273" s="22" t="s">
        <v>20</v>
      </c>
      <c r="B273" s="22" t="s">
        <v>93</v>
      </c>
      <c r="C273" s="22" t="s">
        <v>99</v>
      </c>
      <c r="D273" s="22">
        <v>4411202</v>
      </c>
      <c r="E273" s="23">
        <v>262590000</v>
      </c>
      <c r="F273" s="22" t="s">
        <v>20</v>
      </c>
      <c r="G273" s="22" t="s">
        <v>93</v>
      </c>
      <c r="H273" s="22" t="s">
        <v>99</v>
      </c>
      <c r="I273" s="22">
        <v>4472563</v>
      </c>
      <c r="J273" s="23">
        <v>264020000</v>
      </c>
      <c r="K273" s="22">
        <f t="shared" si="26"/>
        <v>4441882.5</v>
      </c>
    </row>
    <row r="274" spans="1:11" s="22" customFormat="1" ht="15.75">
      <c r="A274" s="22" t="s">
        <v>20</v>
      </c>
      <c r="B274" s="22" t="s">
        <v>93</v>
      </c>
      <c r="C274" s="22" t="s">
        <v>104</v>
      </c>
      <c r="D274" s="22">
        <v>10946545</v>
      </c>
      <c r="E274" s="23">
        <v>273530000</v>
      </c>
      <c r="F274" s="22" t="s">
        <v>20</v>
      </c>
      <c r="G274" s="22" t="s">
        <v>93</v>
      </c>
      <c r="H274" s="22" t="s">
        <v>104</v>
      </c>
      <c r="I274" s="22">
        <v>11541617</v>
      </c>
      <c r="J274" s="23">
        <v>275560000</v>
      </c>
      <c r="K274" s="22">
        <f t="shared" si="26"/>
        <v>11244081</v>
      </c>
    </row>
    <row r="275" spans="1:11" s="22" customFormat="1" ht="15.75">
      <c r="A275" s="22" t="s">
        <v>20</v>
      </c>
      <c r="B275" s="22" t="s">
        <v>93</v>
      </c>
      <c r="C275" s="22" t="s">
        <v>105</v>
      </c>
      <c r="D275" s="22">
        <v>1154273</v>
      </c>
      <c r="E275" s="23">
        <v>274690000</v>
      </c>
      <c r="F275" s="22" t="s">
        <v>20</v>
      </c>
      <c r="G275" s="22" t="s">
        <v>93</v>
      </c>
      <c r="H275" s="22" t="s">
        <v>105</v>
      </c>
      <c r="I275" s="22">
        <v>1116163</v>
      </c>
      <c r="J275" s="23">
        <v>276680000</v>
      </c>
      <c r="K275" s="22">
        <f t="shared" si="26"/>
        <v>1135218</v>
      </c>
    </row>
    <row r="276" spans="1:11" s="22" customFormat="1" ht="15.75">
      <c r="A276" s="22" t="s">
        <v>20</v>
      </c>
      <c r="B276" s="22" t="s">
        <v>93</v>
      </c>
      <c r="C276" s="22" t="s">
        <v>106</v>
      </c>
      <c r="D276" s="22">
        <v>860607.1</v>
      </c>
      <c r="E276" s="23">
        <v>275550000</v>
      </c>
      <c r="F276" s="22" t="s">
        <v>20</v>
      </c>
      <c r="G276" s="22" t="s">
        <v>93</v>
      </c>
      <c r="H276" s="22" t="s">
        <v>106</v>
      </c>
      <c r="I276" s="22">
        <v>854650</v>
      </c>
      <c r="J276" s="23">
        <v>277530000</v>
      </c>
      <c r="K276" s="22">
        <f t="shared" si="26"/>
        <v>857628.55</v>
      </c>
    </row>
    <row r="277" spans="1:11" s="22" customFormat="1" ht="15.75">
      <c r="A277" s="22" t="s">
        <v>20</v>
      </c>
      <c r="B277" s="22" t="s">
        <v>93</v>
      </c>
      <c r="C277" s="22" t="s">
        <v>107</v>
      </c>
      <c r="D277" s="22">
        <v>71959.73</v>
      </c>
      <c r="E277" s="23">
        <v>275620000</v>
      </c>
      <c r="F277" s="22" t="s">
        <v>20</v>
      </c>
      <c r="G277" s="22" t="s">
        <v>93</v>
      </c>
      <c r="H277" s="22" t="s">
        <v>107</v>
      </c>
      <c r="I277" s="22">
        <v>95412.61</v>
      </c>
      <c r="J277" s="23">
        <v>277630000</v>
      </c>
      <c r="K277" s="22">
        <f t="shared" si="26"/>
        <v>83686.17</v>
      </c>
    </row>
    <row r="278" spans="1:11" s="22" customFormat="1" ht="15.75">
      <c r="A278" s="22" t="s">
        <v>20</v>
      </c>
      <c r="B278" s="22" t="s">
        <v>93</v>
      </c>
      <c r="C278" s="22" t="s">
        <v>108</v>
      </c>
      <c r="D278" s="22">
        <v>565561.2</v>
      </c>
      <c r="E278" s="23">
        <v>276190000</v>
      </c>
      <c r="F278" s="22" t="s">
        <v>20</v>
      </c>
      <c r="G278" s="22" t="s">
        <v>93</v>
      </c>
      <c r="H278" s="22" t="s">
        <v>108</v>
      </c>
      <c r="I278" s="22">
        <v>685143</v>
      </c>
      <c r="J278" s="23">
        <v>278310000</v>
      </c>
      <c r="K278" s="22">
        <f t="shared" si="26"/>
        <v>625352.1</v>
      </c>
    </row>
    <row r="279" spans="1:11" s="22" customFormat="1" ht="15.75">
      <c r="A279" s="22" t="s">
        <v>20</v>
      </c>
      <c r="B279" s="22" t="s">
        <v>94</v>
      </c>
      <c r="C279" s="22" t="s">
        <v>99</v>
      </c>
      <c r="D279" s="22">
        <v>8648682</v>
      </c>
      <c r="E279" s="23">
        <v>284830000</v>
      </c>
      <c r="F279" s="22" t="s">
        <v>20</v>
      </c>
      <c r="G279" s="22" t="s">
        <v>94</v>
      </c>
      <c r="H279" s="22" t="s">
        <v>99</v>
      </c>
      <c r="I279" s="22">
        <v>8990255</v>
      </c>
      <c r="J279" s="23">
        <v>287300000</v>
      </c>
      <c r="K279" s="22">
        <f t="shared" si="26"/>
        <v>8819468.5</v>
      </c>
    </row>
    <row r="280" spans="1:11" s="22" customFormat="1" ht="15.75">
      <c r="A280" s="22" t="s">
        <v>20</v>
      </c>
      <c r="B280" s="22" t="s">
        <v>94</v>
      </c>
      <c r="C280" s="22" t="s">
        <v>104</v>
      </c>
      <c r="D280" s="22">
        <v>5976296</v>
      </c>
      <c r="E280" s="23">
        <v>290810000</v>
      </c>
      <c r="F280" s="22" t="s">
        <v>20</v>
      </c>
      <c r="G280" s="22" t="s">
        <v>94</v>
      </c>
      <c r="H280" s="22" t="s">
        <v>104</v>
      </c>
      <c r="I280" s="22">
        <v>6402187</v>
      </c>
      <c r="J280" s="23">
        <v>293700000</v>
      </c>
      <c r="K280" s="22">
        <f t="shared" si="26"/>
        <v>6189241.5</v>
      </c>
    </row>
    <row r="281" spans="1:11" s="22" customFormat="1" ht="15.75">
      <c r="A281" s="22" t="s">
        <v>20</v>
      </c>
      <c r="B281" s="22" t="s">
        <v>94</v>
      </c>
      <c r="C281" s="22" t="s">
        <v>105</v>
      </c>
      <c r="D281" s="22">
        <v>710660.6</v>
      </c>
      <c r="E281" s="23">
        <v>291520000</v>
      </c>
      <c r="F281" s="22" t="s">
        <v>20</v>
      </c>
      <c r="G281" s="22" t="s">
        <v>94</v>
      </c>
      <c r="H281" s="22" t="s">
        <v>105</v>
      </c>
      <c r="I281" s="22">
        <v>736121.3</v>
      </c>
      <c r="J281" s="23">
        <v>294440000</v>
      </c>
      <c r="K281" s="22">
        <f t="shared" si="26"/>
        <v>723390.95</v>
      </c>
    </row>
    <row r="282" spans="1:11" s="22" customFormat="1" ht="15.75">
      <c r="A282" s="22" t="s">
        <v>20</v>
      </c>
      <c r="B282" s="22" t="s">
        <v>94</v>
      </c>
      <c r="C282" s="22" t="s">
        <v>106</v>
      </c>
      <c r="D282" s="22">
        <v>1713687</v>
      </c>
      <c r="E282" s="23">
        <v>293230000</v>
      </c>
      <c r="F282" s="22" t="s">
        <v>20</v>
      </c>
      <c r="G282" s="22" t="s">
        <v>94</v>
      </c>
      <c r="H282" s="22" t="s">
        <v>106</v>
      </c>
      <c r="I282" s="22">
        <v>1855182</v>
      </c>
      <c r="J282" s="23">
        <v>296290000</v>
      </c>
      <c r="K282" s="22">
        <f t="shared" si="26"/>
        <v>1784434.5</v>
      </c>
    </row>
    <row r="283" spans="1:11" s="22" customFormat="1" ht="15.75">
      <c r="A283" s="22" t="s">
        <v>20</v>
      </c>
      <c r="B283" s="22" t="s">
        <v>94</v>
      </c>
      <c r="C283" s="22" t="s">
        <v>107</v>
      </c>
      <c r="D283" s="22">
        <v>165592.8</v>
      </c>
      <c r="E283" s="23">
        <v>293400000</v>
      </c>
      <c r="F283" s="22" t="s">
        <v>20</v>
      </c>
      <c r="G283" s="22" t="s">
        <v>94</v>
      </c>
      <c r="H283" s="22" t="s">
        <v>107</v>
      </c>
      <c r="I283" s="22">
        <v>167559.8</v>
      </c>
      <c r="J283" s="23">
        <v>296460000</v>
      </c>
      <c r="K283" s="22">
        <f t="shared" si="26"/>
        <v>166576.3</v>
      </c>
    </row>
    <row r="284" spans="1:11" s="22" customFormat="1" ht="15.75">
      <c r="A284" s="22" t="s">
        <v>20</v>
      </c>
      <c r="B284" s="22" t="s">
        <v>94</v>
      </c>
      <c r="C284" s="22" t="s">
        <v>108</v>
      </c>
      <c r="D284" s="22">
        <v>434022.3</v>
      </c>
      <c r="E284" s="23">
        <v>293830000</v>
      </c>
      <c r="F284" s="22" t="s">
        <v>20</v>
      </c>
      <c r="G284" s="22" t="s">
        <v>94</v>
      </c>
      <c r="H284" s="22" t="s">
        <v>108</v>
      </c>
      <c r="I284" s="22">
        <v>362437.8</v>
      </c>
      <c r="J284" s="23">
        <v>296820000</v>
      </c>
      <c r="K284" s="22">
        <f t="shared" si="26"/>
        <v>398230.05</v>
      </c>
    </row>
    <row r="287" spans="1:6" ht="15.75">
      <c r="A287" t="s">
        <v>6</v>
      </c>
      <c r="F287" t="s">
        <v>6</v>
      </c>
    </row>
    <row r="288" spans="1:10" ht="15.75">
      <c r="A288" t="s">
        <v>7</v>
      </c>
      <c r="B288" t="s">
        <v>91</v>
      </c>
      <c r="C288" t="s">
        <v>109</v>
      </c>
      <c r="D288" t="s">
        <v>9</v>
      </c>
      <c r="E288" t="s">
        <v>9</v>
      </c>
      <c r="F288" t="s">
        <v>7</v>
      </c>
      <c r="G288" t="s">
        <v>91</v>
      </c>
      <c r="H288" t="s">
        <v>109</v>
      </c>
      <c r="I288" t="s">
        <v>9</v>
      </c>
      <c r="J288" t="s">
        <v>9</v>
      </c>
    </row>
    <row r="289" spans="1:8" ht="15.75">
      <c r="A289" t="s">
        <v>11</v>
      </c>
      <c r="B289" t="s">
        <v>11</v>
      </c>
      <c r="C289" t="s">
        <v>79</v>
      </c>
      <c r="F289" t="s">
        <v>11</v>
      </c>
      <c r="G289" t="s">
        <v>11</v>
      </c>
      <c r="H289" t="s">
        <v>79</v>
      </c>
    </row>
    <row r="290" spans="1:11" s="22" customFormat="1" ht="15.75">
      <c r="A290" s="22" t="s">
        <v>0</v>
      </c>
      <c r="B290" s="22" t="s">
        <v>93</v>
      </c>
      <c r="C290" s="22" t="s">
        <v>110</v>
      </c>
      <c r="D290" s="22">
        <v>13614575</v>
      </c>
      <c r="E290" s="22">
        <v>13614575</v>
      </c>
      <c r="F290" s="22" t="s">
        <v>0</v>
      </c>
      <c r="G290" s="22" t="s">
        <v>93</v>
      </c>
      <c r="H290" s="22" t="s">
        <v>110</v>
      </c>
      <c r="I290" s="22">
        <v>13621096</v>
      </c>
      <c r="J290" s="22">
        <v>13621096</v>
      </c>
      <c r="K290" s="22">
        <f aca="true" t="shared" si="27" ref="K290:K297">(D290+I290)/2</f>
        <v>13617835.5</v>
      </c>
    </row>
    <row r="291" spans="1:11" s="22" customFormat="1" ht="15.75">
      <c r="A291" s="22" t="s">
        <v>0</v>
      </c>
      <c r="B291" s="22" t="s">
        <v>93</v>
      </c>
      <c r="C291" s="22" t="s">
        <v>111</v>
      </c>
      <c r="D291" s="23">
        <v>112560000</v>
      </c>
      <c r="E291" s="23">
        <v>126180000</v>
      </c>
      <c r="F291" s="22" t="s">
        <v>0</v>
      </c>
      <c r="G291" s="22" t="s">
        <v>93</v>
      </c>
      <c r="H291" s="22" t="s">
        <v>111</v>
      </c>
      <c r="I291" s="23">
        <v>113300000</v>
      </c>
      <c r="J291" s="23">
        <v>126920000</v>
      </c>
      <c r="K291" s="22">
        <f t="shared" si="27"/>
        <v>112930000</v>
      </c>
    </row>
    <row r="292" spans="1:11" s="22" customFormat="1" ht="15.75">
      <c r="A292" s="22" t="s">
        <v>0</v>
      </c>
      <c r="B292" s="22" t="s">
        <v>94</v>
      </c>
      <c r="C292" s="22" t="s">
        <v>110</v>
      </c>
      <c r="D292" s="22">
        <v>18127048</v>
      </c>
      <c r="E292" s="23">
        <v>144300000</v>
      </c>
      <c r="F292" s="22" t="s">
        <v>0</v>
      </c>
      <c r="G292" s="22" t="s">
        <v>94</v>
      </c>
      <c r="H292" s="22" t="s">
        <v>110</v>
      </c>
      <c r="I292" s="22">
        <v>17514377</v>
      </c>
      <c r="J292" s="23">
        <v>144440000</v>
      </c>
      <c r="K292" s="22">
        <f t="shared" si="27"/>
        <v>17820712.5</v>
      </c>
    </row>
    <row r="293" spans="1:11" s="22" customFormat="1" ht="15.75">
      <c r="A293" s="22" t="s">
        <v>0</v>
      </c>
      <c r="B293" s="22" t="s">
        <v>94</v>
      </c>
      <c r="C293" s="22" t="s">
        <v>111</v>
      </c>
      <c r="D293" s="23">
        <v>113870000</v>
      </c>
      <c r="E293" s="23">
        <v>258180000</v>
      </c>
      <c r="F293" s="22" t="s">
        <v>0</v>
      </c>
      <c r="G293" s="22" t="s">
        <v>94</v>
      </c>
      <c r="H293" s="22" t="s">
        <v>111</v>
      </c>
      <c r="I293" s="23">
        <v>115110000</v>
      </c>
      <c r="J293" s="23">
        <v>259540000</v>
      </c>
      <c r="K293" s="22">
        <f t="shared" si="27"/>
        <v>114490000</v>
      </c>
    </row>
    <row r="294" spans="1:11" s="22" customFormat="1" ht="15.75">
      <c r="A294" s="22" t="s">
        <v>20</v>
      </c>
      <c r="B294" s="22" t="s">
        <v>93</v>
      </c>
      <c r="C294" s="22" t="s">
        <v>110</v>
      </c>
      <c r="D294" s="22">
        <v>2719453</v>
      </c>
      <c r="E294" s="23">
        <v>260890000</v>
      </c>
      <c r="F294" s="22" t="s">
        <v>20</v>
      </c>
      <c r="G294" s="22" t="s">
        <v>93</v>
      </c>
      <c r="H294" s="22" t="s">
        <v>110</v>
      </c>
      <c r="I294" s="22">
        <v>2581852</v>
      </c>
      <c r="J294" s="23">
        <v>262130000</v>
      </c>
      <c r="K294" s="22">
        <f t="shared" si="27"/>
        <v>2650652.5</v>
      </c>
    </row>
    <row r="295" spans="1:11" s="22" customFormat="1" ht="15.75">
      <c r="A295" s="22" t="s">
        <v>20</v>
      </c>
      <c r="B295" s="22" t="s">
        <v>93</v>
      </c>
      <c r="C295" s="22" t="s">
        <v>111</v>
      </c>
      <c r="D295" s="22">
        <v>15290694</v>
      </c>
      <c r="E295" s="23">
        <v>276190000</v>
      </c>
      <c r="F295" s="22" t="s">
        <v>20</v>
      </c>
      <c r="G295" s="22" t="s">
        <v>93</v>
      </c>
      <c r="H295" s="22" t="s">
        <v>111</v>
      </c>
      <c r="I295" s="22">
        <v>16183697</v>
      </c>
      <c r="J295" s="23">
        <v>278310000</v>
      </c>
      <c r="K295" s="22">
        <f t="shared" si="27"/>
        <v>15737195.5</v>
      </c>
    </row>
    <row r="296" spans="1:11" s="22" customFormat="1" ht="15.75">
      <c r="A296" s="22" t="s">
        <v>20</v>
      </c>
      <c r="B296" s="22" t="s">
        <v>94</v>
      </c>
      <c r="C296" s="22" t="s">
        <v>110</v>
      </c>
      <c r="D296" s="22">
        <v>3188305</v>
      </c>
      <c r="E296" s="23">
        <v>279370000</v>
      </c>
      <c r="F296" s="22" t="s">
        <v>20</v>
      </c>
      <c r="G296" s="22" t="s">
        <v>94</v>
      </c>
      <c r="H296" s="22" t="s">
        <v>110</v>
      </c>
      <c r="I296" s="22">
        <v>3116461</v>
      </c>
      <c r="J296" s="23">
        <v>281430000</v>
      </c>
      <c r="K296" s="22">
        <f t="shared" si="27"/>
        <v>3152383</v>
      </c>
    </row>
    <row r="297" spans="1:11" s="22" customFormat="1" ht="15.75">
      <c r="A297" s="22" t="s">
        <v>20</v>
      </c>
      <c r="B297" s="22" t="s">
        <v>94</v>
      </c>
      <c r="C297" s="22" t="s">
        <v>111</v>
      </c>
      <c r="D297" s="22">
        <v>14460635</v>
      </c>
      <c r="E297" s="23">
        <v>293830000</v>
      </c>
      <c r="F297" s="22" t="s">
        <v>20</v>
      </c>
      <c r="G297" s="22" t="s">
        <v>94</v>
      </c>
      <c r="H297" s="22" t="s">
        <v>111</v>
      </c>
      <c r="I297" s="22">
        <v>15397282</v>
      </c>
      <c r="J297" s="23">
        <v>296820000</v>
      </c>
      <c r="K297" s="22">
        <f t="shared" si="27"/>
        <v>14928958.5</v>
      </c>
    </row>
    <row r="298" spans="1:6" ht="15.75">
      <c r="A298" t="s">
        <v>228</v>
      </c>
      <c r="F298" t="s">
        <v>112</v>
      </c>
    </row>
    <row r="299" spans="1:6" ht="15.75">
      <c r="A299" t="s">
        <v>4</v>
      </c>
      <c r="F299" t="s">
        <v>4</v>
      </c>
    </row>
    <row r="301" spans="1:6" ht="15.75">
      <c r="A301" t="s">
        <v>5</v>
      </c>
      <c r="F301" t="s">
        <v>5</v>
      </c>
    </row>
    <row r="303" spans="1:6" ht="15.75">
      <c r="A303" t="s">
        <v>6</v>
      </c>
      <c r="F303" t="s">
        <v>6</v>
      </c>
    </row>
    <row r="304" spans="1:9" ht="15.75">
      <c r="A304" t="s">
        <v>91</v>
      </c>
      <c r="B304" t="s">
        <v>113</v>
      </c>
      <c r="C304" t="s">
        <v>9</v>
      </c>
      <c r="D304" t="s">
        <v>9</v>
      </c>
      <c r="F304" t="s">
        <v>91</v>
      </c>
      <c r="G304" t="s">
        <v>113</v>
      </c>
      <c r="H304" t="s">
        <v>9</v>
      </c>
      <c r="I304" t="s">
        <v>9</v>
      </c>
    </row>
    <row r="305" spans="1:16" ht="15.75">
      <c r="A305" t="s">
        <v>78</v>
      </c>
      <c r="B305" t="s">
        <v>229</v>
      </c>
      <c r="F305" t="s">
        <v>114</v>
      </c>
      <c r="G305" t="s">
        <v>115</v>
      </c>
      <c r="K305">
        <f>SUM(J306:J322)</f>
        <v>76708323</v>
      </c>
      <c r="O305">
        <f>SUM(N306:N322)</f>
        <v>143872505.2</v>
      </c>
      <c r="P305">
        <v>0</v>
      </c>
    </row>
    <row r="306" spans="1:16" s="22" customFormat="1" ht="15.75">
      <c r="A306" s="22" t="s">
        <v>93</v>
      </c>
      <c r="B306" s="22" t="s">
        <v>116</v>
      </c>
      <c r="C306" s="22">
        <v>9094351</v>
      </c>
      <c r="D306" s="22">
        <v>9094351</v>
      </c>
      <c r="E306" s="22">
        <f>IF(B306=G306,1,0)</f>
        <v>1</v>
      </c>
      <c r="F306" s="22" t="s">
        <v>93</v>
      </c>
      <c r="G306" s="22" t="s">
        <v>116</v>
      </c>
      <c r="H306" s="22">
        <v>8403096</v>
      </c>
      <c r="I306" s="22">
        <v>8403096</v>
      </c>
      <c r="J306" s="22">
        <f>(C306+H306)/2</f>
        <v>8748723.5</v>
      </c>
      <c r="K306" s="22">
        <f>+J306/$K$305</f>
        <v>0.11405181547248791</v>
      </c>
      <c r="L306" s="22">
        <f>+K306</f>
        <v>0.11405181547248791</v>
      </c>
      <c r="N306" s="22">
        <f>+J306+J323</f>
        <v>21763133.5</v>
      </c>
      <c r="O306" s="22">
        <f>+N306/$O$305</f>
        <v>0.15126680021138605</v>
      </c>
      <c r="P306" s="22">
        <f>+O306+P305</f>
        <v>0.15126680021138605</v>
      </c>
    </row>
    <row r="307" spans="1:16" s="22" customFormat="1" ht="15.75">
      <c r="A307" s="22" t="s">
        <v>93</v>
      </c>
      <c r="B307" s="22" t="s">
        <v>117</v>
      </c>
      <c r="C307" s="22">
        <v>10064409</v>
      </c>
      <c r="D307" s="22">
        <v>19158760</v>
      </c>
      <c r="E307" s="22">
        <f aca="true" t="shared" si="28" ref="E307:E339">IF(B307=G307,1,0)</f>
        <v>1</v>
      </c>
      <c r="F307" s="22" t="s">
        <v>93</v>
      </c>
      <c r="G307" s="22" t="s">
        <v>117</v>
      </c>
      <c r="H307" s="22">
        <v>9667452</v>
      </c>
      <c r="I307" s="22">
        <v>18070547</v>
      </c>
      <c r="J307" s="22">
        <f aca="true" t="shared" si="29" ref="J307:J339">(C307+H307)/2</f>
        <v>9865930.5</v>
      </c>
      <c r="K307" s="22">
        <f aca="true" t="shared" si="30" ref="K307:K320">+J307/$K$305</f>
        <v>0.1286161672443289</v>
      </c>
      <c r="L307" s="22">
        <f>+L306+K307</f>
        <v>0.2426679827168168</v>
      </c>
      <c r="N307" s="22">
        <f aca="true" t="shared" si="31" ref="N307:N322">+J307+J324</f>
        <v>23138015</v>
      </c>
      <c r="O307" s="22">
        <f aca="true" t="shared" si="32" ref="O307:O322">+N307/$O$305</f>
        <v>0.16082304932297795</v>
      </c>
      <c r="P307" s="22">
        <f aca="true" t="shared" si="33" ref="P307:P320">+O307+P306</f>
        <v>0.31208984953436403</v>
      </c>
    </row>
    <row r="308" spans="1:16" s="22" customFormat="1" ht="15.75">
      <c r="A308" s="22" t="s">
        <v>93</v>
      </c>
      <c r="B308" s="22" t="s">
        <v>118</v>
      </c>
      <c r="C308" s="22">
        <v>6343710</v>
      </c>
      <c r="D308" s="22">
        <v>25502471</v>
      </c>
      <c r="E308" s="22">
        <f t="shared" si="28"/>
        <v>1</v>
      </c>
      <c r="F308" s="22" t="s">
        <v>93</v>
      </c>
      <c r="G308" s="22" t="s">
        <v>118</v>
      </c>
      <c r="H308" s="22">
        <v>6304836</v>
      </c>
      <c r="I308" s="22">
        <v>24375383</v>
      </c>
      <c r="J308" s="22">
        <f t="shared" si="29"/>
        <v>6324273</v>
      </c>
      <c r="K308" s="22">
        <f t="shared" si="30"/>
        <v>0.08244572104646324</v>
      </c>
      <c r="L308" s="22">
        <f aca="true" t="shared" si="34" ref="L308:L320">+L307+K308</f>
        <v>0.32511370376328</v>
      </c>
      <c r="N308" s="22">
        <f t="shared" si="31"/>
        <v>13201717</v>
      </c>
      <c r="O308" s="22">
        <f t="shared" si="32"/>
        <v>0.09175983264938659</v>
      </c>
      <c r="P308" s="22">
        <f t="shared" si="33"/>
        <v>0.4038496821837506</v>
      </c>
    </row>
    <row r="309" spans="1:16" s="22" customFormat="1" ht="15.75">
      <c r="A309" s="22" t="s">
        <v>93</v>
      </c>
      <c r="B309" s="22" t="s">
        <v>119</v>
      </c>
      <c r="C309" s="22">
        <v>5482970</v>
      </c>
      <c r="D309" s="22">
        <v>30985441</v>
      </c>
      <c r="E309" s="22">
        <f t="shared" si="28"/>
        <v>1</v>
      </c>
      <c r="F309" s="22" t="s">
        <v>93</v>
      </c>
      <c r="G309" s="22" t="s">
        <v>119</v>
      </c>
      <c r="H309" s="22">
        <v>5330100</v>
      </c>
      <c r="I309" s="22">
        <v>29705483</v>
      </c>
      <c r="J309" s="22">
        <f t="shared" si="29"/>
        <v>5406535</v>
      </c>
      <c r="K309" s="22">
        <f t="shared" si="30"/>
        <v>0.0704817259529973</v>
      </c>
      <c r="L309" s="22">
        <f t="shared" si="34"/>
        <v>0.3955954297162773</v>
      </c>
      <c r="N309" s="22">
        <f t="shared" si="31"/>
        <v>11146187</v>
      </c>
      <c r="O309" s="22">
        <f t="shared" si="32"/>
        <v>0.0774726691837712</v>
      </c>
      <c r="P309" s="22">
        <f t="shared" si="33"/>
        <v>0.48132235136752183</v>
      </c>
    </row>
    <row r="310" spans="1:17" s="22" customFormat="1" ht="15.75">
      <c r="A310" s="22" t="s">
        <v>93</v>
      </c>
      <c r="B310" s="22" t="s">
        <v>120</v>
      </c>
      <c r="C310" s="22">
        <v>5865889</v>
      </c>
      <c r="D310" s="22">
        <v>36851330</v>
      </c>
      <c r="E310" s="22">
        <f t="shared" si="28"/>
        <v>1</v>
      </c>
      <c r="F310" s="22" t="s">
        <v>93</v>
      </c>
      <c r="G310" s="22" t="s">
        <v>120</v>
      </c>
      <c r="H310" s="22">
        <v>6163668</v>
      </c>
      <c r="I310" s="22">
        <v>35869151</v>
      </c>
      <c r="J310" s="22">
        <f t="shared" si="29"/>
        <v>6014778.5</v>
      </c>
      <c r="K310" s="22">
        <f t="shared" si="30"/>
        <v>0.0784110284877431</v>
      </c>
      <c r="L310" s="22">
        <f t="shared" si="34"/>
        <v>0.47400645820402043</v>
      </c>
      <c r="N310" s="22">
        <f t="shared" si="31"/>
        <v>11509198.5</v>
      </c>
      <c r="O310" s="22">
        <f t="shared" si="32"/>
        <v>0.07999581632363208</v>
      </c>
      <c r="P310" s="22">
        <f t="shared" si="33"/>
        <v>0.561318167691154</v>
      </c>
      <c r="Q310" s="22">
        <f>30000+5000*(0.5-P309)/(P310-P309)</f>
        <v>31167.414090564165</v>
      </c>
    </row>
    <row r="311" spans="1:16" s="22" customFormat="1" ht="15.75">
      <c r="A311" s="22" t="s">
        <v>93</v>
      </c>
      <c r="B311" s="22" t="s">
        <v>121</v>
      </c>
      <c r="C311" s="22">
        <v>5016988</v>
      </c>
      <c r="D311" s="22">
        <v>41868318</v>
      </c>
      <c r="E311" s="22">
        <f t="shared" si="28"/>
        <v>1</v>
      </c>
      <c r="F311" s="22" t="s">
        <v>93</v>
      </c>
      <c r="G311" s="22" t="s">
        <v>121</v>
      </c>
      <c r="H311" s="22">
        <v>4813497</v>
      </c>
      <c r="I311" s="22">
        <v>40682647</v>
      </c>
      <c r="J311" s="22">
        <f t="shared" si="29"/>
        <v>4915242.5</v>
      </c>
      <c r="K311" s="22">
        <f t="shared" si="30"/>
        <v>0.06407704285231212</v>
      </c>
      <c r="L311" s="22">
        <f t="shared" si="34"/>
        <v>0.5380835010563325</v>
      </c>
      <c r="M311" s="22">
        <f>35000+5000*(0.5-L310)/(L311-L310)</f>
        <v>37028.30379172543</v>
      </c>
      <c r="N311" s="22">
        <f t="shared" si="31"/>
        <v>9265423</v>
      </c>
      <c r="O311" s="22">
        <f t="shared" si="32"/>
        <v>0.06440023399272818</v>
      </c>
      <c r="P311" s="22">
        <f t="shared" si="33"/>
        <v>0.6257184016838822</v>
      </c>
    </row>
    <row r="312" spans="1:16" s="22" customFormat="1" ht="15.75">
      <c r="A312" s="22" t="s">
        <v>93</v>
      </c>
      <c r="B312" s="22" t="s">
        <v>122</v>
      </c>
      <c r="C312" s="22">
        <v>5048558</v>
      </c>
      <c r="D312" s="22">
        <v>46916876</v>
      </c>
      <c r="E312" s="22">
        <f t="shared" si="28"/>
        <v>1</v>
      </c>
      <c r="F312" s="22" t="s">
        <v>93</v>
      </c>
      <c r="G312" s="22" t="s">
        <v>122</v>
      </c>
      <c r="H312" s="22">
        <v>5148903</v>
      </c>
      <c r="I312" s="22">
        <v>45831550</v>
      </c>
      <c r="J312" s="22">
        <f t="shared" si="29"/>
        <v>5098730.5</v>
      </c>
      <c r="K312" s="22">
        <f t="shared" si="30"/>
        <v>0.06646906490186208</v>
      </c>
      <c r="L312" s="22">
        <f t="shared" si="34"/>
        <v>0.6045525659581946</v>
      </c>
      <c r="N312" s="22">
        <f t="shared" si="31"/>
        <v>8942725</v>
      </c>
      <c r="O312" s="22">
        <f t="shared" si="32"/>
        <v>0.062157289800219596</v>
      </c>
      <c r="P312" s="22">
        <f t="shared" si="33"/>
        <v>0.6878756914841018</v>
      </c>
    </row>
    <row r="313" spans="1:16" s="22" customFormat="1" ht="15.75">
      <c r="A313" s="22" t="s">
        <v>93</v>
      </c>
      <c r="B313" s="22" t="s">
        <v>123</v>
      </c>
      <c r="C313" s="22">
        <v>3630229</v>
      </c>
      <c r="D313" s="22">
        <v>50547105</v>
      </c>
      <c r="E313" s="22">
        <f t="shared" si="28"/>
        <v>1</v>
      </c>
      <c r="F313" s="22" t="s">
        <v>93</v>
      </c>
      <c r="G313" s="22" t="s">
        <v>123</v>
      </c>
      <c r="H313" s="22">
        <v>3793073</v>
      </c>
      <c r="I313" s="22">
        <v>49624623</v>
      </c>
      <c r="J313" s="22">
        <f t="shared" si="29"/>
        <v>3711651</v>
      </c>
      <c r="K313" s="22">
        <f t="shared" si="30"/>
        <v>0.04838654861480937</v>
      </c>
      <c r="L313" s="22">
        <f t="shared" si="34"/>
        <v>0.652939114573004</v>
      </c>
      <c r="N313" s="22">
        <f t="shared" si="31"/>
        <v>6360994.5</v>
      </c>
      <c r="O313" s="22">
        <f t="shared" si="32"/>
        <v>0.04421271799748991</v>
      </c>
      <c r="P313" s="22">
        <f t="shared" si="33"/>
        <v>0.7320884094815917</v>
      </c>
    </row>
    <row r="314" spans="1:16" s="22" customFormat="1" ht="15.75">
      <c r="A314" s="22" t="s">
        <v>93</v>
      </c>
      <c r="B314" s="22" t="s">
        <v>124</v>
      </c>
      <c r="C314" s="22">
        <v>4228275</v>
      </c>
      <c r="D314" s="22">
        <v>54775380</v>
      </c>
      <c r="E314" s="22">
        <f t="shared" si="28"/>
        <v>1</v>
      </c>
      <c r="F314" s="22" t="s">
        <v>93</v>
      </c>
      <c r="G314" s="22" t="s">
        <v>124</v>
      </c>
      <c r="H314" s="22">
        <v>4737963</v>
      </c>
      <c r="I314" s="22">
        <v>54362586</v>
      </c>
      <c r="J314" s="22">
        <f t="shared" si="29"/>
        <v>4483119</v>
      </c>
      <c r="K314" s="22">
        <f t="shared" si="30"/>
        <v>0.05844371020860409</v>
      </c>
      <c r="L314" s="22">
        <f t="shared" si="34"/>
        <v>0.7113828247816081</v>
      </c>
      <c r="N314" s="22">
        <f t="shared" si="31"/>
        <v>7178197.5</v>
      </c>
      <c r="O314" s="22">
        <f t="shared" si="32"/>
        <v>0.04989276783650529</v>
      </c>
      <c r="P314" s="22">
        <f t="shared" si="33"/>
        <v>0.781981177318097</v>
      </c>
    </row>
    <row r="315" spans="1:16" s="22" customFormat="1" ht="15.75">
      <c r="A315" s="22" t="s">
        <v>93</v>
      </c>
      <c r="B315" s="22" t="s">
        <v>125</v>
      </c>
      <c r="C315" s="22">
        <v>2180815</v>
      </c>
      <c r="D315" s="22">
        <v>56956195</v>
      </c>
      <c r="E315" s="22">
        <f t="shared" si="28"/>
        <v>1</v>
      </c>
      <c r="F315" s="22" t="s">
        <v>93</v>
      </c>
      <c r="G315" s="22" t="s">
        <v>125</v>
      </c>
      <c r="H315" s="22">
        <v>2304609</v>
      </c>
      <c r="I315" s="22">
        <v>56667195</v>
      </c>
      <c r="J315" s="22">
        <f t="shared" si="29"/>
        <v>2242712</v>
      </c>
      <c r="K315" s="22">
        <f t="shared" si="30"/>
        <v>0.02923687954956335</v>
      </c>
      <c r="L315" s="22">
        <f t="shared" si="34"/>
        <v>0.7406197043311714</v>
      </c>
      <c r="N315" s="22">
        <f t="shared" si="31"/>
        <v>3727648</v>
      </c>
      <c r="O315" s="22">
        <f t="shared" si="32"/>
        <v>0.025909384109341276</v>
      </c>
      <c r="P315" s="22">
        <f t="shared" si="33"/>
        <v>0.8078905614274383</v>
      </c>
    </row>
    <row r="316" spans="1:16" s="22" customFormat="1" ht="15.75">
      <c r="A316" s="22" t="s">
        <v>93</v>
      </c>
      <c r="B316" s="22" t="s">
        <v>126</v>
      </c>
      <c r="C316" s="22">
        <v>3017830</v>
      </c>
      <c r="D316" s="22">
        <v>59974024</v>
      </c>
      <c r="E316" s="22">
        <f t="shared" si="28"/>
        <v>1</v>
      </c>
      <c r="F316" s="22" t="s">
        <v>93</v>
      </c>
      <c r="G316" s="22" t="s">
        <v>126</v>
      </c>
      <c r="H316" s="22">
        <v>3205879</v>
      </c>
      <c r="I316" s="22">
        <v>59873074</v>
      </c>
      <c r="J316" s="22">
        <f t="shared" si="29"/>
        <v>3111854.5</v>
      </c>
      <c r="K316" s="22">
        <f t="shared" si="30"/>
        <v>0.04056736450880304</v>
      </c>
      <c r="L316" s="22">
        <f t="shared" si="34"/>
        <v>0.7811870688399745</v>
      </c>
      <c r="N316" s="22">
        <f t="shared" si="31"/>
        <v>4740072</v>
      </c>
      <c r="O316" s="22">
        <f t="shared" si="32"/>
        <v>0.03294633671256876</v>
      </c>
      <c r="P316" s="22">
        <f t="shared" si="33"/>
        <v>0.8408368981400071</v>
      </c>
    </row>
    <row r="317" spans="1:16" s="22" customFormat="1" ht="15.75">
      <c r="A317" s="22" t="s">
        <v>93</v>
      </c>
      <c r="B317" s="22" t="s">
        <v>127</v>
      </c>
      <c r="C317" s="22">
        <v>1753365</v>
      </c>
      <c r="D317" s="22">
        <v>61727389</v>
      </c>
      <c r="E317" s="22">
        <f t="shared" si="28"/>
        <v>1</v>
      </c>
      <c r="F317" s="22" t="s">
        <v>93</v>
      </c>
      <c r="G317" s="22" t="s">
        <v>127</v>
      </c>
      <c r="H317" s="22">
        <v>1931291</v>
      </c>
      <c r="I317" s="22">
        <v>61804365</v>
      </c>
      <c r="J317" s="22">
        <f t="shared" si="29"/>
        <v>1842328</v>
      </c>
      <c r="K317" s="22">
        <f t="shared" si="30"/>
        <v>0.024017315565613394</v>
      </c>
      <c r="L317" s="22">
        <f t="shared" si="34"/>
        <v>0.8052043844055878</v>
      </c>
      <c r="N317" s="22">
        <f t="shared" si="31"/>
        <v>2851324.7</v>
      </c>
      <c r="O317" s="22">
        <f t="shared" si="32"/>
        <v>0.019818412809565786</v>
      </c>
      <c r="P317" s="22">
        <f t="shared" si="33"/>
        <v>0.8606553109495728</v>
      </c>
    </row>
    <row r="318" spans="1:16" s="22" customFormat="1" ht="15.75">
      <c r="A318" s="22" t="s">
        <v>93</v>
      </c>
      <c r="B318" s="22" t="s">
        <v>128</v>
      </c>
      <c r="C318" s="22">
        <v>1925500</v>
      </c>
      <c r="D318" s="22">
        <v>63652889</v>
      </c>
      <c r="E318" s="22">
        <f t="shared" si="28"/>
        <v>1</v>
      </c>
      <c r="F318" s="22" t="s">
        <v>93</v>
      </c>
      <c r="G318" s="22" t="s">
        <v>128</v>
      </c>
      <c r="H318" s="22">
        <v>2029355</v>
      </c>
      <c r="I318" s="22">
        <v>63833720</v>
      </c>
      <c r="J318" s="22">
        <f t="shared" si="29"/>
        <v>1977427.5</v>
      </c>
      <c r="K318" s="22">
        <f t="shared" si="30"/>
        <v>0.025778526014706385</v>
      </c>
      <c r="L318" s="22">
        <f t="shared" si="34"/>
        <v>0.8309829104202943</v>
      </c>
      <c r="N318" s="22">
        <f t="shared" si="31"/>
        <v>2930171.25</v>
      </c>
      <c r="O318" s="22">
        <f t="shared" si="32"/>
        <v>0.020366443511404153</v>
      </c>
      <c r="P318" s="22">
        <f t="shared" si="33"/>
        <v>0.881021754460977</v>
      </c>
    </row>
    <row r="319" spans="1:16" s="22" customFormat="1" ht="15.75">
      <c r="A319" s="22" t="s">
        <v>93</v>
      </c>
      <c r="B319" s="22" t="s">
        <v>129</v>
      </c>
      <c r="C319" s="22">
        <v>1620468</v>
      </c>
      <c r="D319" s="22">
        <v>65273357</v>
      </c>
      <c r="E319" s="22">
        <f t="shared" si="28"/>
        <v>1</v>
      </c>
      <c r="F319" s="22" t="s">
        <v>93</v>
      </c>
      <c r="G319" s="22" t="s">
        <v>129</v>
      </c>
      <c r="H319" s="22">
        <v>1729749</v>
      </c>
      <c r="I319" s="22">
        <v>65563469</v>
      </c>
      <c r="J319" s="22">
        <f t="shared" si="29"/>
        <v>1675108.5</v>
      </c>
      <c r="K319" s="22">
        <f>+J319/$K$305</f>
        <v>0.021837376108456968</v>
      </c>
      <c r="L319" s="22">
        <f t="shared" si="34"/>
        <v>0.8528202865287512</v>
      </c>
      <c r="N319" s="22">
        <f t="shared" si="31"/>
        <v>2339911.95</v>
      </c>
      <c r="O319" s="22">
        <f t="shared" si="32"/>
        <v>0.016263788183484</v>
      </c>
      <c r="P319" s="22">
        <f t="shared" si="33"/>
        <v>0.8972855426444609</v>
      </c>
    </row>
    <row r="320" spans="1:16" s="22" customFormat="1" ht="15.75">
      <c r="A320" s="22" t="s">
        <v>93</v>
      </c>
      <c r="B320" s="22" t="s">
        <v>130</v>
      </c>
      <c r="C320" s="22">
        <v>2251958</v>
      </c>
      <c r="D320" s="22">
        <v>67525315</v>
      </c>
      <c r="E320" s="22">
        <f t="shared" si="28"/>
        <v>1</v>
      </c>
      <c r="F320" s="22" t="s">
        <v>93</v>
      </c>
      <c r="G320" s="22" t="s">
        <v>130</v>
      </c>
      <c r="H320" s="22">
        <v>2345811</v>
      </c>
      <c r="I320" s="22">
        <v>67909280</v>
      </c>
      <c r="J320" s="22">
        <f t="shared" si="29"/>
        <v>2298884.5</v>
      </c>
      <c r="K320" s="22">
        <f t="shared" si="30"/>
        <v>0.029969166448861096</v>
      </c>
      <c r="L320" s="22">
        <f t="shared" si="34"/>
        <v>0.8827894529776122</v>
      </c>
      <c r="N320" s="22">
        <f t="shared" si="31"/>
        <v>3290628.35</v>
      </c>
      <c r="O320" s="22">
        <f t="shared" si="32"/>
        <v>0.022871836042791034</v>
      </c>
      <c r="P320" s="22">
        <f t="shared" si="33"/>
        <v>0.920157378687252</v>
      </c>
    </row>
    <row r="321" spans="1:15" s="22" customFormat="1" ht="15.75">
      <c r="A321" s="22" t="s">
        <v>93</v>
      </c>
      <c r="B321" s="22" t="s">
        <v>131</v>
      </c>
      <c r="C321" s="22">
        <v>1514171</v>
      </c>
      <c r="D321" s="22">
        <v>69039486</v>
      </c>
      <c r="E321" s="22">
        <f t="shared" si="28"/>
        <v>1</v>
      </c>
      <c r="F321" s="22" t="s">
        <v>93</v>
      </c>
      <c r="G321" s="22" t="s">
        <v>131</v>
      </c>
      <c r="H321" s="22">
        <v>1638591</v>
      </c>
      <c r="I321" s="22">
        <v>69547871</v>
      </c>
      <c r="J321" s="22">
        <f t="shared" si="29"/>
        <v>1576381</v>
      </c>
      <c r="N321" s="22">
        <f t="shared" si="31"/>
        <v>2102542.45</v>
      </c>
      <c r="O321" s="22">
        <f t="shared" si="32"/>
        <v>0.014613928123912313</v>
      </c>
    </row>
    <row r="322" spans="1:15" s="22" customFormat="1" ht="15.75">
      <c r="A322" s="22" t="s">
        <v>93</v>
      </c>
      <c r="B322" s="22" t="s">
        <v>132</v>
      </c>
      <c r="C322" s="22">
        <v>7069399</v>
      </c>
      <c r="D322" s="22">
        <v>76108885</v>
      </c>
      <c r="E322" s="22">
        <f t="shared" si="28"/>
        <v>1</v>
      </c>
      <c r="F322" s="22" t="s">
        <v>93</v>
      </c>
      <c r="G322" s="22" t="s">
        <v>132</v>
      </c>
      <c r="H322" s="22">
        <v>7759888</v>
      </c>
      <c r="I322" s="22">
        <v>77307760</v>
      </c>
      <c r="J322" s="22">
        <f t="shared" si="29"/>
        <v>7414643.5</v>
      </c>
      <c r="K322" s="22">
        <f>SUM(J323:J339)</f>
        <v>67164182.20000002</v>
      </c>
      <c r="N322" s="22">
        <f t="shared" si="31"/>
        <v>9384615.5</v>
      </c>
      <c r="O322" s="22">
        <f t="shared" si="32"/>
        <v>0.06522869318883592</v>
      </c>
    </row>
    <row r="323" spans="1:12" s="22" customFormat="1" ht="15.75">
      <c r="A323" s="22" t="s">
        <v>94</v>
      </c>
      <c r="B323" s="22" t="s">
        <v>116</v>
      </c>
      <c r="C323" s="22">
        <v>13334256</v>
      </c>
      <c r="D323" s="22">
        <v>89443141</v>
      </c>
      <c r="E323" s="22">
        <f t="shared" si="28"/>
        <v>1</v>
      </c>
      <c r="F323" s="22" t="s">
        <v>94</v>
      </c>
      <c r="G323" s="22" t="s">
        <v>116</v>
      </c>
      <c r="H323" s="22">
        <v>12694564</v>
      </c>
      <c r="I323" s="22">
        <v>90002324</v>
      </c>
      <c r="J323" s="22">
        <f t="shared" si="29"/>
        <v>13014410</v>
      </c>
      <c r="K323" s="22">
        <f>+J323/$K$322</f>
        <v>0.19377009551379598</v>
      </c>
      <c r="L323" s="22">
        <f>+K323</f>
        <v>0.19377009551379598</v>
      </c>
    </row>
    <row r="324" spans="1:12" s="22" customFormat="1" ht="15.75">
      <c r="A324" s="22" t="s">
        <v>94</v>
      </c>
      <c r="B324" s="22" t="s">
        <v>117</v>
      </c>
      <c r="C324" s="22">
        <v>13158318</v>
      </c>
      <c r="D324" s="23">
        <v>102600000</v>
      </c>
      <c r="E324" s="22">
        <f t="shared" si="28"/>
        <v>1</v>
      </c>
      <c r="F324" s="22" t="s">
        <v>94</v>
      </c>
      <c r="G324" s="22" t="s">
        <v>117</v>
      </c>
      <c r="H324" s="22">
        <v>13385851</v>
      </c>
      <c r="I324" s="23">
        <v>103390000</v>
      </c>
      <c r="J324" s="22">
        <f t="shared" si="29"/>
        <v>13272084.5</v>
      </c>
      <c r="K324" s="22">
        <f aca="true" t="shared" si="35" ref="K324:K339">+J324/$K$322</f>
        <v>0.1976065823369766</v>
      </c>
      <c r="L324" s="22">
        <f>+K324+L323</f>
        <v>0.39137667785077257</v>
      </c>
    </row>
    <row r="325" spans="1:12" s="22" customFormat="1" ht="15.75">
      <c r="A325" s="22" t="s">
        <v>94</v>
      </c>
      <c r="B325" s="22" t="s">
        <v>118</v>
      </c>
      <c r="C325" s="22">
        <v>6883915</v>
      </c>
      <c r="D325" s="23">
        <v>109490000</v>
      </c>
      <c r="E325" s="22">
        <f t="shared" si="28"/>
        <v>1</v>
      </c>
      <c r="F325" s="22" t="s">
        <v>94</v>
      </c>
      <c r="G325" s="22" t="s">
        <v>118</v>
      </c>
      <c r="H325" s="22">
        <v>6870973</v>
      </c>
      <c r="I325" s="23">
        <v>110260000</v>
      </c>
      <c r="J325" s="22">
        <f t="shared" si="29"/>
        <v>6877444</v>
      </c>
      <c r="K325" s="22">
        <f t="shared" si="35"/>
        <v>0.10239749483616876</v>
      </c>
      <c r="L325" s="22">
        <f aca="true" t="shared" si="36" ref="L325:L339">+K325+L324</f>
        <v>0.49377417268694135</v>
      </c>
    </row>
    <row r="326" spans="1:13" s="22" customFormat="1" ht="15.75">
      <c r="A326" s="22" t="s">
        <v>94</v>
      </c>
      <c r="B326" s="22" t="s">
        <v>119</v>
      </c>
      <c r="C326" s="22">
        <v>5663211</v>
      </c>
      <c r="D326" s="23">
        <v>115150000</v>
      </c>
      <c r="E326" s="22">
        <f t="shared" si="28"/>
        <v>1</v>
      </c>
      <c r="F326" s="22" t="s">
        <v>94</v>
      </c>
      <c r="G326" s="22" t="s">
        <v>119</v>
      </c>
      <c r="H326" s="22">
        <v>5816093</v>
      </c>
      <c r="I326" s="23">
        <v>116080000</v>
      </c>
      <c r="J326" s="22">
        <f t="shared" si="29"/>
        <v>5739652</v>
      </c>
      <c r="K326" s="22">
        <f t="shared" si="35"/>
        <v>0.08545703695026899</v>
      </c>
      <c r="L326" s="22">
        <f t="shared" si="36"/>
        <v>0.5792312096372103</v>
      </c>
      <c r="M326" s="22">
        <f>25000+5000*(0.5-L325)/(L326-L325)</f>
        <v>25364.26650953752</v>
      </c>
    </row>
    <row r="327" spans="1:12" s="22" customFormat="1" ht="15.75">
      <c r="A327" s="22" t="s">
        <v>94</v>
      </c>
      <c r="B327" s="22" t="s">
        <v>120</v>
      </c>
      <c r="C327" s="22">
        <v>5507164</v>
      </c>
      <c r="D327" s="23">
        <v>120660000</v>
      </c>
      <c r="E327" s="22">
        <f t="shared" si="28"/>
        <v>1</v>
      </c>
      <c r="F327" s="22" t="s">
        <v>94</v>
      </c>
      <c r="G327" s="22" t="s">
        <v>120</v>
      </c>
      <c r="H327" s="22">
        <v>5481676</v>
      </c>
      <c r="I327" s="23">
        <v>121560000</v>
      </c>
      <c r="J327" s="22">
        <f t="shared" si="29"/>
        <v>5494420</v>
      </c>
      <c r="K327" s="22">
        <f t="shared" si="35"/>
        <v>0.0818058051185502</v>
      </c>
      <c r="L327" s="22">
        <f t="shared" si="36"/>
        <v>0.6610370147557605</v>
      </c>
    </row>
    <row r="328" spans="1:12" s="22" customFormat="1" ht="15.75">
      <c r="A328" s="22" t="s">
        <v>94</v>
      </c>
      <c r="B328" s="22" t="s">
        <v>121</v>
      </c>
      <c r="C328" s="22">
        <v>4277952</v>
      </c>
      <c r="D328" s="23">
        <v>124930000</v>
      </c>
      <c r="E328" s="22">
        <f t="shared" si="28"/>
        <v>1</v>
      </c>
      <c r="F328" s="22" t="s">
        <v>94</v>
      </c>
      <c r="G328" s="22" t="s">
        <v>121</v>
      </c>
      <c r="H328" s="22">
        <v>4422409</v>
      </c>
      <c r="I328" s="23">
        <v>125980000</v>
      </c>
      <c r="J328" s="22">
        <f t="shared" si="29"/>
        <v>4350180.5</v>
      </c>
      <c r="K328" s="22">
        <f t="shared" si="35"/>
        <v>0.06476935112596367</v>
      </c>
      <c r="L328" s="22">
        <f t="shared" si="36"/>
        <v>0.7258063658817242</v>
      </c>
    </row>
    <row r="329" spans="1:12" s="22" customFormat="1" ht="15.75">
      <c r="A329" s="22" t="s">
        <v>94</v>
      </c>
      <c r="B329" s="22" t="s">
        <v>122</v>
      </c>
      <c r="C329" s="22">
        <v>3748546</v>
      </c>
      <c r="D329" s="23">
        <v>128680000</v>
      </c>
      <c r="E329" s="22">
        <f t="shared" si="28"/>
        <v>1</v>
      </c>
      <c r="F329" s="22" t="s">
        <v>94</v>
      </c>
      <c r="G329" s="22" t="s">
        <v>122</v>
      </c>
      <c r="H329" s="22">
        <v>3939443</v>
      </c>
      <c r="I329" s="23">
        <v>129920000</v>
      </c>
      <c r="J329" s="22">
        <f t="shared" si="29"/>
        <v>3843994.5</v>
      </c>
      <c r="K329" s="22">
        <f t="shared" si="35"/>
        <v>0.057232804362203626</v>
      </c>
      <c r="L329" s="22">
        <f t="shared" si="36"/>
        <v>0.7830391702439279</v>
      </c>
    </row>
    <row r="330" spans="1:12" s="22" customFormat="1" ht="15.75">
      <c r="A330" s="22" t="s">
        <v>94</v>
      </c>
      <c r="B330" s="22" t="s">
        <v>123</v>
      </c>
      <c r="C330" s="22">
        <v>2553259</v>
      </c>
      <c r="D330" s="23">
        <v>131240000</v>
      </c>
      <c r="E330" s="22">
        <f t="shared" si="28"/>
        <v>1</v>
      </c>
      <c r="F330" s="22" t="s">
        <v>94</v>
      </c>
      <c r="G330" s="22" t="s">
        <v>123</v>
      </c>
      <c r="H330" s="22">
        <v>2745428</v>
      </c>
      <c r="I330" s="23">
        <v>132660000</v>
      </c>
      <c r="J330" s="22">
        <f t="shared" si="29"/>
        <v>2649343.5</v>
      </c>
      <c r="K330" s="22">
        <f t="shared" si="35"/>
        <v>0.039445779181987856</v>
      </c>
      <c r="L330" s="22">
        <f t="shared" si="36"/>
        <v>0.8224849494259158</v>
      </c>
    </row>
    <row r="331" spans="1:12" s="22" customFormat="1" ht="15.75">
      <c r="A331" s="22" t="s">
        <v>94</v>
      </c>
      <c r="B331" s="22" t="s">
        <v>124</v>
      </c>
      <c r="C331" s="22">
        <v>2566553</v>
      </c>
      <c r="D331" s="23">
        <v>133800000</v>
      </c>
      <c r="E331" s="22">
        <f t="shared" si="28"/>
        <v>1</v>
      </c>
      <c r="F331" s="22" t="s">
        <v>94</v>
      </c>
      <c r="G331" s="22" t="s">
        <v>124</v>
      </c>
      <c r="H331" s="22">
        <v>2823604</v>
      </c>
      <c r="I331" s="23">
        <v>135490000</v>
      </c>
      <c r="J331" s="22">
        <f t="shared" si="29"/>
        <v>2695078.5</v>
      </c>
      <c r="K331" s="22">
        <f t="shared" si="35"/>
        <v>0.04012672248393727</v>
      </c>
      <c r="L331" s="22">
        <f t="shared" si="36"/>
        <v>0.862611671909853</v>
      </c>
    </row>
    <row r="332" spans="1:12" s="22" customFormat="1" ht="15.75">
      <c r="A332" s="22" t="s">
        <v>94</v>
      </c>
      <c r="B332" s="22" t="s">
        <v>125</v>
      </c>
      <c r="C332" s="22">
        <v>1406598</v>
      </c>
      <c r="D332" s="23">
        <v>135210000</v>
      </c>
      <c r="E332" s="22">
        <f t="shared" si="28"/>
        <v>1</v>
      </c>
      <c r="F332" s="22" t="s">
        <v>94</v>
      </c>
      <c r="G332" s="22" t="s">
        <v>125</v>
      </c>
      <c r="H332" s="22">
        <v>1563274</v>
      </c>
      <c r="I332" s="23">
        <v>137050000</v>
      </c>
      <c r="J332" s="22">
        <f t="shared" si="29"/>
        <v>1484936</v>
      </c>
      <c r="K332" s="22">
        <f t="shared" si="35"/>
        <v>0.022109046092129738</v>
      </c>
      <c r="L332" s="22">
        <f t="shared" si="36"/>
        <v>0.8847207180019827</v>
      </c>
    </row>
    <row r="333" spans="1:12" s="22" customFormat="1" ht="15.75">
      <c r="A333" s="22" t="s">
        <v>94</v>
      </c>
      <c r="B333" s="22" t="s">
        <v>126</v>
      </c>
      <c r="C333" s="22">
        <v>1491340</v>
      </c>
      <c r="D333" s="23">
        <v>136700000</v>
      </c>
      <c r="E333" s="22">
        <f t="shared" si="28"/>
        <v>1</v>
      </c>
      <c r="F333" s="22" t="s">
        <v>94</v>
      </c>
      <c r="G333" s="22" t="s">
        <v>126</v>
      </c>
      <c r="H333" s="22">
        <v>1765095</v>
      </c>
      <c r="I333" s="23">
        <v>138820000</v>
      </c>
      <c r="J333" s="22">
        <f t="shared" si="29"/>
        <v>1628217.5</v>
      </c>
      <c r="K333" s="22">
        <f t="shared" si="35"/>
        <v>0.02424234832714154</v>
      </c>
      <c r="L333" s="22">
        <f t="shared" si="36"/>
        <v>0.9089630663291243</v>
      </c>
    </row>
    <row r="334" spans="1:12" s="22" customFormat="1" ht="15.75">
      <c r="A334" s="22" t="s">
        <v>94</v>
      </c>
      <c r="B334" s="22" t="s">
        <v>127</v>
      </c>
      <c r="C334" s="22">
        <v>992823.4</v>
      </c>
      <c r="D334" s="23">
        <v>137690000</v>
      </c>
      <c r="E334" s="22">
        <f t="shared" si="28"/>
        <v>1</v>
      </c>
      <c r="F334" s="22" t="s">
        <v>94</v>
      </c>
      <c r="G334" s="22" t="s">
        <v>127</v>
      </c>
      <c r="H334" s="22">
        <v>1025170</v>
      </c>
      <c r="I334" s="23">
        <v>139840000</v>
      </c>
      <c r="J334" s="22">
        <f t="shared" si="29"/>
        <v>1008996.7</v>
      </c>
      <c r="K334" s="22">
        <f t="shared" si="35"/>
        <v>0.01502283906316959</v>
      </c>
      <c r="L334" s="22">
        <f t="shared" si="36"/>
        <v>0.9239859053922939</v>
      </c>
    </row>
    <row r="335" spans="1:12" s="22" customFormat="1" ht="15.75">
      <c r="A335" s="22" t="s">
        <v>94</v>
      </c>
      <c r="B335" s="22" t="s">
        <v>128</v>
      </c>
      <c r="C335" s="22">
        <v>823227.5</v>
      </c>
      <c r="D335" s="23">
        <v>138520000</v>
      </c>
      <c r="E335" s="22">
        <f t="shared" si="28"/>
        <v>1</v>
      </c>
      <c r="F335" s="22" t="s">
        <v>94</v>
      </c>
      <c r="G335" s="22" t="s">
        <v>128</v>
      </c>
      <c r="H335" s="22">
        <v>1082260</v>
      </c>
      <c r="I335" s="23">
        <v>140920000</v>
      </c>
      <c r="J335" s="22">
        <f t="shared" si="29"/>
        <v>952743.75</v>
      </c>
      <c r="K335" s="22">
        <f t="shared" si="35"/>
        <v>0.014185295179548836</v>
      </c>
      <c r="L335" s="22">
        <f t="shared" si="36"/>
        <v>0.9381712005718427</v>
      </c>
    </row>
    <row r="336" spans="1:12" s="22" customFormat="1" ht="15.75">
      <c r="A336" s="22" t="s">
        <v>94</v>
      </c>
      <c r="B336" s="22" t="s">
        <v>129</v>
      </c>
      <c r="C336" s="22">
        <v>636537.6</v>
      </c>
      <c r="D336" s="23">
        <v>139150000</v>
      </c>
      <c r="E336" s="22">
        <f t="shared" si="28"/>
        <v>1</v>
      </c>
      <c r="F336" s="22" t="s">
        <v>94</v>
      </c>
      <c r="G336" s="22" t="s">
        <v>129</v>
      </c>
      <c r="H336" s="22">
        <v>693069.3</v>
      </c>
      <c r="I336" s="23">
        <v>141620000</v>
      </c>
      <c r="J336" s="22">
        <f t="shared" si="29"/>
        <v>664803.45</v>
      </c>
      <c r="K336" s="22">
        <f t="shared" si="35"/>
        <v>0.009898184243803683</v>
      </c>
      <c r="L336" s="22">
        <f t="shared" si="36"/>
        <v>0.9480693848156464</v>
      </c>
    </row>
    <row r="337" spans="1:12" s="22" customFormat="1" ht="15.75">
      <c r="A337" s="22" t="s">
        <v>94</v>
      </c>
      <c r="B337" s="22" t="s">
        <v>130</v>
      </c>
      <c r="C337" s="22">
        <v>1006807</v>
      </c>
      <c r="D337" s="23">
        <v>140160000</v>
      </c>
      <c r="E337" s="22">
        <f t="shared" si="28"/>
        <v>1</v>
      </c>
      <c r="F337" s="22" t="s">
        <v>94</v>
      </c>
      <c r="G337" s="22" t="s">
        <v>130</v>
      </c>
      <c r="H337" s="22">
        <v>976680.7</v>
      </c>
      <c r="I337" s="23">
        <v>142590000</v>
      </c>
      <c r="J337" s="22">
        <f t="shared" si="29"/>
        <v>991743.85</v>
      </c>
      <c r="K337" s="22">
        <f t="shared" si="35"/>
        <v>0.014765963308342043</v>
      </c>
      <c r="L337" s="22">
        <f t="shared" si="36"/>
        <v>0.9628353481239884</v>
      </c>
    </row>
    <row r="338" spans="1:12" s="22" customFormat="1" ht="15.75">
      <c r="A338" s="22" t="s">
        <v>94</v>
      </c>
      <c r="B338" s="22" t="s">
        <v>131</v>
      </c>
      <c r="C338" s="22">
        <v>482776.7</v>
      </c>
      <c r="D338" s="23">
        <v>140640000</v>
      </c>
      <c r="E338" s="22">
        <f t="shared" si="28"/>
        <v>1</v>
      </c>
      <c r="F338" s="22" t="s">
        <v>94</v>
      </c>
      <c r="G338" s="22" t="s">
        <v>131</v>
      </c>
      <c r="H338" s="22">
        <v>569546.2</v>
      </c>
      <c r="I338" s="23">
        <v>143160000</v>
      </c>
      <c r="J338" s="22">
        <f t="shared" si="29"/>
        <v>526161.45</v>
      </c>
      <c r="K338" s="22">
        <f t="shared" si="35"/>
        <v>0.007833959005608198</v>
      </c>
      <c r="L338" s="22">
        <f t="shared" si="36"/>
        <v>0.9706693071295966</v>
      </c>
    </row>
    <row r="339" spans="1:12" s="22" customFormat="1" ht="15.75">
      <c r="A339" s="22" t="s">
        <v>94</v>
      </c>
      <c r="B339" s="22" t="s">
        <v>132</v>
      </c>
      <c r="C339" s="22">
        <v>1756202</v>
      </c>
      <c r="D339" s="23">
        <v>142400000</v>
      </c>
      <c r="E339" s="22">
        <f t="shared" si="28"/>
        <v>1</v>
      </c>
      <c r="F339" s="22" t="s">
        <v>94</v>
      </c>
      <c r="G339" s="22" t="s">
        <v>132</v>
      </c>
      <c r="H339" s="22">
        <v>2183742</v>
      </c>
      <c r="I339" s="23">
        <v>145350000</v>
      </c>
      <c r="J339" s="22">
        <f t="shared" si="29"/>
        <v>1969972</v>
      </c>
      <c r="K339" s="22">
        <f t="shared" si="35"/>
        <v>0.029330692870403168</v>
      </c>
      <c r="L339" s="22">
        <f t="shared" si="36"/>
        <v>0.9999999999999998</v>
      </c>
    </row>
    <row r="342" spans="1:6" ht="15.75">
      <c r="A342" t="s">
        <v>230</v>
      </c>
      <c r="F342" t="s">
        <v>133</v>
      </c>
    </row>
    <row r="343" spans="1:6" ht="15.75">
      <c r="A343" t="s">
        <v>4</v>
      </c>
      <c r="F343" t="s">
        <v>4</v>
      </c>
    </row>
    <row r="345" spans="1:6" ht="15.75">
      <c r="A345" t="s">
        <v>5</v>
      </c>
      <c r="F345" t="s">
        <v>5</v>
      </c>
    </row>
    <row r="347" spans="1:6" ht="15.75">
      <c r="A347" t="s">
        <v>6</v>
      </c>
      <c r="F347" t="s">
        <v>6</v>
      </c>
    </row>
    <row r="348" spans="1:10" ht="15.75">
      <c r="A348" t="s">
        <v>7</v>
      </c>
      <c r="B348" t="s">
        <v>91</v>
      </c>
      <c r="C348" t="s">
        <v>113</v>
      </c>
      <c r="D348" t="s">
        <v>9</v>
      </c>
      <c r="E348" t="s">
        <v>9</v>
      </c>
      <c r="F348" t="s">
        <v>7</v>
      </c>
      <c r="G348" t="s">
        <v>91</v>
      </c>
      <c r="H348" t="s">
        <v>113</v>
      </c>
      <c r="I348" t="s">
        <v>9</v>
      </c>
      <c r="J348" t="s">
        <v>9</v>
      </c>
    </row>
    <row r="349" spans="1:17" ht="15.75">
      <c r="A349" t="s">
        <v>11</v>
      </c>
      <c r="B349" t="s">
        <v>11</v>
      </c>
      <c r="C349" t="s">
        <v>78</v>
      </c>
      <c r="F349" t="s">
        <v>11</v>
      </c>
      <c r="G349" t="s">
        <v>11</v>
      </c>
      <c r="H349" t="s">
        <v>78</v>
      </c>
      <c r="L349">
        <f>SUM(K350:K366)</f>
        <v>63387709</v>
      </c>
      <c r="M349">
        <v>0</v>
      </c>
      <c r="P349">
        <f>SUM(O350:O366)</f>
        <v>121688248.5</v>
      </c>
      <c r="Q349">
        <v>0</v>
      </c>
    </row>
    <row r="350" spans="1:17" s="22" customFormat="1" ht="15.75">
      <c r="A350" s="22" t="s">
        <v>0</v>
      </c>
      <c r="B350" s="22" t="s">
        <v>93</v>
      </c>
      <c r="C350" s="22" t="s">
        <v>116</v>
      </c>
      <c r="D350" s="22">
        <v>7650247</v>
      </c>
      <c r="E350" s="22">
        <v>7650247</v>
      </c>
      <c r="F350" s="22" t="s">
        <v>0</v>
      </c>
      <c r="G350" s="22" t="s">
        <v>93</v>
      </c>
      <c r="H350" s="22" t="s">
        <v>116</v>
      </c>
      <c r="I350" s="22">
        <v>7102092</v>
      </c>
      <c r="J350" s="22">
        <v>7102092</v>
      </c>
      <c r="K350" s="22">
        <f aca="true" t="shared" si="37" ref="K350:K413">(D350+I350)/2</f>
        <v>7376169.5</v>
      </c>
      <c r="L350" s="22">
        <f>+K350/$L$349</f>
        <v>0.11636592671301624</v>
      </c>
      <c r="M350" s="22">
        <f>+L350+M349</f>
        <v>0.11636592671301624</v>
      </c>
      <c r="O350" s="22">
        <f>K350+K367</f>
        <v>18641861.5</v>
      </c>
      <c r="P350" s="22">
        <f>+O350/$P$349</f>
        <v>0.15319360521488645</v>
      </c>
      <c r="Q350" s="22">
        <f>+P350+Q349</f>
        <v>0.15319360521488645</v>
      </c>
    </row>
    <row r="351" spans="1:17" s="22" customFormat="1" ht="15.75">
      <c r="A351" s="22" t="s">
        <v>0</v>
      </c>
      <c r="B351" s="22" t="s">
        <v>93</v>
      </c>
      <c r="C351" s="22" t="s">
        <v>117</v>
      </c>
      <c r="D351" s="22">
        <v>7274757</v>
      </c>
      <c r="E351" s="22">
        <v>14925004</v>
      </c>
      <c r="F351" s="22" t="s">
        <v>0</v>
      </c>
      <c r="G351" s="22" t="s">
        <v>93</v>
      </c>
      <c r="H351" s="22" t="s">
        <v>117</v>
      </c>
      <c r="I351" s="22">
        <v>6882248</v>
      </c>
      <c r="J351" s="22">
        <v>13984340</v>
      </c>
      <c r="K351" s="22">
        <f t="shared" si="37"/>
        <v>7078502.5</v>
      </c>
      <c r="L351" s="22">
        <f aca="true" t="shared" si="38" ref="L351:L364">+K351/$L$349</f>
        <v>0.111669953239673</v>
      </c>
      <c r="M351" s="22">
        <f aca="true" t="shared" si="39" ref="M351:M364">+L351+M350</f>
        <v>0.22803587995268926</v>
      </c>
      <c r="O351" s="22">
        <f aca="true" t="shared" si="40" ref="O351:O366">K351+K368</f>
        <v>18073085.5</v>
      </c>
      <c r="P351" s="22">
        <f aca="true" t="shared" si="41" ref="P351:P366">+O351/$P$349</f>
        <v>0.14851956308665254</v>
      </c>
      <c r="Q351" s="22">
        <f aca="true" t="shared" si="42" ref="Q351:Q364">+P351+Q350</f>
        <v>0.301713168301539</v>
      </c>
    </row>
    <row r="352" spans="1:17" s="22" customFormat="1" ht="15.75">
      <c r="A352" s="22" t="s">
        <v>0</v>
      </c>
      <c r="B352" s="22" t="s">
        <v>93</v>
      </c>
      <c r="C352" s="22" t="s">
        <v>118</v>
      </c>
      <c r="D352" s="22">
        <v>4668523</v>
      </c>
      <c r="E352" s="22">
        <v>19593528</v>
      </c>
      <c r="F352" s="22" t="s">
        <v>0</v>
      </c>
      <c r="G352" s="22" t="s">
        <v>93</v>
      </c>
      <c r="H352" s="22" t="s">
        <v>118</v>
      </c>
      <c r="I352" s="22">
        <v>4616082</v>
      </c>
      <c r="J352" s="22">
        <v>18600422</v>
      </c>
      <c r="K352" s="22">
        <f t="shared" si="37"/>
        <v>4642302.5</v>
      </c>
      <c r="L352" s="22">
        <f t="shared" si="38"/>
        <v>0.0732366348813774</v>
      </c>
      <c r="M352" s="22">
        <f t="shared" si="39"/>
        <v>0.30127251483406664</v>
      </c>
      <c r="O352" s="22">
        <f t="shared" si="40"/>
        <v>10510110.5</v>
      </c>
      <c r="P352" s="22">
        <f t="shared" si="41"/>
        <v>0.08636914927738483</v>
      </c>
      <c r="Q352" s="22">
        <f t="shared" si="42"/>
        <v>0.3880823175789238</v>
      </c>
    </row>
    <row r="353" spans="1:17" s="22" customFormat="1" ht="15.75">
      <c r="A353" s="22" t="s">
        <v>0</v>
      </c>
      <c r="B353" s="22" t="s">
        <v>93</v>
      </c>
      <c r="C353" s="22" t="s">
        <v>119</v>
      </c>
      <c r="D353" s="22">
        <v>4298590</v>
      </c>
      <c r="E353" s="22">
        <v>23892118</v>
      </c>
      <c r="F353" s="22" t="s">
        <v>0</v>
      </c>
      <c r="G353" s="22" t="s">
        <v>93</v>
      </c>
      <c r="H353" s="22" t="s">
        <v>119</v>
      </c>
      <c r="I353" s="22">
        <v>4174185</v>
      </c>
      <c r="J353" s="22">
        <v>22774607</v>
      </c>
      <c r="K353" s="22">
        <f t="shared" si="37"/>
        <v>4236387.5</v>
      </c>
      <c r="L353" s="22">
        <f t="shared" si="38"/>
        <v>0.06683294863993271</v>
      </c>
      <c r="M353" s="22">
        <f t="shared" si="39"/>
        <v>0.36810546347399936</v>
      </c>
      <c r="O353" s="22">
        <f t="shared" si="40"/>
        <v>9270220</v>
      </c>
      <c r="P353" s="22">
        <f t="shared" si="41"/>
        <v>0.0761800758435602</v>
      </c>
      <c r="Q353" s="22">
        <f t="shared" si="42"/>
        <v>0.464262393422484</v>
      </c>
    </row>
    <row r="354" spans="1:18" s="22" customFormat="1" ht="15.75">
      <c r="A354" s="22" t="s">
        <v>0</v>
      </c>
      <c r="B354" s="22" t="s">
        <v>93</v>
      </c>
      <c r="C354" s="22" t="s">
        <v>120</v>
      </c>
      <c r="D354" s="22">
        <v>4840518</v>
      </c>
      <c r="E354" s="22">
        <v>28732636</v>
      </c>
      <c r="F354" s="22" t="s">
        <v>0</v>
      </c>
      <c r="G354" s="22" t="s">
        <v>93</v>
      </c>
      <c r="H354" s="22" t="s">
        <v>120</v>
      </c>
      <c r="I354" s="22">
        <v>5018786</v>
      </c>
      <c r="J354" s="22">
        <v>27793393</v>
      </c>
      <c r="K354" s="22">
        <f t="shared" si="37"/>
        <v>4929652</v>
      </c>
      <c r="L354" s="22">
        <f t="shared" si="38"/>
        <v>0.07776984020671894</v>
      </c>
      <c r="M354" s="22">
        <f t="shared" si="39"/>
        <v>0.4458753036807183</v>
      </c>
      <c r="O354" s="22">
        <f t="shared" si="40"/>
        <v>9831099</v>
      </c>
      <c r="P354" s="22">
        <f t="shared" si="41"/>
        <v>0.08078922263393412</v>
      </c>
      <c r="Q354" s="22">
        <f t="shared" si="42"/>
        <v>0.545051616056418</v>
      </c>
      <c r="R354" s="22">
        <f>30000+5000*(0.5-Q353)/(Q354-Q353)</f>
        <v>32211.780570005452</v>
      </c>
    </row>
    <row r="355" spans="1:17" s="22" customFormat="1" ht="15.75">
      <c r="A355" s="22" t="s">
        <v>0</v>
      </c>
      <c r="B355" s="22" t="s">
        <v>93</v>
      </c>
      <c r="C355" s="22" t="s">
        <v>121</v>
      </c>
      <c r="D355" s="22">
        <v>4329830</v>
      </c>
      <c r="E355" s="22">
        <v>33062466</v>
      </c>
      <c r="F355" s="22" t="s">
        <v>0</v>
      </c>
      <c r="G355" s="22" t="s">
        <v>93</v>
      </c>
      <c r="H355" s="22" t="s">
        <v>121</v>
      </c>
      <c r="I355" s="22">
        <v>4053543</v>
      </c>
      <c r="J355" s="22">
        <v>31846936</v>
      </c>
      <c r="K355" s="22">
        <f t="shared" si="37"/>
        <v>4191686.5</v>
      </c>
      <c r="L355" s="22">
        <f t="shared" si="38"/>
        <v>0.06612774883534599</v>
      </c>
      <c r="M355" s="22">
        <f t="shared" si="39"/>
        <v>0.5120030525160643</v>
      </c>
      <c r="N355" s="22">
        <f>35000+5000*(0.5-M354)/(M355-M354)</f>
        <v>39092.434512934116</v>
      </c>
      <c r="O355" s="22">
        <f t="shared" si="40"/>
        <v>8113296</v>
      </c>
      <c r="P355" s="22">
        <f t="shared" si="41"/>
        <v>0.066672797907844</v>
      </c>
      <c r="Q355" s="22">
        <f t="shared" si="42"/>
        <v>0.611724413964262</v>
      </c>
    </row>
    <row r="356" spans="1:17" s="22" customFormat="1" ht="15.75">
      <c r="A356" s="22" t="s">
        <v>0</v>
      </c>
      <c r="B356" s="22" t="s">
        <v>93</v>
      </c>
      <c r="C356" s="22" t="s">
        <v>122</v>
      </c>
      <c r="D356" s="22">
        <v>4358049</v>
      </c>
      <c r="E356" s="22">
        <v>37420515</v>
      </c>
      <c r="F356" s="22" t="s">
        <v>0</v>
      </c>
      <c r="G356" s="22" t="s">
        <v>93</v>
      </c>
      <c r="H356" s="22" t="s">
        <v>122</v>
      </c>
      <c r="I356" s="22">
        <v>4396438</v>
      </c>
      <c r="J356" s="22">
        <v>36243373</v>
      </c>
      <c r="K356" s="22">
        <f t="shared" si="37"/>
        <v>4377243.5</v>
      </c>
      <c r="L356" s="22">
        <f t="shared" si="38"/>
        <v>0.06905508290258605</v>
      </c>
      <c r="M356" s="22">
        <f t="shared" si="39"/>
        <v>0.5810581354186504</v>
      </c>
      <c r="O356" s="22">
        <f t="shared" si="40"/>
        <v>7806906</v>
      </c>
      <c r="P356" s="22">
        <f t="shared" si="41"/>
        <v>0.06415497055987292</v>
      </c>
      <c r="Q356" s="22">
        <f t="shared" si="42"/>
        <v>0.675879384524135</v>
      </c>
    </row>
    <row r="357" spans="1:17" s="22" customFormat="1" ht="15.75">
      <c r="A357" s="22" t="s">
        <v>0</v>
      </c>
      <c r="B357" s="22" t="s">
        <v>93</v>
      </c>
      <c r="C357" s="22" t="s">
        <v>123</v>
      </c>
      <c r="D357" s="22">
        <v>3253451</v>
      </c>
      <c r="E357" s="22">
        <v>40673966</v>
      </c>
      <c r="F357" s="22" t="s">
        <v>0</v>
      </c>
      <c r="G357" s="22" t="s">
        <v>93</v>
      </c>
      <c r="H357" s="22" t="s">
        <v>123</v>
      </c>
      <c r="I357" s="22">
        <v>3259597</v>
      </c>
      <c r="J357" s="22">
        <v>39502970</v>
      </c>
      <c r="K357" s="22">
        <f t="shared" si="37"/>
        <v>3256524</v>
      </c>
      <c r="L357" s="22">
        <f t="shared" si="38"/>
        <v>0.05137469158255901</v>
      </c>
      <c r="M357" s="22">
        <f t="shared" si="39"/>
        <v>0.6324328270012094</v>
      </c>
      <c r="O357" s="22">
        <f t="shared" si="40"/>
        <v>5645041</v>
      </c>
      <c r="P357" s="22">
        <f t="shared" si="41"/>
        <v>0.04638936848532256</v>
      </c>
      <c r="Q357" s="22">
        <f t="shared" si="42"/>
        <v>0.7222687530094576</v>
      </c>
    </row>
    <row r="358" spans="1:17" s="22" customFormat="1" ht="15.75">
      <c r="A358" s="22" t="s">
        <v>0</v>
      </c>
      <c r="B358" s="22" t="s">
        <v>93</v>
      </c>
      <c r="C358" s="22" t="s">
        <v>124</v>
      </c>
      <c r="D358" s="22">
        <v>3729076</v>
      </c>
      <c r="E358" s="22">
        <v>44403042</v>
      </c>
      <c r="F358" s="22" t="s">
        <v>0</v>
      </c>
      <c r="G358" s="22" t="s">
        <v>93</v>
      </c>
      <c r="H358" s="22" t="s">
        <v>124</v>
      </c>
      <c r="I358" s="22">
        <v>4179827</v>
      </c>
      <c r="J358" s="22">
        <v>43682797</v>
      </c>
      <c r="K358" s="22">
        <f t="shared" si="37"/>
        <v>3954451.5</v>
      </c>
      <c r="L358" s="22">
        <f t="shared" si="38"/>
        <v>0.062385146306518195</v>
      </c>
      <c r="M358" s="22">
        <f t="shared" si="39"/>
        <v>0.6948179733077275</v>
      </c>
      <c r="O358" s="22">
        <f t="shared" si="40"/>
        <v>6355976</v>
      </c>
      <c r="P358" s="22">
        <f t="shared" si="41"/>
        <v>0.05223163352540159</v>
      </c>
      <c r="Q358" s="22">
        <f t="shared" si="42"/>
        <v>0.7745003865348592</v>
      </c>
    </row>
    <row r="359" spans="1:17" s="22" customFormat="1" ht="15.75">
      <c r="A359" s="22" t="s">
        <v>0</v>
      </c>
      <c r="B359" s="22" t="s">
        <v>93</v>
      </c>
      <c r="C359" s="22" t="s">
        <v>125</v>
      </c>
      <c r="D359" s="22">
        <v>1951429</v>
      </c>
      <c r="E359" s="22">
        <v>46354471</v>
      </c>
      <c r="F359" s="22" t="s">
        <v>0</v>
      </c>
      <c r="G359" s="22" t="s">
        <v>93</v>
      </c>
      <c r="H359" s="22" t="s">
        <v>125</v>
      </c>
      <c r="I359" s="22">
        <v>2049127</v>
      </c>
      <c r="J359" s="22">
        <v>45731924</v>
      </c>
      <c r="K359" s="22">
        <f t="shared" si="37"/>
        <v>2000278</v>
      </c>
      <c r="L359" s="22">
        <f t="shared" si="38"/>
        <v>0.03155624381376522</v>
      </c>
      <c r="M359" s="22">
        <f t="shared" si="39"/>
        <v>0.7263742171214927</v>
      </c>
      <c r="O359" s="22">
        <f t="shared" si="40"/>
        <v>3351093.5</v>
      </c>
      <c r="P359" s="22">
        <f t="shared" si="41"/>
        <v>0.0275383493583606</v>
      </c>
      <c r="Q359" s="22">
        <f t="shared" si="42"/>
        <v>0.8020387358932198</v>
      </c>
    </row>
    <row r="360" spans="1:17" s="22" customFormat="1" ht="15.75">
      <c r="A360" s="22" t="s">
        <v>0</v>
      </c>
      <c r="B360" s="22" t="s">
        <v>93</v>
      </c>
      <c r="C360" s="22" t="s">
        <v>126</v>
      </c>
      <c r="D360" s="22">
        <v>2615632</v>
      </c>
      <c r="E360" s="22">
        <v>48970103</v>
      </c>
      <c r="F360" s="22" t="s">
        <v>0</v>
      </c>
      <c r="G360" s="22" t="s">
        <v>93</v>
      </c>
      <c r="H360" s="22" t="s">
        <v>126</v>
      </c>
      <c r="I360" s="22">
        <v>2806166</v>
      </c>
      <c r="J360" s="22">
        <v>48538090</v>
      </c>
      <c r="K360" s="22">
        <f t="shared" si="37"/>
        <v>2710899</v>
      </c>
      <c r="L360" s="22">
        <f t="shared" si="38"/>
        <v>0.042766950293155415</v>
      </c>
      <c r="M360" s="22">
        <f t="shared" si="39"/>
        <v>0.7691411674146482</v>
      </c>
      <c r="O360" s="22">
        <f t="shared" si="40"/>
        <v>4152266</v>
      </c>
      <c r="P360" s="22">
        <f t="shared" si="41"/>
        <v>0.034122160941448675</v>
      </c>
      <c r="Q360" s="22">
        <f t="shared" si="42"/>
        <v>0.8361608968346685</v>
      </c>
    </row>
    <row r="361" spans="1:17" s="22" customFormat="1" ht="15.75">
      <c r="A361" s="22" t="s">
        <v>0</v>
      </c>
      <c r="B361" s="22" t="s">
        <v>93</v>
      </c>
      <c r="C361" s="22" t="s">
        <v>127</v>
      </c>
      <c r="D361" s="22">
        <v>1541417</v>
      </c>
      <c r="E361" s="22">
        <v>50511520</v>
      </c>
      <c r="F361" s="22" t="s">
        <v>0</v>
      </c>
      <c r="G361" s="22" t="s">
        <v>93</v>
      </c>
      <c r="H361" s="22" t="s">
        <v>127</v>
      </c>
      <c r="I361" s="22">
        <v>1716041</v>
      </c>
      <c r="J361" s="22">
        <v>50254131</v>
      </c>
      <c r="K361" s="22">
        <f t="shared" si="37"/>
        <v>1628729</v>
      </c>
      <c r="L361" s="22">
        <f t="shared" si="38"/>
        <v>0.025694713150147135</v>
      </c>
      <c r="M361" s="22">
        <f t="shared" si="39"/>
        <v>0.7948358805647954</v>
      </c>
      <c r="O361" s="22">
        <f t="shared" si="40"/>
        <v>2510903.7</v>
      </c>
      <c r="P361" s="22">
        <f t="shared" si="41"/>
        <v>0.020633904513795348</v>
      </c>
      <c r="Q361" s="22">
        <f t="shared" si="42"/>
        <v>0.8567948013484639</v>
      </c>
    </row>
    <row r="362" spans="1:17" s="22" customFormat="1" ht="15.75">
      <c r="A362" s="22" t="s">
        <v>0</v>
      </c>
      <c r="B362" s="22" t="s">
        <v>93</v>
      </c>
      <c r="C362" s="22" t="s">
        <v>128</v>
      </c>
      <c r="D362" s="22">
        <v>1695270</v>
      </c>
      <c r="E362" s="22">
        <v>52206790</v>
      </c>
      <c r="F362" s="22" t="s">
        <v>0</v>
      </c>
      <c r="G362" s="22" t="s">
        <v>93</v>
      </c>
      <c r="H362" s="22" t="s">
        <v>128</v>
      </c>
      <c r="I362" s="22">
        <v>1770620</v>
      </c>
      <c r="J362" s="22">
        <v>52024751</v>
      </c>
      <c r="K362" s="22">
        <f t="shared" si="37"/>
        <v>1732945</v>
      </c>
      <c r="L362" s="22">
        <f t="shared" si="38"/>
        <v>0.027338817372307936</v>
      </c>
      <c r="M362" s="22">
        <f t="shared" si="39"/>
        <v>0.8221746979371033</v>
      </c>
      <c r="O362" s="22">
        <f t="shared" si="40"/>
        <v>2580308.3</v>
      </c>
      <c r="P362" s="22">
        <f t="shared" si="41"/>
        <v>0.021204252109849372</v>
      </c>
      <c r="Q362" s="22">
        <f t="shared" si="42"/>
        <v>0.8779990534583132</v>
      </c>
    </row>
    <row r="363" spans="1:17" s="22" customFormat="1" ht="15.75">
      <c r="A363" s="22" t="s">
        <v>0</v>
      </c>
      <c r="B363" s="22" t="s">
        <v>93</v>
      </c>
      <c r="C363" s="22" t="s">
        <v>129</v>
      </c>
      <c r="D363" s="22">
        <v>1456144</v>
      </c>
      <c r="E363" s="22">
        <v>53662934</v>
      </c>
      <c r="F363" s="22" t="s">
        <v>0</v>
      </c>
      <c r="G363" s="22" t="s">
        <v>93</v>
      </c>
      <c r="H363" s="22" t="s">
        <v>129</v>
      </c>
      <c r="I363" s="22">
        <v>1486878</v>
      </c>
      <c r="J363" s="22">
        <v>53511629</v>
      </c>
      <c r="K363" s="22">
        <f t="shared" si="37"/>
        <v>1471511</v>
      </c>
      <c r="L363" s="22">
        <f t="shared" si="38"/>
        <v>0.023214453136332785</v>
      </c>
      <c r="M363" s="22">
        <f t="shared" si="39"/>
        <v>0.845389151073436</v>
      </c>
      <c r="O363" s="22">
        <f t="shared" si="40"/>
        <v>2040718.5</v>
      </c>
      <c r="P363" s="22">
        <f t="shared" si="41"/>
        <v>0.01677005401224096</v>
      </c>
      <c r="Q363" s="22">
        <f t="shared" si="42"/>
        <v>0.8947691074705542</v>
      </c>
    </row>
    <row r="364" spans="1:17" s="22" customFormat="1" ht="15.75">
      <c r="A364" s="22" t="s">
        <v>0</v>
      </c>
      <c r="B364" s="22" t="s">
        <v>93</v>
      </c>
      <c r="C364" s="22" t="s">
        <v>130</v>
      </c>
      <c r="D364" s="22">
        <v>1997124</v>
      </c>
      <c r="E364" s="22">
        <v>55660057</v>
      </c>
      <c r="F364" s="22" t="s">
        <v>0</v>
      </c>
      <c r="G364" s="22" t="s">
        <v>93</v>
      </c>
      <c r="H364" s="22" t="s">
        <v>130</v>
      </c>
      <c r="I364" s="22">
        <v>2077849</v>
      </c>
      <c r="J364" s="22">
        <v>55589478</v>
      </c>
      <c r="K364" s="22">
        <f t="shared" si="37"/>
        <v>2037486.5</v>
      </c>
      <c r="L364" s="22">
        <f t="shared" si="38"/>
        <v>0.032143242469924255</v>
      </c>
      <c r="M364" s="22">
        <f t="shared" si="39"/>
        <v>0.8775323935433603</v>
      </c>
      <c r="O364" s="22">
        <f t="shared" si="40"/>
        <v>2909872.1</v>
      </c>
      <c r="P364" s="22">
        <f t="shared" si="41"/>
        <v>0.02391251526641868</v>
      </c>
      <c r="Q364" s="22">
        <f t="shared" si="42"/>
        <v>0.9186816227369728</v>
      </c>
    </row>
    <row r="365" spans="1:16" s="22" customFormat="1" ht="15.75">
      <c r="A365" s="22" t="s">
        <v>0</v>
      </c>
      <c r="B365" s="22" t="s">
        <v>93</v>
      </c>
      <c r="C365" s="22" t="s">
        <v>131</v>
      </c>
      <c r="D365" s="22">
        <v>1320944</v>
      </c>
      <c r="E365" s="22">
        <v>56981001</v>
      </c>
      <c r="F365" s="22" t="s">
        <v>0</v>
      </c>
      <c r="G365" s="22" t="s">
        <v>93</v>
      </c>
      <c r="H365" s="22" t="s">
        <v>131</v>
      </c>
      <c r="I365" s="22">
        <v>1456637</v>
      </c>
      <c r="J365" s="22">
        <v>57046114</v>
      </c>
      <c r="K365" s="22">
        <f t="shared" si="37"/>
        <v>1388790.5</v>
      </c>
      <c r="O365" s="22">
        <f t="shared" si="40"/>
        <v>1831006.9</v>
      </c>
      <c r="P365" s="22">
        <f t="shared" si="41"/>
        <v>0.015046702722490084</v>
      </c>
    </row>
    <row r="366" spans="1:16" s="22" customFormat="1" ht="15.75">
      <c r="A366" s="22" t="s">
        <v>0</v>
      </c>
      <c r="B366" s="22" t="s">
        <v>93</v>
      </c>
      <c r="C366" s="22" t="s">
        <v>132</v>
      </c>
      <c r="D366" s="22">
        <v>6094499</v>
      </c>
      <c r="E366" s="22">
        <v>63075501</v>
      </c>
      <c r="F366" s="22" t="s">
        <v>0</v>
      </c>
      <c r="G366" s="22" t="s">
        <v>93</v>
      </c>
      <c r="H366" s="22" t="s">
        <v>132</v>
      </c>
      <c r="I366" s="22">
        <v>6653802</v>
      </c>
      <c r="J366" s="22">
        <v>63699917</v>
      </c>
      <c r="K366" s="22">
        <f t="shared" si="37"/>
        <v>6374150.5</v>
      </c>
      <c r="L366" s="22">
        <f>SUM(K367:K383)</f>
        <v>58300539.5</v>
      </c>
      <c r="M366" s="22">
        <v>0</v>
      </c>
      <c r="O366" s="22">
        <f t="shared" si="40"/>
        <v>8064484</v>
      </c>
      <c r="P366" s="22">
        <f t="shared" si="41"/>
        <v>0.06627167454053709</v>
      </c>
    </row>
    <row r="367" spans="1:13" s="22" customFormat="1" ht="15.75">
      <c r="A367" s="22" t="s">
        <v>0</v>
      </c>
      <c r="B367" s="22" t="s">
        <v>94</v>
      </c>
      <c r="C367" s="22" t="s">
        <v>116</v>
      </c>
      <c r="D367" s="22">
        <v>11558227</v>
      </c>
      <c r="E367" s="22">
        <v>74633728</v>
      </c>
      <c r="F367" s="22" t="s">
        <v>0</v>
      </c>
      <c r="G367" s="22" t="s">
        <v>94</v>
      </c>
      <c r="H367" s="22" t="s">
        <v>116</v>
      </c>
      <c r="I367" s="22">
        <v>10973157</v>
      </c>
      <c r="J367" s="22">
        <v>74673073</v>
      </c>
      <c r="K367" s="22">
        <f t="shared" si="37"/>
        <v>11265692</v>
      </c>
      <c r="L367" s="22">
        <f>+K367/$L$366</f>
        <v>0.19323478130078026</v>
      </c>
      <c r="M367" s="22">
        <f>+L367+M366</f>
        <v>0.19323478130078026</v>
      </c>
    </row>
    <row r="368" spans="1:13" s="22" customFormat="1" ht="15.75">
      <c r="A368" s="22" t="s">
        <v>0</v>
      </c>
      <c r="B368" s="22" t="s">
        <v>94</v>
      </c>
      <c r="C368" s="22" t="s">
        <v>117</v>
      </c>
      <c r="D368" s="22">
        <v>10963483</v>
      </c>
      <c r="E368" s="22">
        <v>85597211</v>
      </c>
      <c r="F368" s="22" t="s">
        <v>0</v>
      </c>
      <c r="G368" s="22" t="s">
        <v>94</v>
      </c>
      <c r="H368" s="22" t="s">
        <v>117</v>
      </c>
      <c r="I368" s="22">
        <v>11025683</v>
      </c>
      <c r="J368" s="22">
        <v>85698757</v>
      </c>
      <c r="K368" s="22">
        <f t="shared" si="37"/>
        <v>10994583</v>
      </c>
      <c r="L368" s="22">
        <f aca="true" t="shared" si="43" ref="L368:L381">+K368/$L$366</f>
        <v>0.18858458419582894</v>
      </c>
      <c r="M368" s="22">
        <f aca="true" t="shared" si="44" ref="M368:M378">+L368+M367</f>
        <v>0.3818193654966092</v>
      </c>
    </row>
    <row r="369" spans="1:13" s="22" customFormat="1" ht="15.75">
      <c r="A369" s="22" t="s">
        <v>0</v>
      </c>
      <c r="B369" s="22" t="s">
        <v>94</v>
      </c>
      <c r="C369" s="22" t="s">
        <v>118</v>
      </c>
      <c r="D369" s="22">
        <v>5946282</v>
      </c>
      <c r="E369" s="22">
        <v>91543493</v>
      </c>
      <c r="F369" s="22" t="s">
        <v>0</v>
      </c>
      <c r="G369" s="22" t="s">
        <v>94</v>
      </c>
      <c r="H369" s="22" t="s">
        <v>118</v>
      </c>
      <c r="I369" s="22">
        <v>5789334</v>
      </c>
      <c r="J369" s="22">
        <v>91488090</v>
      </c>
      <c r="K369" s="22">
        <f t="shared" si="37"/>
        <v>5867808</v>
      </c>
      <c r="L369" s="22">
        <f t="shared" si="43"/>
        <v>0.1006475763401812</v>
      </c>
      <c r="M369" s="22">
        <f t="shared" si="44"/>
        <v>0.4824669418367904</v>
      </c>
    </row>
    <row r="370" spans="1:14" s="22" customFormat="1" ht="15.75">
      <c r="A370" s="22" t="s">
        <v>0</v>
      </c>
      <c r="B370" s="22" t="s">
        <v>94</v>
      </c>
      <c r="C370" s="22" t="s">
        <v>119</v>
      </c>
      <c r="D370" s="22">
        <v>4985567</v>
      </c>
      <c r="E370" s="22">
        <v>96529059</v>
      </c>
      <c r="F370" s="22" t="s">
        <v>0</v>
      </c>
      <c r="G370" s="22" t="s">
        <v>94</v>
      </c>
      <c r="H370" s="22" t="s">
        <v>119</v>
      </c>
      <c r="I370" s="22">
        <v>5082098</v>
      </c>
      <c r="J370" s="22">
        <v>96570188</v>
      </c>
      <c r="K370" s="22">
        <f t="shared" si="37"/>
        <v>5033832.5</v>
      </c>
      <c r="L370" s="22">
        <f t="shared" si="43"/>
        <v>0.08634281163041381</v>
      </c>
      <c r="M370" s="22">
        <f t="shared" si="44"/>
        <v>0.5688097534672042</v>
      </c>
      <c r="N370" s="22">
        <f>25000+5000*(0.5-M369)/(M370-M369)</f>
        <v>26015.31661015737</v>
      </c>
    </row>
    <row r="371" spans="1:13" s="22" customFormat="1" ht="15.75">
      <c r="A371" s="22" t="s">
        <v>0</v>
      </c>
      <c r="B371" s="22" t="s">
        <v>94</v>
      </c>
      <c r="C371" s="22" t="s">
        <v>120</v>
      </c>
      <c r="D371" s="22">
        <v>4899208</v>
      </c>
      <c r="E371" s="23">
        <v>101430000</v>
      </c>
      <c r="F371" s="22" t="s">
        <v>0</v>
      </c>
      <c r="G371" s="22" t="s">
        <v>94</v>
      </c>
      <c r="H371" s="22" t="s">
        <v>120</v>
      </c>
      <c r="I371" s="22">
        <v>4903686</v>
      </c>
      <c r="J371" s="23">
        <v>101470000</v>
      </c>
      <c r="K371" s="22">
        <f t="shared" si="37"/>
        <v>4901447</v>
      </c>
      <c r="L371" s="22">
        <f t="shared" si="43"/>
        <v>0.08407206935023302</v>
      </c>
      <c r="M371" s="22">
        <f t="shared" si="44"/>
        <v>0.6528818228174372</v>
      </c>
    </row>
    <row r="372" spans="1:13" s="22" customFormat="1" ht="15.75">
      <c r="A372" s="22" t="s">
        <v>0</v>
      </c>
      <c r="B372" s="22" t="s">
        <v>94</v>
      </c>
      <c r="C372" s="22" t="s">
        <v>121</v>
      </c>
      <c r="D372" s="22">
        <v>3867160</v>
      </c>
      <c r="E372" s="23">
        <v>105300000</v>
      </c>
      <c r="F372" s="22" t="s">
        <v>0</v>
      </c>
      <c r="G372" s="22" t="s">
        <v>94</v>
      </c>
      <c r="H372" s="22" t="s">
        <v>121</v>
      </c>
      <c r="I372" s="22">
        <v>3976059</v>
      </c>
      <c r="J372" s="23">
        <v>105450000</v>
      </c>
      <c r="K372" s="22">
        <f t="shared" si="37"/>
        <v>3921609.5</v>
      </c>
      <c r="L372" s="22">
        <f t="shared" si="43"/>
        <v>0.06726540669490717</v>
      </c>
      <c r="M372" s="22">
        <f t="shared" si="44"/>
        <v>0.7201472295123444</v>
      </c>
    </row>
    <row r="373" spans="1:13" s="22" customFormat="1" ht="15.75">
      <c r="A373" s="22" t="s">
        <v>0</v>
      </c>
      <c r="B373" s="22" t="s">
        <v>94</v>
      </c>
      <c r="C373" s="22" t="s">
        <v>122</v>
      </c>
      <c r="D373" s="22">
        <v>3383523</v>
      </c>
      <c r="E373" s="23">
        <v>108680000</v>
      </c>
      <c r="F373" s="22" t="s">
        <v>0</v>
      </c>
      <c r="G373" s="22" t="s">
        <v>94</v>
      </c>
      <c r="H373" s="22" t="s">
        <v>122</v>
      </c>
      <c r="I373" s="22">
        <v>3475802</v>
      </c>
      <c r="J373" s="23">
        <v>108930000</v>
      </c>
      <c r="K373" s="22">
        <f t="shared" si="37"/>
        <v>3429662.5</v>
      </c>
      <c r="L373" s="22">
        <f t="shared" si="43"/>
        <v>0.05882728580925053</v>
      </c>
      <c r="M373" s="22">
        <f t="shared" si="44"/>
        <v>0.778974515321595</v>
      </c>
    </row>
    <row r="374" spans="1:13" s="22" customFormat="1" ht="15.75">
      <c r="A374" s="22" t="s">
        <v>0</v>
      </c>
      <c r="B374" s="22" t="s">
        <v>94</v>
      </c>
      <c r="C374" s="22" t="s">
        <v>123</v>
      </c>
      <c r="D374" s="22">
        <v>2308730</v>
      </c>
      <c r="E374" s="23">
        <v>110990000</v>
      </c>
      <c r="F374" s="22" t="s">
        <v>0</v>
      </c>
      <c r="G374" s="22" t="s">
        <v>94</v>
      </c>
      <c r="H374" s="22" t="s">
        <v>123</v>
      </c>
      <c r="I374" s="22">
        <v>2468304</v>
      </c>
      <c r="J374" s="23">
        <v>111390000</v>
      </c>
      <c r="K374" s="22">
        <f t="shared" si="37"/>
        <v>2388517</v>
      </c>
      <c r="L374" s="22">
        <f t="shared" si="43"/>
        <v>0.040969037687893096</v>
      </c>
      <c r="M374" s="22">
        <f t="shared" si="44"/>
        <v>0.8199435530094881</v>
      </c>
    </row>
    <row r="375" spans="1:13" s="22" customFormat="1" ht="15.75">
      <c r="A375" s="22" t="s">
        <v>0</v>
      </c>
      <c r="B375" s="22" t="s">
        <v>94</v>
      </c>
      <c r="C375" s="22" t="s">
        <v>124</v>
      </c>
      <c r="D375" s="22">
        <v>2292798</v>
      </c>
      <c r="E375" s="23">
        <v>113280000</v>
      </c>
      <c r="F375" s="22" t="s">
        <v>0</v>
      </c>
      <c r="G375" s="22" t="s">
        <v>94</v>
      </c>
      <c r="H375" s="22" t="s">
        <v>124</v>
      </c>
      <c r="I375" s="22">
        <v>2510251</v>
      </c>
      <c r="J375" s="23">
        <v>113900000</v>
      </c>
      <c r="K375" s="22">
        <f t="shared" si="37"/>
        <v>2401524.5</v>
      </c>
      <c r="L375" s="22">
        <f t="shared" si="43"/>
        <v>0.04119214883080113</v>
      </c>
      <c r="M375" s="22">
        <f t="shared" si="44"/>
        <v>0.8611357018402892</v>
      </c>
    </row>
    <row r="376" spans="1:13" s="22" customFormat="1" ht="15.75">
      <c r="A376" s="22" t="s">
        <v>0</v>
      </c>
      <c r="B376" s="22" t="s">
        <v>94</v>
      </c>
      <c r="C376" s="22" t="s">
        <v>125</v>
      </c>
      <c r="D376" s="22">
        <v>1278631</v>
      </c>
      <c r="E376" s="23">
        <v>114560000</v>
      </c>
      <c r="F376" s="22" t="s">
        <v>0</v>
      </c>
      <c r="G376" s="22" t="s">
        <v>94</v>
      </c>
      <c r="H376" s="22" t="s">
        <v>125</v>
      </c>
      <c r="I376" s="22">
        <v>1423000</v>
      </c>
      <c r="J376" s="23">
        <v>115330000</v>
      </c>
      <c r="K376" s="22">
        <f t="shared" si="37"/>
        <v>1350815.5</v>
      </c>
      <c r="L376" s="22">
        <f t="shared" si="43"/>
        <v>0.02316986277631273</v>
      </c>
      <c r="M376" s="22">
        <f t="shared" si="44"/>
        <v>0.8843055646166019</v>
      </c>
    </row>
    <row r="377" spans="1:13" s="22" customFormat="1" ht="15.75">
      <c r="A377" s="22" t="s">
        <v>0</v>
      </c>
      <c r="B377" s="22" t="s">
        <v>94</v>
      </c>
      <c r="C377" s="22" t="s">
        <v>126</v>
      </c>
      <c r="D377" s="22">
        <v>1297165</v>
      </c>
      <c r="E377" s="23">
        <v>115860000</v>
      </c>
      <c r="F377" s="22" t="s">
        <v>0</v>
      </c>
      <c r="G377" s="22" t="s">
        <v>94</v>
      </c>
      <c r="H377" s="22" t="s">
        <v>126</v>
      </c>
      <c r="I377" s="22">
        <v>1585569</v>
      </c>
      <c r="J377" s="23">
        <v>116910000</v>
      </c>
      <c r="K377" s="22">
        <f t="shared" si="37"/>
        <v>1441367</v>
      </c>
      <c r="L377" s="22">
        <f t="shared" si="43"/>
        <v>0.0247230473742014</v>
      </c>
      <c r="M377" s="22">
        <f t="shared" si="44"/>
        <v>0.9090286119908033</v>
      </c>
    </row>
    <row r="378" spans="1:13" s="22" customFormat="1" ht="15.75">
      <c r="A378" s="22" t="s">
        <v>0</v>
      </c>
      <c r="B378" s="22" t="s">
        <v>94</v>
      </c>
      <c r="C378" s="22" t="s">
        <v>127</v>
      </c>
      <c r="D378" s="22">
        <v>861916</v>
      </c>
      <c r="E378" s="23">
        <v>116720000</v>
      </c>
      <c r="F378" s="22" t="s">
        <v>0</v>
      </c>
      <c r="G378" s="22" t="s">
        <v>94</v>
      </c>
      <c r="H378" s="22" t="s">
        <v>127</v>
      </c>
      <c r="I378" s="22">
        <v>902433.4</v>
      </c>
      <c r="J378" s="23">
        <v>117820000</v>
      </c>
      <c r="K378" s="22">
        <f t="shared" si="37"/>
        <v>882174.7</v>
      </c>
      <c r="L378" s="22">
        <f t="shared" si="43"/>
        <v>0.015131501484647496</v>
      </c>
      <c r="M378" s="22">
        <f t="shared" si="44"/>
        <v>0.9241601134754508</v>
      </c>
    </row>
    <row r="379" spans="1:12" s="22" customFormat="1" ht="15.75">
      <c r="A379" s="22" t="s">
        <v>0</v>
      </c>
      <c r="B379" s="22" t="s">
        <v>94</v>
      </c>
      <c r="C379" s="22" t="s">
        <v>128</v>
      </c>
      <c r="D379" s="22">
        <v>728766.4</v>
      </c>
      <c r="E379" s="23">
        <v>117450000</v>
      </c>
      <c r="F379" s="22" t="s">
        <v>0</v>
      </c>
      <c r="G379" s="22" t="s">
        <v>94</v>
      </c>
      <c r="H379" s="22" t="s">
        <v>128</v>
      </c>
      <c r="I379" s="22">
        <v>965960.2</v>
      </c>
      <c r="J379" s="23">
        <v>118780000</v>
      </c>
      <c r="K379" s="22">
        <f t="shared" si="37"/>
        <v>847363.3</v>
      </c>
      <c r="L379" s="22">
        <f t="shared" si="43"/>
        <v>0.014534398948400813</v>
      </c>
    </row>
    <row r="380" spans="1:12" s="22" customFormat="1" ht="15.75">
      <c r="A380" s="22" t="s">
        <v>0</v>
      </c>
      <c r="B380" s="22" t="s">
        <v>94</v>
      </c>
      <c r="C380" s="22" t="s">
        <v>129</v>
      </c>
      <c r="D380" s="22">
        <v>560799.7</v>
      </c>
      <c r="E380" s="23">
        <v>118010000</v>
      </c>
      <c r="F380" s="22" t="s">
        <v>0</v>
      </c>
      <c r="G380" s="22" t="s">
        <v>94</v>
      </c>
      <c r="H380" s="22" t="s">
        <v>129</v>
      </c>
      <c r="I380" s="22">
        <v>577615.3</v>
      </c>
      <c r="J380" s="23">
        <v>119360000</v>
      </c>
      <c r="K380" s="22">
        <f t="shared" si="37"/>
        <v>569207.5</v>
      </c>
      <c r="L380" s="22">
        <f t="shared" si="43"/>
        <v>0.009763331606905627</v>
      </c>
    </row>
    <row r="381" spans="1:12" s="22" customFormat="1" ht="15.75">
      <c r="A381" s="22" t="s">
        <v>0</v>
      </c>
      <c r="B381" s="22" t="s">
        <v>94</v>
      </c>
      <c r="C381" s="22" t="s">
        <v>130</v>
      </c>
      <c r="D381" s="22">
        <v>883513.3</v>
      </c>
      <c r="E381" s="23">
        <v>118890000</v>
      </c>
      <c r="F381" s="22" t="s">
        <v>0</v>
      </c>
      <c r="G381" s="22" t="s">
        <v>94</v>
      </c>
      <c r="H381" s="22" t="s">
        <v>130</v>
      </c>
      <c r="I381" s="22">
        <v>861257.9</v>
      </c>
      <c r="J381" s="23">
        <v>120220000</v>
      </c>
      <c r="K381" s="22">
        <f t="shared" si="37"/>
        <v>872385.6000000001</v>
      </c>
      <c r="L381" s="22">
        <f t="shared" si="43"/>
        <v>0.01496359394753114</v>
      </c>
    </row>
    <row r="382" spans="1:11" s="22" customFormat="1" ht="15.75">
      <c r="A382" s="22" t="s">
        <v>0</v>
      </c>
      <c r="B382" s="22" t="s">
        <v>94</v>
      </c>
      <c r="C382" s="22" t="s">
        <v>131</v>
      </c>
      <c r="D382" s="22">
        <v>416359.4</v>
      </c>
      <c r="E382" s="23">
        <v>119310000</v>
      </c>
      <c r="F382" s="22" t="s">
        <v>0</v>
      </c>
      <c r="G382" s="22" t="s">
        <v>94</v>
      </c>
      <c r="H382" s="22" t="s">
        <v>131</v>
      </c>
      <c r="I382" s="22">
        <v>468073.4</v>
      </c>
      <c r="J382" s="23">
        <v>120690000</v>
      </c>
      <c r="K382" s="22">
        <f t="shared" si="37"/>
        <v>442216.4</v>
      </c>
    </row>
    <row r="383" spans="1:16" s="22" customFormat="1" ht="15.75">
      <c r="A383" s="22" t="s">
        <v>0</v>
      </c>
      <c r="B383" s="22" t="s">
        <v>94</v>
      </c>
      <c r="C383" s="22" t="s">
        <v>132</v>
      </c>
      <c r="D383" s="22">
        <v>1491121</v>
      </c>
      <c r="E383" s="23">
        <v>120800000</v>
      </c>
      <c r="F383" s="22" t="s">
        <v>0</v>
      </c>
      <c r="G383" s="22" t="s">
        <v>94</v>
      </c>
      <c r="H383" s="22" t="s">
        <v>132</v>
      </c>
      <c r="I383" s="22">
        <v>1889546</v>
      </c>
      <c r="J383" s="23">
        <v>122580000</v>
      </c>
      <c r="K383" s="22">
        <f t="shared" si="37"/>
        <v>1690333.5</v>
      </c>
      <c r="L383" s="22">
        <f>SUM(K384:K400)</f>
        <v>13320613.950000001</v>
      </c>
      <c r="P383" s="22">
        <f>SUM(O384:O400)</f>
        <v>22184257.95000001</v>
      </c>
    </row>
    <row r="384" spans="1:17" s="22" customFormat="1" ht="15.75">
      <c r="A384" s="22" t="s">
        <v>20</v>
      </c>
      <c r="B384" s="22" t="s">
        <v>93</v>
      </c>
      <c r="C384" s="22" t="s">
        <v>116</v>
      </c>
      <c r="D384" s="22">
        <v>1444104</v>
      </c>
      <c r="E384" s="23">
        <v>122240000</v>
      </c>
      <c r="F384" s="22" t="s">
        <v>20</v>
      </c>
      <c r="G384" s="22" t="s">
        <v>93</v>
      </c>
      <c r="H384" s="22" t="s">
        <v>116</v>
      </c>
      <c r="I384" s="22">
        <v>1301003</v>
      </c>
      <c r="J384" s="23">
        <v>123880000</v>
      </c>
      <c r="K384" s="22">
        <f t="shared" si="37"/>
        <v>1372553.5</v>
      </c>
      <c r="L384" s="22">
        <f>+K384/$L$383</f>
        <v>0.10303980771096515</v>
      </c>
      <c r="M384" s="22">
        <f>+L384+M383</f>
        <v>0.10303980771096515</v>
      </c>
      <c r="O384" s="22">
        <f>+K384+K401</f>
        <v>3121272</v>
      </c>
      <c r="P384" s="22">
        <f>+O384/$P$383</f>
        <v>0.14069760670088127</v>
      </c>
      <c r="Q384" s="22">
        <f>+P384+Q383</f>
        <v>0.14069760670088127</v>
      </c>
    </row>
    <row r="385" spans="1:17" s="22" customFormat="1" ht="15.75">
      <c r="A385" s="22" t="s">
        <v>20</v>
      </c>
      <c r="B385" s="22" t="s">
        <v>93</v>
      </c>
      <c r="C385" s="22" t="s">
        <v>117</v>
      </c>
      <c r="D385" s="22">
        <v>2789652</v>
      </c>
      <c r="E385" s="23">
        <v>125030000</v>
      </c>
      <c r="F385" s="22" t="s">
        <v>20</v>
      </c>
      <c r="G385" s="22" t="s">
        <v>93</v>
      </c>
      <c r="H385" s="22" t="s">
        <v>117</v>
      </c>
      <c r="I385" s="22">
        <v>2785204</v>
      </c>
      <c r="J385" s="23">
        <v>126660000</v>
      </c>
      <c r="K385" s="22">
        <f t="shared" si="37"/>
        <v>2787428</v>
      </c>
      <c r="L385" s="22">
        <f aca="true" t="shared" si="45" ref="L385:L399">+K385/$L$383</f>
        <v>0.2092567212339338</v>
      </c>
      <c r="M385" s="22">
        <f aca="true" t="shared" si="46" ref="M385:M396">+L385+M384</f>
        <v>0.31229652894489895</v>
      </c>
      <c r="O385" s="22">
        <f aca="true" t="shared" si="47" ref="O385:O400">+K385+K402</f>
        <v>5064929.5</v>
      </c>
      <c r="P385" s="22">
        <f aca="true" t="shared" si="48" ref="P385:P400">+O385/$P$383</f>
        <v>0.22831187373567288</v>
      </c>
      <c r="Q385" s="22">
        <f aca="true" t="shared" si="49" ref="Q385:Q396">+P385+Q384</f>
        <v>0.3690094804365541</v>
      </c>
    </row>
    <row r="386" spans="1:17" s="22" customFormat="1" ht="15.75">
      <c r="A386" s="22" t="s">
        <v>20</v>
      </c>
      <c r="B386" s="22" t="s">
        <v>93</v>
      </c>
      <c r="C386" s="22" t="s">
        <v>118</v>
      </c>
      <c r="D386" s="22">
        <v>1675187</v>
      </c>
      <c r="E386" s="23">
        <v>126710000</v>
      </c>
      <c r="F386" s="22" t="s">
        <v>20</v>
      </c>
      <c r="G386" s="22" t="s">
        <v>93</v>
      </c>
      <c r="H386" s="22" t="s">
        <v>118</v>
      </c>
      <c r="I386" s="22">
        <v>1688754</v>
      </c>
      <c r="J386" s="23">
        <v>128350000</v>
      </c>
      <c r="K386" s="22">
        <f t="shared" si="37"/>
        <v>1681970.5</v>
      </c>
      <c r="L386" s="22">
        <f t="shared" si="45"/>
        <v>0.1262682415625445</v>
      </c>
      <c r="M386" s="22">
        <f t="shared" si="46"/>
        <v>0.43856477050744347</v>
      </c>
      <c r="O386" s="22">
        <f t="shared" si="47"/>
        <v>2691606.8</v>
      </c>
      <c r="P386" s="22">
        <f t="shared" si="48"/>
        <v>0.12132958452189285</v>
      </c>
      <c r="Q386" s="22">
        <f t="shared" si="49"/>
        <v>0.490339064958447</v>
      </c>
    </row>
    <row r="387" spans="1:18" s="22" customFormat="1" ht="15.75">
      <c r="A387" s="22" t="s">
        <v>20</v>
      </c>
      <c r="B387" s="22" t="s">
        <v>93</v>
      </c>
      <c r="C387" s="22" t="s">
        <v>119</v>
      </c>
      <c r="D387" s="22">
        <v>1184380</v>
      </c>
      <c r="E387" s="23">
        <v>127890000</v>
      </c>
      <c r="F387" s="22" t="s">
        <v>20</v>
      </c>
      <c r="G387" s="22" t="s">
        <v>93</v>
      </c>
      <c r="H387" s="22" t="s">
        <v>119</v>
      </c>
      <c r="I387" s="22">
        <v>1155915</v>
      </c>
      <c r="J387" s="23">
        <v>129510000</v>
      </c>
      <c r="K387" s="22">
        <f t="shared" si="37"/>
        <v>1170147.5</v>
      </c>
      <c r="L387" s="22">
        <f t="shared" si="45"/>
        <v>0.08784486243593899</v>
      </c>
      <c r="M387" s="22">
        <f t="shared" si="46"/>
        <v>0.5264096329433825</v>
      </c>
      <c r="N387" s="22">
        <f>25000+2500*(0.5-M386)/(M387-M386)</f>
        <v>26748.401323337443</v>
      </c>
      <c r="O387" s="22">
        <f t="shared" si="47"/>
        <v>1875967.55</v>
      </c>
      <c r="P387" s="22">
        <f t="shared" si="48"/>
        <v>0.08456300653500105</v>
      </c>
      <c r="Q387" s="22">
        <f t="shared" si="49"/>
        <v>0.5749020714934481</v>
      </c>
      <c r="R387" s="22">
        <f>25000+2500*(0.5-Q386)/(Q387-Q386)</f>
        <v>25285.61351580949</v>
      </c>
    </row>
    <row r="388" spans="1:17" s="22" customFormat="1" ht="15.75">
      <c r="A388" s="22" t="s">
        <v>20</v>
      </c>
      <c r="B388" s="22" t="s">
        <v>93</v>
      </c>
      <c r="C388" s="22" t="s">
        <v>120</v>
      </c>
      <c r="D388" s="22">
        <v>1025371</v>
      </c>
      <c r="E388" s="23">
        <v>128920000</v>
      </c>
      <c r="F388" s="22" t="s">
        <v>20</v>
      </c>
      <c r="G388" s="22" t="s">
        <v>93</v>
      </c>
      <c r="H388" s="22" t="s">
        <v>120</v>
      </c>
      <c r="I388" s="22">
        <v>1144882</v>
      </c>
      <c r="J388" s="23">
        <v>130650000</v>
      </c>
      <c r="K388" s="22">
        <f t="shared" si="37"/>
        <v>1085126.5</v>
      </c>
      <c r="L388" s="22">
        <f t="shared" si="45"/>
        <v>0.0814621986699044</v>
      </c>
      <c r="M388" s="22">
        <f t="shared" si="46"/>
        <v>0.607871831613287</v>
      </c>
      <c r="O388" s="22">
        <f t="shared" si="47"/>
        <v>1678099.4</v>
      </c>
      <c r="P388" s="22">
        <f t="shared" si="48"/>
        <v>0.0756437021144536</v>
      </c>
      <c r="Q388" s="22">
        <f t="shared" si="49"/>
        <v>0.6505457736079017</v>
      </c>
    </row>
    <row r="389" spans="1:17" s="22" customFormat="1" ht="15.75">
      <c r="A389" s="22" t="s">
        <v>20</v>
      </c>
      <c r="B389" s="22" t="s">
        <v>93</v>
      </c>
      <c r="C389" s="22" t="s">
        <v>121</v>
      </c>
      <c r="D389" s="22">
        <v>687158.8</v>
      </c>
      <c r="E389" s="23">
        <v>129600000</v>
      </c>
      <c r="F389" s="22" t="s">
        <v>20</v>
      </c>
      <c r="G389" s="22" t="s">
        <v>93</v>
      </c>
      <c r="H389" s="22" t="s">
        <v>121</v>
      </c>
      <c r="I389" s="22">
        <v>759954.1</v>
      </c>
      <c r="J389" s="23">
        <v>131410000</v>
      </c>
      <c r="K389" s="22">
        <f t="shared" si="37"/>
        <v>723556.45</v>
      </c>
      <c r="L389" s="22">
        <f t="shared" si="45"/>
        <v>0.054318551135550314</v>
      </c>
      <c r="M389" s="22">
        <f t="shared" si="46"/>
        <v>0.6621903827488372</v>
      </c>
      <c r="O389" s="22">
        <f t="shared" si="47"/>
        <v>1152127.4</v>
      </c>
      <c r="P389" s="22">
        <f t="shared" si="48"/>
        <v>0.05193445742457207</v>
      </c>
      <c r="Q389" s="22">
        <f t="shared" si="49"/>
        <v>0.7024802310324737</v>
      </c>
    </row>
    <row r="390" spans="1:17" s="22" customFormat="1" ht="15.75">
      <c r="A390" s="22" t="s">
        <v>20</v>
      </c>
      <c r="B390" s="22" t="s">
        <v>93</v>
      </c>
      <c r="C390" s="22" t="s">
        <v>122</v>
      </c>
      <c r="D390" s="22">
        <v>690509.4</v>
      </c>
      <c r="E390" s="23">
        <v>130300000</v>
      </c>
      <c r="F390" s="22" t="s">
        <v>20</v>
      </c>
      <c r="G390" s="22" t="s">
        <v>93</v>
      </c>
      <c r="H390" s="22" t="s">
        <v>122</v>
      </c>
      <c r="I390" s="22">
        <v>752464.9</v>
      </c>
      <c r="J390" s="23">
        <v>132170000</v>
      </c>
      <c r="K390" s="22">
        <f t="shared" si="37"/>
        <v>721487.15</v>
      </c>
      <c r="L390" s="22">
        <f t="shared" si="45"/>
        <v>0.05416320544294431</v>
      </c>
      <c r="M390" s="22">
        <f t="shared" si="46"/>
        <v>0.7163535881917815</v>
      </c>
      <c r="O390" s="22">
        <f t="shared" si="47"/>
        <v>1135818.65</v>
      </c>
      <c r="P390" s="22">
        <f t="shared" si="48"/>
        <v>0.05119930775056641</v>
      </c>
      <c r="Q390" s="22">
        <f t="shared" si="49"/>
        <v>0.7536795387830401</v>
      </c>
    </row>
    <row r="391" spans="1:17" s="22" customFormat="1" ht="15.75">
      <c r="A391" s="22" t="s">
        <v>20</v>
      </c>
      <c r="B391" s="22" t="s">
        <v>93</v>
      </c>
      <c r="C391" s="22" t="s">
        <v>123</v>
      </c>
      <c r="D391" s="22">
        <v>376777.5</v>
      </c>
      <c r="E391" s="23">
        <v>130670000</v>
      </c>
      <c r="F391" s="22" t="s">
        <v>20</v>
      </c>
      <c r="G391" s="22" t="s">
        <v>93</v>
      </c>
      <c r="H391" s="22" t="s">
        <v>123</v>
      </c>
      <c r="I391" s="22">
        <v>533476.8</v>
      </c>
      <c r="J391" s="23">
        <v>132700000</v>
      </c>
      <c r="K391" s="22">
        <f t="shared" si="37"/>
        <v>455127.15</v>
      </c>
      <c r="L391" s="22">
        <f t="shared" si="45"/>
        <v>0.03416713011189698</v>
      </c>
      <c r="M391" s="22">
        <f t="shared" si="46"/>
        <v>0.7505207183036785</v>
      </c>
      <c r="O391" s="22">
        <f t="shared" si="47"/>
        <v>715953.95</v>
      </c>
      <c r="P391" s="22">
        <f t="shared" si="48"/>
        <v>0.0322730628003719</v>
      </c>
      <c r="Q391" s="22">
        <f t="shared" si="49"/>
        <v>0.785952601583412</v>
      </c>
    </row>
    <row r="392" spans="1:17" s="22" customFormat="1" ht="15.75">
      <c r="A392" s="22" t="s">
        <v>20</v>
      </c>
      <c r="B392" s="22" t="s">
        <v>93</v>
      </c>
      <c r="C392" s="22" t="s">
        <v>124</v>
      </c>
      <c r="D392" s="22">
        <v>499198.5</v>
      </c>
      <c r="E392" s="23">
        <v>131170000</v>
      </c>
      <c r="F392" s="22" t="s">
        <v>20</v>
      </c>
      <c r="G392" s="22" t="s">
        <v>93</v>
      </c>
      <c r="H392" s="22" t="s">
        <v>124</v>
      </c>
      <c r="I392" s="22">
        <v>558136.1</v>
      </c>
      <c r="J392" s="23">
        <v>133260000</v>
      </c>
      <c r="K392" s="22">
        <f t="shared" si="37"/>
        <v>528667.3</v>
      </c>
      <c r="L392" s="22">
        <f t="shared" si="45"/>
        <v>0.039687907928598144</v>
      </c>
      <c r="M392" s="22">
        <f t="shared" si="46"/>
        <v>0.7902086262322766</v>
      </c>
      <c r="O392" s="22">
        <f t="shared" si="47"/>
        <v>822221.6000000001</v>
      </c>
      <c r="P392" s="22">
        <f t="shared" si="48"/>
        <v>0.037063290638486276</v>
      </c>
      <c r="Q392" s="22">
        <f t="shared" si="49"/>
        <v>0.8230158922218982</v>
      </c>
    </row>
    <row r="393" spans="1:17" s="22" customFormat="1" ht="15.75">
      <c r="A393" s="22" t="s">
        <v>20</v>
      </c>
      <c r="B393" s="22" t="s">
        <v>93</v>
      </c>
      <c r="C393" s="22" t="s">
        <v>125</v>
      </c>
      <c r="D393" s="22">
        <v>229385.5</v>
      </c>
      <c r="E393" s="23">
        <v>131400000</v>
      </c>
      <c r="F393" s="22" t="s">
        <v>20</v>
      </c>
      <c r="G393" s="22" t="s">
        <v>93</v>
      </c>
      <c r="H393" s="22" t="s">
        <v>125</v>
      </c>
      <c r="I393" s="22">
        <v>255481.7</v>
      </c>
      <c r="J393" s="23">
        <v>133510000</v>
      </c>
      <c r="K393" s="22">
        <f t="shared" si="37"/>
        <v>242433.6</v>
      </c>
      <c r="L393" s="22">
        <f t="shared" si="45"/>
        <v>0.018199881845536104</v>
      </c>
      <c r="M393" s="22">
        <f t="shared" si="46"/>
        <v>0.8084085080778127</v>
      </c>
      <c r="O393" s="22">
        <f t="shared" si="47"/>
        <v>376554.25</v>
      </c>
      <c r="P393" s="22">
        <f t="shared" si="48"/>
        <v>0.016973939396516972</v>
      </c>
      <c r="Q393" s="22">
        <f t="shared" si="49"/>
        <v>0.8399898316184151</v>
      </c>
    </row>
    <row r="394" spans="1:17" s="22" customFormat="1" ht="15.75">
      <c r="A394" s="22" t="s">
        <v>20</v>
      </c>
      <c r="B394" s="22" t="s">
        <v>93</v>
      </c>
      <c r="C394" s="22" t="s">
        <v>126</v>
      </c>
      <c r="D394" s="22">
        <v>402197.8</v>
      </c>
      <c r="E394" s="23">
        <v>131800000</v>
      </c>
      <c r="F394" s="22" t="s">
        <v>20</v>
      </c>
      <c r="G394" s="22" t="s">
        <v>93</v>
      </c>
      <c r="H394" s="22" t="s">
        <v>126</v>
      </c>
      <c r="I394" s="22">
        <v>399712.6</v>
      </c>
      <c r="J394" s="23">
        <v>133910000</v>
      </c>
      <c r="K394" s="22">
        <f t="shared" si="37"/>
        <v>400955.19999999995</v>
      </c>
      <c r="L394" s="22">
        <f t="shared" si="45"/>
        <v>0.0301003543459046</v>
      </c>
      <c r="M394" s="22">
        <f t="shared" si="46"/>
        <v>0.8385088624237174</v>
      </c>
      <c r="O394" s="22">
        <f t="shared" si="47"/>
        <v>587805.75</v>
      </c>
      <c r="P394" s="22">
        <f t="shared" si="48"/>
        <v>0.026496525208317807</v>
      </c>
      <c r="Q394" s="22">
        <f t="shared" si="49"/>
        <v>0.8664863568267329</v>
      </c>
    </row>
    <row r="395" spans="1:17" s="22" customFormat="1" ht="15.75">
      <c r="A395" s="22" t="s">
        <v>20</v>
      </c>
      <c r="B395" s="22" t="s">
        <v>93</v>
      </c>
      <c r="C395" s="22" t="s">
        <v>127</v>
      </c>
      <c r="D395" s="22">
        <v>211948.1</v>
      </c>
      <c r="E395" s="23">
        <v>132010000</v>
      </c>
      <c r="F395" s="22" t="s">
        <v>20</v>
      </c>
      <c r="G395" s="22" t="s">
        <v>93</v>
      </c>
      <c r="H395" s="22" t="s">
        <v>127</v>
      </c>
      <c r="I395" s="22">
        <v>215250.2</v>
      </c>
      <c r="J395" s="23">
        <v>134130000</v>
      </c>
      <c r="K395" s="22">
        <f t="shared" si="37"/>
        <v>213599.15000000002</v>
      </c>
      <c r="L395" s="22">
        <f t="shared" si="45"/>
        <v>0.01603523312076768</v>
      </c>
      <c r="M395" s="22">
        <f t="shared" si="46"/>
        <v>0.8545440955444851</v>
      </c>
      <c r="O395" s="22">
        <f t="shared" si="47"/>
        <v>340421.10000000003</v>
      </c>
      <c r="P395" s="22">
        <f t="shared" si="48"/>
        <v>0.015345165061065289</v>
      </c>
      <c r="Q395" s="22">
        <f t="shared" si="49"/>
        <v>0.8818315218877982</v>
      </c>
    </row>
    <row r="396" spans="1:17" s="22" customFormat="1" ht="15.75">
      <c r="A396" s="22" t="s">
        <v>20</v>
      </c>
      <c r="B396" s="22" t="s">
        <v>93</v>
      </c>
      <c r="C396" s="22" t="s">
        <v>128</v>
      </c>
      <c r="D396" s="22">
        <v>230229.6</v>
      </c>
      <c r="E396" s="23">
        <v>132240000</v>
      </c>
      <c r="F396" s="22" t="s">
        <v>20</v>
      </c>
      <c r="G396" s="22" t="s">
        <v>93</v>
      </c>
      <c r="H396" s="22" t="s">
        <v>128</v>
      </c>
      <c r="I396" s="22">
        <v>258735.3</v>
      </c>
      <c r="J396" s="23">
        <v>134390000</v>
      </c>
      <c r="K396" s="22">
        <f t="shared" si="37"/>
        <v>244482.45</v>
      </c>
      <c r="L396" s="22">
        <f t="shared" si="45"/>
        <v>0.01835369232361846</v>
      </c>
      <c r="M396" s="22">
        <f t="shared" si="46"/>
        <v>0.8728977878681036</v>
      </c>
      <c r="O396" s="22">
        <f t="shared" si="47"/>
        <v>349863.1</v>
      </c>
      <c r="P396" s="22">
        <f t="shared" si="48"/>
        <v>0.015770782182056256</v>
      </c>
      <c r="Q396" s="22">
        <f t="shared" si="49"/>
        <v>0.8976023040698545</v>
      </c>
    </row>
    <row r="397" spans="1:16" s="22" customFormat="1" ht="15.75">
      <c r="A397" s="22" t="s">
        <v>20</v>
      </c>
      <c r="B397" s="22" t="s">
        <v>93</v>
      </c>
      <c r="C397" s="22" t="s">
        <v>129</v>
      </c>
      <c r="D397" s="22">
        <v>164324.5</v>
      </c>
      <c r="E397" s="23">
        <v>132410000</v>
      </c>
      <c r="F397" s="22" t="s">
        <v>20</v>
      </c>
      <c r="G397" s="22" t="s">
        <v>93</v>
      </c>
      <c r="H397" s="22" t="s">
        <v>129</v>
      </c>
      <c r="I397" s="22">
        <v>242870.8</v>
      </c>
      <c r="J397" s="23">
        <v>134630000</v>
      </c>
      <c r="K397" s="22">
        <f t="shared" si="37"/>
        <v>203597.65</v>
      </c>
      <c r="L397" s="22">
        <f t="shared" si="45"/>
        <v>0.015284404364860373</v>
      </c>
      <c r="O397" s="22">
        <f t="shared" si="47"/>
        <v>299193.62</v>
      </c>
      <c r="P397" s="22">
        <f t="shared" si="48"/>
        <v>0.013486753565268558</v>
      </c>
    </row>
    <row r="398" spans="1:16" s="22" customFormat="1" ht="15.75">
      <c r="A398" s="22" t="s">
        <v>20</v>
      </c>
      <c r="B398" s="22" t="s">
        <v>93</v>
      </c>
      <c r="C398" s="22" t="s">
        <v>130</v>
      </c>
      <c r="D398" s="22">
        <v>254834.1</v>
      </c>
      <c r="E398" s="23">
        <v>132660000</v>
      </c>
      <c r="F398" s="22" t="s">
        <v>20</v>
      </c>
      <c r="G398" s="22" t="s">
        <v>93</v>
      </c>
      <c r="H398" s="22" t="s">
        <v>130</v>
      </c>
      <c r="I398" s="22">
        <v>267962.5</v>
      </c>
      <c r="J398" s="23">
        <v>134900000</v>
      </c>
      <c r="K398" s="22">
        <f t="shared" si="37"/>
        <v>261398.3</v>
      </c>
      <c r="L398" s="22">
        <f t="shared" si="45"/>
        <v>0.019623592499653515</v>
      </c>
      <c r="O398" s="22">
        <f t="shared" si="47"/>
        <v>380756.35</v>
      </c>
      <c r="P398" s="22">
        <f t="shared" si="48"/>
        <v>0.01716335749693173</v>
      </c>
    </row>
    <row r="399" spans="1:16" s="22" customFormat="1" ht="15.75">
      <c r="A399" s="22" t="s">
        <v>20</v>
      </c>
      <c r="B399" s="22" t="s">
        <v>93</v>
      </c>
      <c r="C399" s="22" t="s">
        <v>131</v>
      </c>
      <c r="D399" s="22">
        <v>193227.1</v>
      </c>
      <c r="E399" s="23">
        <v>132860000</v>
      </c>
      <c r="F399" s="22" t="s">
        <v>20</v>
      </c>
      <c r="G399" s="22" t="s">
        <v>93</v>
      </c>
      <c r="H399" s="22" t="s">
        <v>131</v>
      </c>
      <c r="I399" s="22">
        <v>181954.2</v>
      </c>
      <c r="J399" s="23">
        <v>135080000</v>
      </c>
      <c r="K399" s="22">
        <f t="shared" si="37"/>
        <v>187590.65000000002</v>
      </c>
      <c r="L399" s="22">
        <f t="shared" si="45"/>
        <v>0.014082733025980383</v>
      </c>
      <c r="O399" s="22">
        <f t="shared" si="47"/>
        <v>271535.68000000005</v>
      </c>
      <c r="P399" s="22">
        <f t="shared" si="48"/>
        <v>0.012240016349070622</v>
      </c>
    </row>
    <row r="400" spans="1:16" s="22" customFormat="1" ht="15.75">
      <c r="A400" s="22" t="s">
        <v>20</v>
      </c>
      <c r="B400" s="22" t="s">
        <v>93</v>
      </c>
      <c r="C400" s="22" t="s">
        <v>132</v>
      </c>
      <c r="D400" s="22">
        <v>974899.8</v>
      </c>
      <c r="E400" s="23">
        <v>133830000</v>
      </c>
      <c r="F400" s="22" t="s">
        <v>20</v>
      </c>
      <c r="G400" s="22" t="s">
        <v>93</v>
      </c>
      <c r="H400" s="22" t="s">
        <v>132</v>
      </c>
      <c r="I400" s="22">
        <v>1106086</v>
      </c>
      <c r="J400" s="23">
        <v>136190000</v>
      </c>
      <c r="K400" s="22">
        <f t="shared" si="37"/>
        <v>1040492.9</v>
      </c>
      <c r="L400" s="22">
        <f>SUM(K401:K417)</f>
        <v>8863644</v>
      </c>
      <c r="O400" s="22">
        <f t="shared" si="47"/>
        <v>1320131.25</v>
      </c>
      <c r="P400" s="22">
        <f t="shared" si="48"/>
        <v>0.05950756851887396</v>
      </c>
    </row>
    <row r="401" spans="1:13" s="22" customFormat="1" ht="15.75">
      <c r="A401" s="22" t="s">
        <v>20</v>
      </c>
      <c r="B401" s="22" t="s">
        <v>94</v>
      </c>
      <c r="C401" s="22" t="s">
        <v>116</v>
      </c>
      <c r="D401" s="22">
        <v>1776029</v>
      </c>
      <c r="E401" s="23">
        <v>135610000</v>
      </c>
      <c r="F401" s="22" t="s">
        <v>20</v>
      </c>
      <c r="G401" s="22" t="s">
        <v>94</v>
      </c>
      <c r="H401" s="22" t="s">
        <v>116</v>
      </c>
      <c r="I401" s="22">
        <v>1721408</v>
      </c>
      <c r="J401" s="23">
        <v>137910000</v>
      </c>
      <c r="K401" s="22">
        <f t="shared" si="37"/>
        <v>1748718.5</v>
      </c>
      <c r="L401" s="22">
        <f>+K401/$L$400</f>
        <v>0.19729114797480585</v>
      </c>
      <c r="M401" s="22">
        <f>+L401+M400</f>
        <v>0.19729114797480585</v>
      </c>
    </row>
    <row r="402" spans="1:13" s="22" customFormat="1" ht="15.75">
      <c r="A402" s="22" t="s">
        <v>20</v>
      </c>
      <c r="B402" s="22" t="s">
        <v>94</v>
      </c>
      <c r="C402" s="22" t="s">
        <v>117</v>
      </c>
      <c r="D402" s="22">
        <v>2194835</v>
      </c>
      <c r="E402" s="23">
        <v>137800000</v>
      </c>
      <c r="F402" s="22" t="s">
        <v>20</v>
      </c>
      <c r="G402" s="22" t="s">
        <v>94</v>
      </c>
      <c r="H402" s="22" t="s">
        <v>117</v>
      </c>
      <c r="I402" s="22">
        <v>2360168</v>
      </c>
      <c r="J402" s="23">
        <v>140270000</v>
      </c>
      <c r="K402" s="22">
        <f t="shared" si="37"/>
        <v>2277501.5</v>
      </c>
      <c r="L402" s="22">
        <f aca="true" t="shared" si="50" ref="L402:L417">+K402/$L$400</f>
        <v>0.2569486658083289</v>
      </c>
      <c r="M402" s="22">
        <f aca="true" t="shared" si="51" ref="M402:M409">+L402+M401</f>
        <v>0.45423981378313477</v>
      </c>
    </row>
    <row r="403" spans="1:14" s="22" customFormat="1" ht="15.75">
      <c r="A403" s="22" t="s">
        <v>20</v>
      </c>
      <c r="B403" s="22" t="s">
        <v>94</v>
      </c>
      <c r="C403" s="22" t="s">
        <v>118</v>
      </c>
      <c r="D403" s="22">
        <v>937633.6</v>
      </c>
      <c r="E403" s="23">
        <v>138740000</v>
      </c>
      <c r="F403" s="22" t="s">
        <v>20</v>
      </c>
      <c r="G403" s="22" t="s">
        <v>94</v>
      </c>
      <c r="H403" s="22" t="s">
        <v>118</v>
      </c>
      <c r="I403" s="22">
        <v>1081639</v>
      </c>
      <c r="J403" s="23">
        <v>141350000</v>
      </c>
      <c r="K403" s="22">
        <f t="shared" si="37"/>
        <v>1009636.3</v>
      </c>
      <c r="L403" s="22">
        <f t="shared" si="50"/>
        <v>0.11390758699243787</v>
      </c>
      <c r="M403" s="22">
        <f t="shared" si="51"/>
        <v>0.5681474007755727</v>
      </c>
      <c r="N403" s="22">
        <f>20000+2500*(0.5-M402)/(M403-M402)</f>
        <v>21004.3270036943</v>
      </c>
    </row>
    <row r="404" spans="1:13" s="22" customFormat="1" ht="15.75">
      <c r="A404" s="22" t="s">
        <v>20</v>
      </c>
      <c r="B404" s="22" t="s">
        <v>94</v>
      </c>
      <c r="C404" s="22" t="s">
        <v>119</v>
      </c>
      <c r="D404" s="22">
        <v>677644.5</v>
      </c>
      <c r="E404" s="23">
        <v>139420000</v>
      </c>
      <c r="F404" s="22" t="s">
        <v>20</v>
      </c>
      <c r="G404" s="22" t="s">
        <v>94</v>
      </c>
      <c r="H404" s="22" t="s">
        <v>119</v>
      </c>
      <c r="I404" s="22">
        <v>733995.6</v>
      </c>
      <c r="J404" s="23">
        <v>142080000</v>
      </c>
      <c r="K404" s="22">
        <f t="shared" si="37"/>
        <v>705820.05</v>
      </c>
      <c r="L404" s="22">
        <f t="shared" si="50"/>
        <v>0.0796309113949071</v>
      </c>
      <c r="M404" s="22">
        <f t="shared" si="51"/>
        <v>0.6477783121704798</v>
      </c>
    </row>
    <row r="405" spans="1:13" s="22" customFormat="1" ht="15.75">
      <c r="A405" s="22" t="s">
        <v>20</v>
      </c>
      <c r="B405" s="22" t="s">
        <v>94</v>
      </c>
      <c r="C405" s="22" t="s">
        <v>120</v>
      </c>
      <c r="D405" s="22">
        <v>607955.8</v>
      </c>
      <c r="E405" s="23">
        <v>140030000</v>
      </c>
      <c r="F405" s="22" t="s">
        <v>20</v>
      </c>
      <c r="G405" s="22" t="s">
        <v>94</v>
      </c>
      <c r="H405" s="22" t="s">
        <v>120</v>
      </c>
      <c r="I405" s="22">
        <v>577990</v>
      </c>
      <c r="J405" s="23">
        <v>142660000</v>
      </c>
      <c r="K405" s="22">
        <f t="shared" si="37"/>
        <v>592972.9</v>
      </c>
      <c r="L405" s="22">
        <f t="shared" si="50"/>
        <v>0.06689944903021827</v>
      </c>
      <c r="M405" s="22">
        <f t="shared" si="51"/>
        <v>0.714677761200698</v>
      </c>
    </row>
    <row r="406" spans="1:13" s="22" customFormat="1" ht="15.75">
      <c r="A406" s="22" t="s">
        <v>20</v>
      </c>
      <c r="B406" s="22" t="s">
        <v>94</v>
      </c>
      <c r="C406" s="22" t="s">
        <v>121</v>
      </c>
      <c r="D406" s="22">
        <v>410792.2</v>
      </c>
      <c r="E406" s="23">
        <v>140440000</v>
      </c>
      <c r="F406" s="22" t="s">
        <v>20</v>
      </c>
      <c r="G406" s="22" t="s">
        <v>94</v>
      </c>
      <c r="H406" s="22" t="s">
        <v>121</v>
      </c>
      <c r="I406" s="22">
        <v>446349.7</v>
      </c>
      <c r="J406" s="23">
        <v>143110000</v>
      </c>
      <c r="K406" s="22">
        <f t="shared" si="37"/>
        <v>428570.95</v>
      </c>
      <c r="L406" s="22">
        <f t="shared" si="50"/>
        <v>0.04835155270225203</v>
      </c>
      <c r="M406" s="22">
        <f t="shared" si="51"/>
        <v>0.76302931390295</v>
      </c>
    </row>
    <row r="407" spans="1:13" s="22" customFormat="1" ht="15.75">
      <c r="A407" s="22" t="s">
        <v>20</v>
      </c>
      <c r="B407" s="22" t="s">
        <v>94</v>
      </c>
      <c r="C407" s="22" t="s">
        <v>122</v>
      </c>
      <c r="D407" s="22">
        <v>365022.6</v>
      </c>
      <c r="E407" s="23">
        <v>140800000</v>
      </c>
      <c r="F407" s="22" t="s">
        <v>20</v>
      </c>
      <c r="G407" s="22" t="s">
        <v>94</v>
      </c>
      <c r="H407" s="22" t="s">
        <v>122</v>
      </c>
      <c r="I407" s="22">
        <v>463640.4</v>
      </c>
      <c r="J407" s="23">
        <v>143570000</v>
      </c>
      <c r="K407" s="22">
        <f t="shared" si="37"/>
        <v>414331.5</v>
      </c>
      <c r="L407" s="22">
        <f t="shared" si="50"/>
        <v>0.04674505203503209</v>
      </c>
      <c r="M407" s="22">
        <f t="shared" si="51"/>
        <v>0.8097743659379821</v>
      </c>
    </row>
    <row r="408" spans="1:13" s="22" customFormat="1" ht="15.75">
      <c r="A408" s="22" t="s">
        <v>20</v>
      </c>
      <c r="B408" s="22" t="s">
        <v>94</v>
      </c>
      <c r="C408" s="22" t="s">
        <v>123</v>
      </c>
      <c r="D408" s="22">
        <v>244528.9</v>
      </c>
      <c r="E408" s="23">
        <v>141050000</v>
      </c>
      <c r="F408" s="22" t="s">
        <v>20</v>
      </c>
      <c r="G408" s="22" t="s">
        <v>94</v>
      </c>
      <c r="H408" s="22" t="s">
        <v>123</v>
      </c>
      <c r="I408" s="22">
        <v>277124.7</v>
      </c>
      <c r="J408" s="23">
        <v>143850000</v>
      </c>
      <c r="K408" s="22">
        <f t="shared" si="37"/>
        <v>260826.8</v>
      </c>
      <c r="L408" s="22">
        <f t="shared" si="50"/>
        <v>0.029426587981195993</v>
      </c>
      <c r="M408" s="22">
        <f t="shared" si="51"/>
        <v>0.8392009539191781</v>
      </c>
    </row>
    <row r="409" spans="1:13" s="22" customFormat="1" ht="15.75">
      <c r="A409" s="22" t="s">
        <v>20</v>
      </c>
      <c r="B409" s="22" t="s">
        <v>94</v>
      </c>
      <c r="C409" s="22" t="s">
        <v>124</v>
      </c>
      <c r="D409" s="22">
        <v>273755.4</v>
      </c>
      <c r="E409" s="23">
        <v>141320000</v>
      </c>
      <c r="F409" s="22" t="s">
        <v>20</v>
      </c>
      <c r="G409" s="22" t="s">
        <v>94</v>
      </c>
      <c r="H409" s="22" t="s">
        <v>124</v>
      </c>
      <c r="I409" s="22">
        <v>313353.2</v>
      </c>
      <c r="J409" s="23">
        <v>144160000</v>
      </c>
      <c r="K409" s="22">
        <f t="shared" si="37"/>
        <v>293554.30000000005</v>
      </c>
      <c r="L409" s="22">
        <f t="shared" si="50"/>
        <v>0.0331189181334449</v>
      </c>
      <c r="M409" s="22">
        <f t="shared" si="51"/>
        <v>0.8723198720526231</v>
      </c>
    </row>
    <row r="410" spans="1:12" s="22" customFormat="1" ht="15.75">
      <c r="A410" s="22" t="s">
        <v>20</v>
      </c>
      <c r="B410" s="22" t="s">
        <v>94</v>
      </c>
      <c r="C410" s="22" t="s">
        <v>125</v>
      </c>
      <c r="D410" s="22">
        <v>127966.7</v>
      </c>
      <c r="E410" s="23">
        <v>141450000</v>
      </c>
      <c r="F410" s="22" t="s">
        <v>20</v>
      </c>
      <c r="G410" s="22" t="s">
        <v>94</v>
      </c>
      <c r="H410" s="22" t="s">
        <v>125</v>
      </c>
      <c r="I410" s="22">
        <v>140274.6</v>
      </c>
      <c r="J410" s="23">
        <v>144300000</v>
      </c>
      <c r="K410" s="22">
        <f t="shared" si="37"/>
        <v>134120.65</v>
      </c>
      <c r="L410" s="22">
        <f t="shared" si="50"/>
        <v>0.015131547476410379</v>
      </c>
    </row>
    <row r="411" spans="1:12" s="22" customFormat="1" ht="15.75">
      <c r="A411" s="22" t="s">
        <v>20</v>
      </c>
      <c r="B411" s="22" t="s">
        <v>94</v>
      </c>
      <c r="C411" s="22" t="s">
        <v>126</v>
      </c>
      <c r="D411" s="22">
        <v>194175.4</v>
      </c>
      <c r="E411" s="23">
        <v>141640000</v>
      </c>
      <c r="F411" s="22" t="s">
        <v>20</v>
      </c>
      <c r="G411" s="22" t="s">
        <v>94</v>
      </c>
      <c r="H411" s="22" t="s">
        <v>126</v>
      </c>
      <c r="I411" s="22">
        <v>179525.7</v>
      </c>
      <c r="J411" s="23">
        <v>144480000</v>
      </c>
      <c r="K411" s="22">
        <f t="shared" si="37"/>
        <v>186850.55</v>
      </c>
      <c r="L411" s="22">
        <f t="shared" si="50"/>
        <v>0.021080556710084474</v>
      </c>
    </row>
    <row r="412" spans="1:12" s="22" customFormat="1" ht="15.75">
      <c r="A412" s="22" t="s">
        <v>20</v>
      </c>
      <c r="B412" s="22" t="s">
        <v>94</v>
      </c>
      <c r="C412" s="22" t="s">
        <v>127</v>
      </c>
      <c r="D412" s="22">
        <v>130907.5</v>
      </c>
      <c r="E412" s="23">
        <v>141770000</v>
      </c>
      <c r="F412" s="22" t="s">
        <v>20</v>
      </c>
      <c r="G412" s="22" t="s">
        <v>94</v>
      </c>
      <c r="H412" s="22" t="s">
        <v>127</v>
      </c>
      <c r="I412" s="22">
        <v>122736.4</v>
      </c>
      <c r="J412" s="23">
        <v>144600000</v>
      </c>
      <c r="K412" s="22">
        <f t="shared" si="37"/>
        <v>126821.95</v>
      </c>
      <c r="L412" s="22">
        <f t="shared" si="50"/>
        <v>0.014308105108914573</v>
      </c>
    </row>
    <row r="413" spans="1:12" s="22" customFormat="1" ht="15.75">
      <c r="A413" s="22" t="s">
        <v>20</v>
      </c>
      <c r="B413" s="22" t="s">
        <v>94</v>
      </c>
      <c r="C413" s="22" t="s">
        <v>128</v>
      </c>
      <c r="D413" s="22">
        <v>94461.1</v>
      </c>
      <c r="E413" s="23">
        <v>141870000</v>
      </c>
      <c r="F413" s="22" t="s">
        <v>20</v>
      </c>
      <c r="G413" s="22" t="s">
        <v>94</v>
      </c>
      <c r="H413" s="22" t="s">
        <v>128</v>
      </c>
      <c r="I413" s="22">
        <v>116300.2</v>
      </c>
      <c r="J413" s="23">
        <v>144720000</v>
      </c>
      <c r="K413" s="22">
        <f t="shared" si="37"/>
        <v>105380.65</v>
      </c>
      <c r="L413" s="22">
        <f t="shared" si="50"/>
        <v>0.01188908873145176</v>
      </c>
    </row>
    <row r="414" spans="1:12" s="22" customFormat="1" ht="15.75">
      <c r="A414" s="22" t="s">
        <v>20</v>
      </c>
      <c r="B414" s="22" t="s">
        <v>94</v>
      </c>
      <c r="C414" s="22" t="s">
        <v>129</v>
      </c>
      <c r="D414" s="22">
        <v>75737.94</v>
      </c>
      <c r="E414" s="23">
        <v>141940000</v>
      </c>
      <c r="F414" s="22" t="s">
        <v>20</v>
      </c>
      <c r="G414" s="22" t="s">
        <v>94</v>
      </c>
      <c r="H414" s="22" t="s">
        <v>129</v>
      </c>
      <c r="I414" s="22">
        <v>115454</v>
      </c>
      <c r="J414" s="23">
        <v>144840000</v>
      </c>
      <c r="K414" s="22">
        <f>(D414+I414)/2</f>
        <v>95595.97</v>
      </c>
      <c r="L414" s="22">
        <f t="shared" si="50"/>
        <v>0.010785177067129502</v>
      </c>
    </row>
    <row r="415" spans="1:12" s="22" customFormat="1" ht="15.75">
      <c r="A415" s="22" t="s">
        <v>20</v>
      </c>
      <c r="B415" s="22" t="s">
        <v>94</v>
      </c>
      <c r="C415" s="22" t="s">
        <v>130</v>
      </c>
      <c r="D415" s="22">
        <v>123293.3</v>
      </c>
      <c r="E415" s="23">
        <v>142070000</v>
      </c>
      <c r="F415" s="22" t="s">
        <v>20</v>
      </c>
      <c r="G415" s="22" t="s">
        <v>94</v>
      </c>
      <c r="H415" s="22" t="s">
        <v>130</v>
      </c>
      <c r="I415" s="22">
        <v>115422.8</v>
      </c>
      <c r="J415" s="23">
        <v>144950000</v>
      </c>
      <c r="K415" s="22">
        <f>(D415+I415)/2</f>
        <v>119358.05</v>
      </c>
      <c r="L415" s="22">
        <f t="shared" si="50"/>
        <v>0.013466024808758114</v>
      </c>
    </row>
    <row r="416" spans="1:12" s="22" customFormat="1" ht="15.75">
      <c r="A416" s="22" t="s">
        <v>20</v>
      </c>
      <c r="B416" s="22" t="s">
        <v>94</v>
      </c>
      <c r="C416" s="22" t="s">
        <v>131</v>
      </c>
      <c r="D416" s="22">
        <v>66417.26</v>
      </c>
      <c r="E416" s="23">
        <v>142130000</v>
      </c>
      <c r="F416" s="22" t="s">
        <v>20</v>
      </c>
      <c r="G416" s="22" t="s">
        <v>94</v>
      </c>
      <c r="H416" s="22" t="s">
        <v>131</v>
      </c>
      <c r="I416" s="22">
        <v>101472.8</v>
      </c>
      <c r="J416" s="23">
        <v>145050000</v>
      </c>
      <c r="K416" s="22">
        <f>(D416+I416)/2</f>
        <v>83945.03</v>
      </c>
      <c r="L416" s="22">
        <f t="shared" si="50"/>
        <v>0.009470713173949676</v>
      </c>
    </row>
    <row r="417" spans="1:12" s="22" customFormat="1" ht="15.75">
      <c r="A417" s="22" t="s">
        <v>20</v>
      </c>
      <c r="B417" s="22" t="s">
        <v>94</v>
      </c>
      <c r="C417" s="22" t="s">
        <v>132</v>
      </c>
      <c r="D417" s="22">
        <v>265080.8</v>
      </c>
      <c r="E417" s="23">
        <v>142400000</v>
      </c>
      <c r="F417" s="22" t="s">
        <v>20</v>
      </c>
      <c r="G417" s="22" t="s">
        <v>94</v>
      </c>
      <c r="H417" s="22" t="s">
        <v>132</v>
      </c>
      <c r="I417" s="22">
        <v>294195.9</v>
      </c>
      <c r="J417" s="23">
        <v>145350000</v>
      </c>
      <c r="K417" s="22">
        <f>(D417+I417)/2</f>
        <v>279638.35</v>
      </c>
      <c r="L417" s="22">
        <f t="shared" si="50"/>
        <v>0.03154891487067847</v>
      </c>
    </row>
    <row r="418" spans="1:6" ht="15.75">
      <c r="A418" t="s">
        <v>231</v>
      </c>
      <c r="F418" t="s">
        <v>134</v>
      </c>
    </row>
    <row r="419" spans="1:6" ht="15.75">
      <c r="A419" t="s">
        <v>4</v>
      </c>
      <c r="F419" t="s">
        <v>4</v>
      </c>
    </row>
    <row r="421" spans="1:6" ht="15.75">
      <c r="A421" t="s">
        <v>5</v>
      </c>
      <c r="F421" t="s">
        <v>5</v>
      </c>
    </row>
    <row r="423" spans="1:6" ht="15.75">
      <c r="A423" t="s">
        <v>6</v>
      </c>
      <c r="F423" t="s">
        <v>6</v>
      </c>
    </row>
    <row r="424" spans="1:10" ht="15.75">
      <c r="A424" t="s">
        <v>7</v>
      </c>
      <c r="B424" t="s">
        <v>91</v>
      </c>
      <c r="C424" t="s">
        <v>135</v>
      </c>
      <c r="D424" t="s">
        <v>9</v>
      </c>
      <c r="E424" t="s">
        <v>9</v>
      </c>
      <c r="F424" t="s">
        <v>7</v>
      </c>
      <c r="G424" t="s">
        <v>91</v>
      </c>
      <c r="H424" t="s">
        <v>135</v>
      </c>
      <c r="I424" t="s">
        <v>9</v>
      </c>
      <c r="J424" t="s">
        <v>9</v>
      </c>
    </row>
    <row r="425" spans="1:8" ht="15.75">
      <c r="A425" t="s">
        <v>11</v>
      </c>
      <c r="B425" t="s">
        <v>11</v>
      </c>
      <c r="C425" t="s">
        <v>79</v>
      </c>
      <c r="F425" t="s">
        <v>11</v>
      </c>
      <c r="G425" t="s">
        <v>11</v>
      </c>
      <c r="H425" t="s">
        <v>79</v>
      </c>
    </row>
    <row r="426" spans="1:17" s="22" customFormat="1" ht="15.75">
      <c r="A426" s="22" t="s">
        <v>0</v>
      </c>
      <c r="B426" s="22" t="s">
        <v>93</v>
      </c>
      <c r="C426" s="22" t="s">
        <v>136</v>
      </c>
      <c r="D426" s="22">
        <v>9014517</v>
      </c>
      <c r="E426" s="22">
        <v>9014517</v>
      </c>
      <c r="F426" s="22" t="s">
        <v>0</v>
      </c>
      <c r="G426" s="22" t="s">
        <v>93</v>
      </c>
      <c r="H426" s="22" t="s">
        <v>136</v>
      </c>
      <c r="I426" s="22">
        <v>8883920</v>
      </c>
      <c r="J426" s="22">
        <v>8883920</v>
      </c>
      <c r="K426" s="22">
        <f aca="true" t="shared" si="52" ref="K426:K445">(D426+I426)/2</f>
        <v>8949218.5</v>
      </c>
      <c r="L426" s="22">
        <f>SUM(K426:K430)</f>
        <v>77904190</v>
      </c>
      <c r="M426" s="22">
        <f>+K426/$L$426</f>
        <v>0.11487467490516236</v>
      </c>
      <c r="O426" s="22">
        <f>K426+K436</f>
        <v>13904395</v>
      </c>
      <c r="P426" s="22">
        <f>SUM(O426:O430)</f>
        <v>92826869</v>
      </c>
      <c r="Q426" s="22">
        <f>+O426/$P$426</f>
        <v>0.14978847342141854</v>
      </c>
    </row>
    <row r="427" spans="1:17" s="22" customFormat="1" ht="15.75">
      <c r="A427" s="22" t="s">
        <v>0</v>
      </c>
      <c r="B427" s="22" t="s">
        <v>93</v>
      </c>
      <c r="C427" s="22" t="s">
        <v>137</v>
      </c>
      <c r="D427" s="22">
        <v>25774484</v>
      </c>
      <c r="E427" s="22">
        <v>34789000</v>
      </c>
      <c r="F427" s="22" t="s">
        <v>0</v>
      </c>
      <c r="G427" s="22" t="s">
        <v>93</v>
      </c>
      <c r="H427" s="22" t="s">
        <v>137</v>
      </c>
      <c r="I427" s="22">
        <v>25907442</v>
      </c>
      <c r="J427" s="22">
        <v>34791362</v>
      </c>
      <c r="K427" s="22">
        <f t="shared" si="52"/>
        <v>25840963</v>
      </c>
      <c r="M427" s="22">
        <f>+K427/$L$426</f>
        <v>0.3317018378600689</v>
      </c>
      <c r="O427" s="22">
        <f aca="true" t="shared" si="53" ref="O427:O435">K427+K437</f>
        <v>29491782.5</v>
      </c>
      <c r="Q427" s="22">
        <f>+O427/$P$426</f>
        <v>0.317707392457673</v>
      </c>
    </row>
    <row r="428" spans="1:17" s="22" customFormat="1" ht="15.75">
      <c r="A428" s="22" t="s">
        <v>0</v>
      </c>
      <c r="B428" s="22" t="s">
        <v>93</v>
      </c>
      <c r="C428" s="22" t="s">
        <v>138</v>
      </c>
      <c r="D428" s="22">
        <v>20083080</v>
      </c>
      <c r="E428" s="22">
        <v>54872080</v>
      </c>
      <c r="F428" s="22" t="s">
        <v>0</v>
      </c>
      <c r="G428" s="22" t="s">
        <v>93</v>
      </c>
      <c r="H428" s="22" t="s">
        <v>138</v>
      </c>
      <c r="I428" s="22">
        <v>20066190</v>
      </c>
      <c r="J428" s="22">
        <v>54857553</v>
      </c>
      <c r="K428" s="22">
        <f t="shared" si="52"/>
        <v>20074635</v>
      </c>
      <c r="M428" s="22">
        <f>+K428/$L$426</f>
        <v>0.2576836367851331</v>
      </c>
      <c r="O428" s="22">
        <f t="shared" si="53"/>
        <v>22177396</v>
      </c>
      <c r="Q428" s="22">
        <f>+O428/$P$426</f>
        <v>0.23891138674514595</v>
      </c>
    </row>
    <row r="429" spans="1:17" s="22" customFormat="1" ht="15.75">
      <c r="A429" s="22" t="s">
        <v>0</v>
      </c>
      <c r="B429" s="22" t="s">
        <v>93</v>
      </c>
      <c r="C429" s="22" t="s">
        <v>139</v>
      </c>
      <c r="D429" s="22">
        <v>14741538</v>
      </c>
      <c r="E429" s="22">
        <v>69613619</v>
      </c>
      <c r="F429" s="22" t="s">
        <v>0</v>
      </c>
      <c r="G429" s="22" t="s">
        <v>93</v>
      </c>
      <c r="H429" s="22" t="s">
        <v>139</v>
      </c>
      <c r="I429" s="22">
        <v>14994838</v>
      </c>
      <c r="J429" s="22">
        <v>69852391</v>
      </c>
      <c r="K429" s="22">
        <f t="shared" si="52"/>
        <v>14868188</v>
      </c>
      <c r="M429" s="22">
        <f>+K429/$L$426</f>
        <v>0.19085222502152965</v>
      </c>
      <c r="O429" s="22">
        <f t="shared" si="53"/>
        <v>17284486.5</v>
      </c>
      <c r="Q429" s="22">
        <f>+O429/$P$426</f>
        <v>0.1862013303497288</v>
      </c>
    </row>
    <row r="430" spans="1:17" s="22" customFormat="1" ht="15.75">
      <c r="A430" s="22" t="s">
        <v>0</v>
      </c>
      <c r="B430" s="22" t="s">
        <v>93</v>
      </c>
      <c r="C430" s="22" t="s">
        <v>140</v>
      </c>
      <c r="D430" s="22">
        <v>8026938</v>
      </c>
      <c r="E430" s="22">
        <v>77640557</v>
      </c>
      <c r="F430" s="22" t="s">
        <v>0</v>
      </c>
      <c r="G430" s="22" t="s">
        <v>93</v>
      </c>
      <c r="H430" s="22" t="s">
        <v>140</v>
      </c>
      <c r="I430" s="22">
        <v>8315433</v>
      </c>
      <c r="J430" s="22">
        <v>78167824</v>
      </c>
      <c r="K430" s="22">
        <f t="shared" si="52"/>
        <v>8171185.5</v>
      </c>
      <c r="M430" s="22">
        <f>+K430/$L$426</f>
        <v>0.10488762542810598</v>
      </c>
      <c r="O430" s="22">
        <f t="shared" si="53"/>
        <v>9968809</v>
      </c>
      <c r="Q430" s="22">
        <f>+O430/$P$426</f>
        <v>0.1073914170260337</v>
      </c>
    </row>
    <row r="431" spans="1:17" s="22" customFormat="1" ht="15.75">
      <c r="A431" s="22" t="s">
        <v>0</v>
      </c>
      <c r="B431" s="22" t="s">
        <v>94</v>
      </c>
      <c r="C431" s="22" t="s">
        <v>136</v>
      </c>
      <c r="D431" s="22">
        <v>9554198</v>
      </c>
      <c r="E431" s="22">
        <v>87194755</v>
      </c>
      <c r="F431" s="22" t="s">
        <v>0</v>
      </c>
      <c r="G431" s="22" t="s">
        <v>94</v>
      </c>
      <c r="H431" s="22" t="s">
        <v>136</v>
      </c>
      <c r="I431" s="22">
        <v>9102054</v>
      </c>
      <c r="J431" s="22">
        <v>87269878</v>
      </c>
      <c r="K431" s="22">
        <f t="shared" si="52"/>
        <v>9328126</v>
      </c>
      <c r="L431" s="22">
        <f>SUM(K431:K435)</f>
        <v>85291725.5</v>
      </c>
      <c r="M431" s="22">
        <f>+K431/$L$431</f>
        <v>0.10936730316236831</v>
      </c>
      <c r="O431" s="22">
        <f t="shared" si="53"/>
        <v>13914813</v>
      </c>
      <c r="P431" s="22">
        <f>SUM(O431:O435)</f>
        <v>100274225</v>
      </c>
      <c r="Q431" s="22">
        <f>+O431/$P$431</f>
        <v>0.1387675945638074</v>
      </c>
    </row>
    <row r="432" spans="1:17" s="22" customFormat="1" ht="15.75">
      <c r="A432" s="22" t="s">
        <v>0</v>
      </c>
      <c r="B432" s="22" t="s">
        <v>94</v>
      </c>
      <c r="C432" s="22" t="s">
        <v>137</v>
      </c>
      <c r="D432" s="22">
        <v>27841332</v>
      </c>
      <c r="E432" s="23">
        <v>115040000</v>
      </c>
      <c r="F432" s="22" t="s">
        <v>0</v>
      </c>
      <c r="G432" s="22" t="s">
        <v>94</v>
      </c>
      <c r="H432" s="22" t="s">
        <v>137</v>
      </c>
      <c r="I432" s="22">
        <v>28006068</v>
      </c>
      <c r="J432" s="23">
        <v>115280000</v>
      </c>
      <c r="K432" s="22">
        <f t="shared" si="52"/>
        <v>27923700</v>
      </c>
      <c r="M432" s="22">
        <f>+K432/$L$431</f>
        <v>0.32739049229341716</v>
      </c>
      <c r="O432" s="22">
        <f t="shared" si="53"/>
        <v>31702153.5</v>
      </c>
      <c r="Q432" s="22">
        <f>+O432/$P$431</f>
        <v>0.31615456015740834</v>
      </c>
    </row>
    <row r="433" spans="1:17" s="22" customFormat="1" ht="15.75">
      <c r="A433" s="22" t="s">
        <v>0</v>
      </c>
      <c r="B433" s="22" t="s">
        <v>94</v>
      </c>
      <c r="C433" s="22" t="s">
        <v>138</v>
      </c>
      <c r="D433" s="22">
        <v>24813491</v>
      </c>
      <c r="E433" s="23">
        <v>139850000</v>
      </c>
      <c r="F433" s="22" t="s">
        <v>0</v>
      </c>
      <c r="G433" s="22" t="s">
        <v>94</v>
      </c>
      <c r="H433" s="22" t="s">
        <v>138</v>
      </c>
      <c r="I433" s="22">
        <v>24455250</v>
      </c>
      <c r="J433" s="23">
        <v>139730000</v>
      </c>
      <c r="K433" s="22">
        <f t="shared" si="52"/>
        <v>24634370.5</v>
      </c>
      <c r="M433" s="22">
        <f>+K433/$L$431</f>
        <v>0.28882485792833446</v>
      </c>
      <c r="O433" s="22">
        <f t="shared" si="53"/>
        <v>27129553</v>
      </c>
      <c r="Q433" s="22">
        <f>+O433/$P$431</f>
        <v>0.2705536043783934</v>
      </c>
    </row>
    <row r="434" spans="1:17" s="22" customFormat="1" ht="15.75">
      <c r="A434" s="22" t="s">
        <v>0</v>
      </c>
      <c r="B434" s="22" t="s">
        <v>94</v>
      </c>
      <c r="C434" s="22" t="s">
        <v>139</v>
      </c>
      <c r="D434" s="22">
        <v>15366958</v>
      </c>
      <c r="E434" s="23">
        <v>155220000</v>
      </c>
      <c r="F434" s="22" t="s">
        <v>0</v>
      </c>
      <c r="G434" s="22" t="s">
        <v>94</v>
      </c>
      <c r="H434" s="22" t="s">
        <v>139</v>
      </c>
      <c r="I434" s="22">
        <v>16320587</v>
      </c>
      <c r="J434" s="23">
        <v>156050000</v>
      </c>
      <c r="K434" s="22">
        <f t="shared" si="52"/>
        <v>15843772.5</v>
      </c>
      <c r="M434" s="22">
        <f>+K434/$L$431</f>
        <v>0.18575978393120912</v>
      </c>
      <c r="O434" s="22">
        <f t="shared" si="53"/>
        <v>18621293</v>
      </c>
      <c r="Q434" s="22">
        <f>+O434/$P$431</f>
        <v>0.1857036840723526</v>
      </c>
    </row>
    <row r="435" spans="1:17" s="22" customFormat="1" ht="15.75">
      <c r="A435" s="22" t="s">
        <v>0</v>
      </c>
      <c r="B435" s="22" t="s">
        <v>94</v>
      </c>
      <c r="C435" s="22" t="s">
        <v>140</v>
      </c>
      <c r="D435" s="22">
        <v>7461596</v>
      </c>
      <c r="E435" s="23">
        <v>162680000</v>
      </c>
      <c r="F435" s="22" t="s">
        <v>0</v>
      </c>
      <c r="G435" s="22" t="s">
        <v>94</v>
      </c>
      <c r="H435" s="22" t="s">
        <v>140</v>
      </c>
      <c r="I435" s="22">
        <v>7661917</v>
      </c>
      <c r="J435" s="23">
        <v>163710000</v>
      </c>
      <c r="K435" s="22">
        <f t="shared" si="52"/>
        <v>7561756.5</v>
      </c>
      <c r="M435" s="22">
        <f>+K435/$L$431</f>
        <v>0.08865756268467098</v>
      </c>
      <c r="O435" s="22">
        <f t="shared" si="53"/>
        <v>8906412.5</v>
      </c>
      <c r="Q435" s="22">
        <f>+O435/$P$431</f>
        <v>0.08882055682803831</v>
      </c>
    </row>
    <row r="436" spans="1:13" s="22" customFormat="1" ht="15.75">
      <c r="A436" s="22" t="s">
        <v>20</v>
      </c>
      <c r="B436" s="22" t="s">
        <v>93</v>
      </c>
      <c r="C436" s="22" t="s">
        <v>136</v>
      </c>
      <c r="D436" s="22">
        <v>4793003</v>
      </c>
      <c r="E436" s="23">
        <v>167470000</v>
      </c>
      <c r="F436" s="22" t="s">
        <v>20</v>
      </c>
      <c r="G436" s="22" t="s">
        <v>93</v>
      </c>
      <c r="H436" s="22" t="s">
        <v>136</v>
      </c>
      <c r="I436" s="22">
        <v>5117350</v>
      </c>
      <c r="J436" s="23">
        <v>168830000</v>
      </c>
      <c r="K436" s="22">
        <f t="shared" si="52"/>
        <v>4955176.5</v>
      </c>
      <c r="L436" s="22">
        <f>SUM(K436:K440)</f>
        <v>14922679</v>
      </c>
      <c r="M436" s="22">
        <f>+K436/$L$436</f>
        <v>0.33205676407031204</v>
      </c>
    </row>
    <row r="437" spans="1:13" s="22" customFormat="1" ht="15.75">
      <c r="A437" s="22" t="s">
        <v>20</v>
      </c>
      <c r="B437" s="22" t="s">
        <v>93</v>
      </c>
      <c r="C437" s="22" t="s">
        <v>137</v>
      </c>
      <c r="D437" s="22">
        <v>3605504</v>
      </c>
      <c r="E437" s="23">
        <v>171080000</v>
      </c>
      <c r="F437" s="22" t="s">
        <v>20</v>
      </c>
      <c r="G437" s="22" t="s">
        <v>93</v>
      </c>
      <c r="H437" s="22" t="s">
        <v>137</v>
      </c>
      <c r="I437" s="22">
        <v>3696135</v>
      </c>
      <c r="J437" s="23">
        <v>172530000</v>
      </c>
      <c r="K437" s="22">
        <f t="shared" si="52"/>
        <v>3650819.5</v>
      </c>
      <c r="M437" s="22">
        <f>+K437/$L$436</f>
        <v>0.2446490673692036</v>
      </c>
    </row>
    <row r="438" spans="1:13" s="22" customFormat="1" ht="15.75">
      <c r="A438" s="22" t="s">
        <v>20</v>
      </c>
      <c r="B438" s="22" t="s">
        <v>93</v>
      </c>
      <c r="C438" s="22" t="s">
        <v>138</v>
      </c>
      <c r="D438" s="22">
        <v>2052497</v>
      </c>
      <c r="E438" s="23">
        <v>173130000</v>
      </c>
      <c r="F438" s="22" t="s">
        <v>20</v>
      </c>
      <c r="G438" s="22" t="s">
        <v>93</v>
      </c>
      <c r="H438" s="22" t="s">
        <v>138</v>
      </c>
      <c r="I438" s="22">
        <v>2153025</v>
      </c>
      <c r="J438" s="23">
        <v>174680000</v>
      </c>
      <c r="K438" s="22">
        <f t="shared" si="52"/>
        <v>2102761</v>
      </c>
      <c r="M438" s="22">
        <f>+K438/$L$436</f>
        <v>0.14091042231760129</v>
      </c>
    </row>
    <row r="439" spans="1:13" s="22" customFormat="1" ht="15.75">
      <c r="A439" s="22" t="s">
        <v>20</v>
      </c>
      <c r="B439" s="22" t="s">
        <v>93</v>
      </c>
      <c r="C439" s="22" t="s">
        <v>139</v>
      </c>
      <c r="D439" s="22">
        <v>2340482</v>
      </c>
      <c r="E439" s="23">
        <v>175470000</v>
      </c>
      <c r="F439" s="22" t="s">
        <v>20</v>
      </c>
      <c r="G439" s="22" t="s">
        <v>93</v>
      </c>
      <c r="H439" s="22" t="s">
        <v>139</v>
      </c>
      <c r="I439" s="22">
        <v>2492115</v>
      </c>
      <c r="J439" s="23">
        <v>177170000</v>
      </c>
      <c r="K439" s="22">
        <f t="shared" si="52"/>
        <v>2416298.5</v>
      </c>
      <c r="M439" s="22">
        <f>+K439/$L$436</f>
        <v>0.161921227414997</v>
      </c>
    </row>
    <row r="440" spans="1:13" s="22" customFormat="1" ht="15.75">
      <c r="A440" s="22" t="s">
        <v>20</v>
      </c>
      <c r="B440" s="22" t="s">
        <v>93</v>
      </c>
      <c r="C440" s="22" t="s">
        <v>140</v>
      </c>
      <c r="D440" s="22">
        <v>1800896</v>
      </c>
      <c r="E440" s="23">
        <v>177270000</v>
      </c>
      <c r="F440" s="22" t="s">
        <v>20</v>
      </c>
      <c r="G440" s="22" t="s">
        <v>93</v>
      </c>
      <c r="H440" s="22" t="s">
        <v>140</v>
      </c>
      <c r="I440" s="22">
        <v>1794351</v>
      </c>
      <c r="J440" s="23">
        <v>178970000</v>
      </c>
      <c r="K440" s="22">
        <f t="shared" si="52"/>
        <v>1797623.5</v>
      </c>
      <c r="M440" s="22">
        <f>+K440/$L$436</f>
        <v>0.12046251882788607</v>
      </c>
    </row>
    <row r="441" spans="1:13" s="22" customFormat="1" ht="15.75">
      <c r="A441" s="22" t="s">
        <v>20</v>
      </c>
      <c r="B441" s="22" t="s">
        <v>94</v>
      </c>
      <c r="C441" s="22" t="s">
        <v>136</v>
      </c>
      <c r="D441" s="22">
        <v>4534379</v>
      </c>
      <c r="E441" s="23">
        <v>181800000</v>
      </c>
      <c r="F441" s="22" t="s">
        <v>20</v>
      </c>
      <c r="G441" s="22" t="s">
        <v>94</v>
      </c>
      <c r="H441" s="22" t="s">
        <v>136</v>
      </c>
      <c r="I441" s="22">
        <v>4638995</v>
      </c>
      <c r="J441" s="23">
        <v>183610000</v>
      </c>
      <c r="K441" s="22">
        <f t="shared" si="52"/>
        <v>4586687</v>
      </c>
      <c r="L441" s="22">
        <f>SUM(K441:K445)</f>
        <v>14982499.5</v>
      </c>
      <c r="M441" s="22">
        <f>+K441/$L$441</f>
        <v>0.3061363025575272</v>
      </c>
    </row>
    <row r="442" spans="1:13" s="22" customFormat="1" ht="15.75">
      <c r="A442" s="22" t="s">
        <v>20</v>
      </c>
      <c r="B442" s="22" t="s">
        <v>94</v>
      </c>
      <c r="C442" s="22" t="s">
        <v>137</v>
      </c>
      <c r="D442" s="22">
        <v>3676371</v>
      </c>
      <c r="E442" s="23">
        <v>185480000</v>
      </c>
      <c r="F442" s="22" t="s">
        <v>20</v>
      </c>
      <c r="G442" s="22" t="s">
        <v>94</v>
      </c>
      <c r="H442" s="22" t="s">
        <v>137</v>
      </c>
      <c r="I442" s="22">
        <v>3880536</v>
      </c>
      <c r="J442" s="23">
        <v>187490000</v>
      </c>
      <c r="K442" s="22">
        <f t="shared" si="52"/>
        <v>3778453.5</v>
      </c>
      <c r="M442" s="22">
        <f>+K442/$L$441</f>
        <v>0.2521911313929962</v>
      </c>
    </row>
    <row r="443" spans="1:13" s="22" customFormat="1" ht="15.75">
      <c r="A443" s="22" t="s">
        <v>20</v>
      </c>
      <c r="B443" s="22" t="s">
        <v>94</v>
      </c>
      <c r="C443" s="22" t="s">
        <v>138</v>
      </c>
      <c r="D443" s="22">
        <v>2421521</v>
      </c>
      <c r="E443" s="23">
        <v>187900000</v>
      </c>
      <c r="F443" s="22" t="s">
        <v>20</v>
      </c>
      <c r="G443" s="22" t="s">
        <v>94</v>
      </c>
      <c r="H443" s="22" t="s">
        <v>138</v>
      </c>
      <c r="I443" s="22">
        <v>2568844</v>
      </c>
      <c r="J443" s="23">
        <v>190060000</v>
      </c>
      <c r="K443" s="22">
        <f t="shared" si="52"/>
        <v>2495182.5</v>
      </c>
      <c r="M443" s="22">
        <f>+K443/$L$441</f>
        <v>0.1665398019869782</v>
      </c>
    </row>
    <row r="444" spans="1:13" s="22" customFormat="1" ht="15.75">
      <c r="A444" s="22" t="s">
        <v>20</v>
      </c>
      <c r="B444" s="22" t="s">
        <v>94</v>
      </c>
      <c r="C444" s="22" t="s">
        <v>139</v>
      </c>
      <c r="D444" s="22">
        <v>2704279</v>
      </c>
      <c r="E444" s="23">
        <v>190610000</v>
      </c>
      <c r="F444" s="22" t="s">
        <v>20</v>
      </c>
      <c r="G444" s="22" t="s">
        <v>94</v>
      </c>
      <c r="H444" s="22" t="s">
        <v>139</v>
      </c>
      <c r="I444" s="22">
        <v>2850762</v>
      </c>
      <c r="J444" s="23">
        <v>192910000</v>
      </c>
      <c r="K444" s="22">
        <f t="shared" si="52"/>
        <v>2777520.5</v>
      </c>
      <c r="M444" s="22">
        <f>+K444/$L$441</f>
        <v>0.18538432122090176</v>
      </c>
    </row>
    <row r="445" spans="1:13" s="22" customFormat="1" ht="15.75">
      <c r="A445" s="22" t="s">
        <v>20</v>
      </c>
      <c r="B445" s="22" t="s">
        <v>94</v>
      </c>
      <c r="C445" s="22" t="s">
        <v>140</v>
      </c>
      <c r="D445" s="22">
        <v>1277189</v>
      </c>
      <c r="E445" s="23">
        <v>191880000</v>
      </c>
      <c r="F445" s="22" t="s">
        <v>20</v>
      </c>
      <c r="G445" s="22" t="s">
        <v>94</v>
      </c>
      <c r="H445" s="22" t="s">
        <v>140</v>
      </c>
      <c r="I445" s="22">
        <v>1412123</v>
      </c>
      <c r="J445" s="23">
        <v>194320000</v>
      </c>
      <c r="K445" s="22">
        <f t="shared" si="52"/>
        <v>1344656</v>
      </c>
      <c r="M445" s="22">
        <f>+K445/$L$441</f>
        <v>0.08974844284159662</v>
      </c>
    </row>
    <row r="446" spans="1:6" ht="15.75">
      <c r="A446" t="s">
        <v>232</v>
      </c>
      <c r="F446" t="s">
        <v>141</v>
      </c>
    </row>
    <row r="447" spans="1:6" ht="15.75">
      <c r="A447" t="s">
        <v>4</v>
      </c>
      <c r="F447" t="s">
        <v>4</v>
      </c>
    </row>
    <row r="449" spans="1:6" ht="15.75">
      <c r="A449" t="s">
        <v>5</v>
      </c>
      <c r="F449" t="s">
        <v>5</v>
      </c>
    </row>
    <row r="451" spans="1:6" ht="15.75">
      <c r="A451" t="s">
        <v>6</v>
      </c>
      <c r="F451" t="s">
        <v>6</v>
      </c>
    </row>
    <row r="452" spans="1:9" ht="15.75">
      <c r="A452" t="s">
        <v>142</v>
      </c>
      <c r="B452" t="s">
        <v>8</v>
      </c>
      <c r="C452" t="s">
        <v>9</v>
      </c>
      <c r="D452" t="s">
        <v>9</v>
      </c>
      <c r="F452" t="s">
        <v>142</v>
      </c>
      <c r="G452" t="s">
        <v>8</v>
      </c>
      <c r="H452" t="s">
        <v>9</v>
      </c>
      <c r="I452" t="s">
        <v>9</v>
      </c>
    </row>
    <row r="453" spans="1:7" ht="15.75">
      <c r="A453" t="s">
        <v>11</v>
      </c>
      <c r="B453" t="s">
        <v>143</v>
      </c>
      <c r="F453" t="s">
        <v>11</v>
      </c>
      <c r="G453" t="s">
        <v>143</v>
      </c>
    </row>
    <row r="454" spans="1:13" s="22" customFormat="1" ht="15.75">
      <c r="A454" s="22" t="s">
        <v>1</v>
      </c>
      <c r="B454" s="22" t="s">
        <v>12</v>
      </c>
      <c r="C454" s="22">
        <v>20934.7</v>
      </c>
      <c r="D454" s="22">
        <v>20934.7</v>
      </c>
      <c r="F454" s="22" t="s">
        <v>1</v>
      </c>
      <c r="G454" s="22" t="s">
        <v>12</v>
      </c>
      <c r="H454" s="22">
        <v>49485.98</v>
      </c>
      <c r="I454" s="22">
        <v>49485.98</v>
      </c>
      <c r="J454" s="22">
        <f>(C454+H454)/2</f>
        <v>35210.340000000004</v>
      </c>
      <c r="L454" s="22">
        <f>+J454/$K$461</f>
        <v>0.006813640577010204</v>
      </c>
      <c r="M454" s="22">
        <f>+L454</f>
        <v>0.006813640577010204</v>
      </c>
    </row>
    <row r="455" spans="1:13" s="22" customFormat="1" ht="15.75">
      <c r="A455" s="22" t="s">
        <v>1</v>
      </c>
      <c r="B455" s="22" t="s">
        <v>13</v>
      </c>
      <c r="C455" s="22">
        <v>299695.6</v>
      </c>
      <c r="D455" s="22">
        <v>320630.3</v>
      </c>
      <c r="F455" s="22" t="s">
        <v>1</v>
      </c>
      <c r="G455" s="22" t="s">
        <v>13</v>
      </c>
      <c r="H455" s="22">
        <v>346327</v>
      </c>
      <c r="I455" s="22">
        <v>395813</v>
      </c>
      <c r="J455" s="22">
        <f aca="true" t="shared" si="54" ref="J455:J485">(C455+H455)/2</f>
        <v>323011.3</v>
      </c>
      <c r="L455" s="22">
        <f aca="true" t="shared" si="55" ref="L455:L461">+J455/$K$461</f>
        <v>0.06250672105162335</v>
      </c>
      <c r="M455" s="22">
        <f>+M454+L455</f>
        <v>0.06932036162863355</v>
      </c>
    </row>
    <row r="456" spans="1:13" s="22" customFormat="1" ht="15.75">
      <c r="A456" s="22" t="s">
        <v>1</v>
      </c>
      <c r="B456" s="22" t="s">
        <v>14</v>
      </c>
      <c r="C456" s="22">
        <v>265407</v>
      </c>
      <c r="D456" s="22">
        <v>586037.3</v>
      </c>
      <c r="F456" s="22" t="s">
        <v>1</v>
      </c>
      <c r="G456" s="22" t="s">
        <v>14</v>
      </c>
      <c r="H456" s="22">
        <v>354364.2</v>
      </c>
      <c r="I456" s="22">
        <v>750177.2</v>
      </c>
      <c r="J456" s="22">
        <f t="shared" si="54"/>
        <v>309885.6</v>
      </c>
      <c r="L456" s="22">
        <f t="shared" si="55"/>
        <v>0.059966734157953394</v>
      </c>
      <c r="M456" s="22">
        <f aca="true" t="shared" si="56" ref="M456:M461">+M455+L456</f>
        <v>0.12928709578658693</v>
      </c>
    </row>
    <row r="457" spans="1:13" s="22" customFormat="1" ht="15.75">
      <c r="A457" s="22" t="s">
        <v>1</v>
      </c>
      <c r="B457" s="22" t="s">
        <v>15</v>
      </c>
      <c r="C457" s="22">
        <v>621510.6</v>
      </c>
      <c r="D457" s="22">
        <v>1207548</v>
      </c>
      <c r="F457" s="22" t="s">
        <v>1</v>
      </c>
      <c r="G457" s="22" t="s">
        <v>15</v>
      </c>
      <c r="H457" s="22">
        <v>639243.2</v>
      </c>
      <c r="I457" s="22">
        <v>1389420</v>
      </c>
      <c r="J457" s="22">
        <f t="shared" si="54"/>
        <v>630376.8999999999</v>
      </c>
      <c r="L457" s="22">
        <f t="shared" si="55"/>
        <v>0.1219858037340708</v>
      </c>
      <c r="M457" s="22">
        <f t="shared" si="56"/>
        <v>0.25127289952065773</v>
      </c>
    </row>
    <row r="458" spans="1:13" s="22" customFormat="1" ht="15.75">
      <c r="A458" s="22" t="s">
        <v>1</v>
      </c>
      <c r="B458" s="22" t="s">
        <v>16</v>
      </c>
      <c r="C458" s="22">
        <v>868610.6</v>
      </c>
      <c r="D458" s="22">
        <v>2076158</v>
      </c>
      <c r="F458" s="22" t="s">
        <v>1</v>
      </c>
      <c r="G458" s="22" t="s">
        <v>16</v>
      </c>
      <c r="H458" s="22">
        <v>919839.7</v>
      </c>
      <c r="I458" s="22">
        <v>2309260</v>
      </c>
      <c r="J458" s="22">
        <f t="shared" si="54"/>
        <v>894225.1499999999</v>
      </c>
      <c r="L458" s="22">
        <f t="shared" si="55"/>
        <v>0.17304373564762607</v>
      </c>
      <c r="M458" s="22">
        <f t="shared" si="56"/>
        <v>0.4243166351682838</v>
      </c>
    </row>
    <row r="459" spans="1:14" s="22" customFormat="1" ht="15.75">
      <c r="A459" s="22" t="s">
        <v>1</v>
      </c>
      <c r="B459" s="22" t="s">
        <v>17</v>
      </c>
      <c r="C459" s="22">
        <v>747593.1</v>
      </c>
      <c r="D459" s="22">
        <v>2823752</v>
      </c>
      <c r="F459" s="22" t="s">
        <v>1</v>
      </c>
      <c r="G459" s="22" t="s">
        <v>17</v>
      </c>
      <c r="H459" s="22">
        <v>864149.9</v>
      </c>
      <c r="I459" s="22">
        <v>3173410</v>
      </c>
      <c r="J459" s="22">
        <f t="shared" si="54"/>
        <v>805871.5</v>
      </c>
      <c r="L459" s="22">
        <f t="shared" si="55"/>
        <v>0.15594620081078675</v>
      </c>
      <c r="M459" s="22">
        <f t="shared" si="56"/>
        <v>0.5802628359790705</v>
      </c>
      <c r="N459" s="22">
        <f>45+10*(0.5-M458)/(M459-M458)</f>
        <v>49.85317144234534</v>
      </c>
    </row>
    <row r="460" spans="1:13" s="22" customFormat="1" ht="15.75">
      <c r="A460" s="22" t="s">
        <v>1</v>
      </c>
      <c r="B460" s="22" t="s">
        <v>18</v>
      </c>
      <c r="C460" s="22">
        <v>792807.2</v>
      </c>
      <c r="D460" s="22">
        <v>3616559</v>
      </c>
      <c r="F460" s="22" t="s">
        <v>1</v>
      </c>
      <c r="G460" s="22" t="s">
        <v>18</v>
      </c>
      <c r="H460" s="22">
        <v>808055.4</v>
      </c>
      <c r="I460" s="22">
        <v>3981465</v>
      </c>
      <c r="J460" s="22">
        <f t="shared" si="54"/>
        <v>800431.3</v>
      </c>
      <c r="L460" s="22">
        <f t="shared" si="55"/>
        <v>0.1548934541611648</v>
      </c>
      <c r="M460" s="22">
        <f t="shared" si="56"/>
        <v>0.7351562901402353</v>
      </c>
    </row>
    <row r="461" spans="1:13" s="22" customFormat="1" ht="15.75">
      <c r="A461" s="22" t="s">
        <v>1</v>
      </c>
      <c r="B461" s="22" t="s">
        <v>19</v>
      </c>
      <c r="C461" s="22">
        <v>1384051</v>
      </c>
      <c r="D461" s="22">
        <v>5000610</v>
      </c>
      <c r="F461" s="22" t="s">
        <v>1</v>
      </c>
      <c r="G461" s="22" t="s">
        <v>19</v>
      </c>
      <c r="H461" s="22">
        <v>1353175</v>
      </c>
      <c r="I461" s="22">
        <v>5334640</v>
      </c>
      <c r="J461" s="22">
        <f t="shared" si="54"/>
        <v>1368613</v>
      </c>
      <c r="K461" s="22">
        <f>SUM(J454:J461)</f>
        <v>5167625.09</v>
      </c>
      <c r="L461" s="22">
        <f t="shared" si="55"/>
        <v>0.26484370985976463</v>
      </c>
      <c r="M461" s="22">
        <f t="shared" si="56"/>
        <v>1</v>
      </c>
    </row>
    <row r="462" spans="1:13" s="22" customFormat="1" ht="15.75">
      <c r="A462" s="22" t="s">
        <v>2</v>
      </c>
      <c r="B462" s="22" t="s">
        <v>12</v>
      </c>
      <c r="C462" s="22">
        <v>90686.9</v>
      </c>
      <c r="D462" s="22">
        <v>5091297</v>
      </c>
      <c r="F462" s="22" t="s">
        <v>2</v>
      </c>
      <c r="G462" s="22" t="s">
        <v>12</v>
      </c>
      <c r="H462" s="22">
        <v>103390.5</v>
      </c>
      <c r="I462" s="22">
        <v>5438031</v>
      </c>
      <c r="J462" s="22">
        <f t="shared" si="54"/>
        <v>97038.7</v>
      </c>
      <c r="L462" s="22">
        <f>+J462/$K$469</f>
        <v>0.010223078106284889</v>
      </c>
      <c r="M462" s="22">
        <f>+L462</f>
        <v>0.010223078106284889</v>
      </c>
    </row>
    <row r="463" spans="1:13" s="22" customFormat="1" ht="15.75">
      <c r="A463" s="22" t="s">
        <v>2</v>
      </c>
      <c r="B463" s="22" t="s">
        <v>13</v>
      </c>
      <c r="C463" s="22">
        <v>574289.4</v>
      </c>
      <c r="D463" s="22">
        <v>5665586</v>
      </c>
      <c r="F463" s="22" t="s">
        <v>2</v>
      </c>
      <c r="G463" s="22" t="s">
        <v>13</v>
      </c>
      <c r="H463" s="22">
        <v>623307.3</v>
      </c>
      <c r="I463" s="22">
        <v>6061338</v>
      </c>
      <c r="J463" s="22">
        <f t="shared" si="54"/>
        <v>598798.3500000001</v>
      </c>
      <c r="L463" s="22">
        <f aca="true" t="shared" si="57" ref="L463:L469">+J463/$K$469</f>
        <v>0.0630837212572357</v>
      </c>
      <c r="M463" s="22">
        <f>+M462+L463</f>
        <v>0.0733067993635206</v>
      </c>
    </row>
    <row r="464" spans="1:13" s="22" customFormat="1" ht="15.75">
      <c r="A464" s="22" t="s">
        <v>2</v>
      </c>
      <c r="B464" s="22" t="s">
        <v>14</v>
      </c>
      <c r="C464" s="22">
        <v>731424.7</v>
      </c>
      <c r="D464" s="22">
        <v>6397011</v>
      </c>
      <c r="F464" s="22" t="s">
        <v>2</v>
      </c>
      <c r="G464" s="22" t="s">
        <v>14</v>
      </c>
      <c r="H464" s="22">
        <v>713729.3</v>
      </c>
      <c r="I464" s="22">
        <v>6775068</v>
      </c>
      <c r="J464" s="22">
        <f t="shared" si="54"/>
        <v>722577</v>
      </c>
      <c r="L464" s="22">
        <f t="shared" si="57"/>
        <v>0.07612386716645025</v>
      </c>
      <c r="M464" s="22">
        <f aca="true" t="shared" si="58" ref="M464:M469">+M463+L464</f>
        <v>0.14943066652997083</v>
      </c>
    </row>
    <row r="465" spans="1:13" s="22" customFormat="1" ht="15.75">
      <c r="A465" s="22" t="s">
        <v>2</v>
      </c>
      <c r="B465" s="22" t="s">
        <v>15</v>
      </c>
      <c r="C465" s="22">
        <v>1884797</v>
      </c>
      <c r="D465" s="22">
        <v>8281808</v>
      </c>
      <c r="F465" s="22" t="s">
        <v>2</v>
      </c>
      <c r="G465" s="22" t="s">
        <v>15</v>
      </c>
      <c r="H465" s="22">
        <v>2009379</v>
      </c>
      <c r="I465" s="22">
        <v>8784446</v>
      </c>
      <c r="J465" s="22">
        <f t="shared" si="54"/>
        <v>1947088</v>
      </c>
      <c r="L465" s="22">
        <f t="shared" si="57"/>
        <v>0.20512674534809341</v>
      </c>
      <c r="M465" s="22">
        <f t="shared" si="58"/>
        <v>0.3545574118780642</v>
      </c>
    </row>
    <row r="466" spans="1:14" s="22" customFormat="1" ht="15.75">
      <c r="A466" s="22" t="s">
        <v>2</v>
      </c>
      <c r="B466" s="22" t="s">
        <v>16</v>
      </c>
      <c r="C466" s="22">
        <v>2104535</v>
      </c>
      <c r="D466" s="22">
        <v>10386343</v>
      </c>
      <c r="F466" s="22" t="s">
        <v>2</v>
      </c>
      <c r="G466" s="22" t="s">
        <v>16</v>
      </c>
      <c r="H466" s="22">
        <v>2178275</v>
      </c>
      <c r="I466" s="22">
        <v>10962721</v>
      </c>
      <c r="J466" s="22">
        <f t="shared" si="54"/>
        <v>2141405</v>
      </c>
      <c r="L466" s="22">
        <f t="shared" si="57"/>
        <v>0.22559814354673954</v>
      </c>
      <c r="M466" s="22">
        <f t="shared" si="58"/>
        <v>0.5801555554248038</v>
      </c>
      <c r="N466" s="22">
        <f>35+10*(0.5-M465)/(M466-M465)</f>
        <v>41.44697628426197</v>
      </c>
    </row>
    <row r="467" spans="1:13" s="22" customFormat="1" ht="15.75">
      <c r="A467" s="22" t="s">
        <v>2</v>
      </c>
      <c r="B467" s="22" t="s">
        <v>17</v>
      </c>
      <c r="C467" s="22">
        <v>1678573</v>
      </c>
      <c r="D467" s="22">
        <v>12064916</v>
      </c>
      <c r="F467" s="22" t="s">
        <v>2</v>
      </c>
      <c r="G467" s="22" t="s">
        <v>17</v>
      </c>
      <c r="H467" s="22">
        <v>1801195</v>
      </c>
      <c r="I467" s="22">
        <v>12763916</v>
      </c>
      <c r="J467" s="22">
        <f t="shared" si="54"/>
        <v>1739884</v>
      </c>
      <c r="L467" s="22">
        <f t="shared" si="57"/>
        <v>0.18329769491837153</v>
      </c>
      <c r="M467" s="22">
        <f t="shared" si="58"/>
        <v>0.7634532503431753</v>
      </c>
    </row>
    <row r="468" spans="1:13" s="22" customFormat="1" ht="15.75">
      <c r="A468" s="22" t="s">
        <v>2</v>
      </c>
      <c r="B468" s="22" t="s">
        <v>18</v>
      </c>
      <c r="C468" s="22">
        <v>1147484</v>
      </c>
      <c r="D468" s="22">
        <v>13212400</v>
      </c>
      <c r="F468" s="22" t="s">
        <v>2</v>
      </c>
      <c r="G468" s="22" t="s">
        <v>18</v>
      </c>
      <c r="H468" s="22">
        <v>1213212</v>
      </c>
      <c r="I468" s="22">
        <v>13977127</v>
      </c>
      <c r="J468" s="22">
        <f t="shared" si="54"/>
        <v>1180348</v>
      </c>
      <c r="L468" s="22">
        <f t="shared" si="57"/>
        <v>0.12435028289329059</v>
      </c>
      <c r="M468" s="22">
        <f t="shared" si="58"/>
        <v>0.887803533236466</v>
      </c>
    </row>
    <row r="469" spans="1:13" s="22" customFormat="1" ht="15.75">
      <c r="A469" s="22" t="s">
        <v>2</v>
      </c>
      <c r="B469" s="22" t="s">
        <v>19</v>
      </c>
      <c r="C469" s="22">
        <v>1026945</v>
      </c>
      <c r="D469" s="22">
        <v>14239346</v>
      </c>
      <c r="F469" s="22" t="s">
        <v>2</v>
      </c>
      <c r="G469" s="22" t="s">
        <v>19</v>
      </c>
      <c r="H469" s="22">
        <v>1103020</v>
      </c>
      <c r="I469" s="22">
        <v>15080147</v>
      </c>
      <c r="J469" s="22">
        <f t="shared" si="54"/>
        <v>1064982.5</v>
      </c>
      <c r="K469" s="22">
        <f>SUM(J462:J469)</f>
        <v>9492121.55</v>
      </c>
      <c r="L469" s="22">
        <f t="shared" si="57"/>
        <v>0.11219646676353401</v>
      </c>
      <c r="M469" s="22">
        <f t="shared" si="58"/>
        <v>1</v>
      </c>
    </row>
    <row r="470" spans="1:13" s="22" customFormat="1" ht="15.75">
      <c r="A470" s="22" t="s">
        <v>364</v>
      </c>
      <c r="B470" s="22" t="s">
        <v>12</v>
      </c>
      <c r="C470" s="22">
        <v>165815.4</v>
      </c>
      <c r="D470" s="22">
        <v>14405161</v>
      </c>
      <c r="F470" s="22" t="s">
        <v>364</v>
      </c>
      <c r="G470" s="22" t="s">
        <v>12</v>
      </c>
      <c r="H470" s="22">
        <v>190503.4</v>
      </c>
      <c r="I470" s="22">
        <v>15270650</v>
      </c>
      <c r="J470" s="22">
        <f t="shared" si="54"/>
        <v>178159.4</v>
      </c>
      <c r="L470" s="22">
        <f>+J470/$K$477</f>
        <v>0.00900073863292708</v>
      </c>
      <c r="M470" s="22">
        <f>+L470</f>
        <v>0.00900073863292708</v>
      </c>
    </row>
    <row r="471" spans="1:13" s="22" customFormat="1" ht="15.75">
      <c r="A471" s="22" t="s">
        <v>364</v>
      </c>
      <c r="B471" s="22" t="s">
        <v>13</v>
      </c>
      <c r="C471" s="22">
        <v>1652171</v>
      </c>
      <c r="D471" s="22">
        <v>16057332</v>
      </c>
      <c r="F471" s="22" t="s">
        <v>364</v>
      </c>
      <c r="G471" s="22" t="s">
        <v>13</v>
      </c>
      <c r="H471" s="22">
        <v>1556271</v>
      </c>
      <c r="I471" s="22">
        <v>16826921</v>
      </c>
      <c r="J471" s="22">
        <f t="shared" si="54"/>
        <v>1604221</v>
      </c>
      <c r="L471" s="22">
        <f aca="true" t="shared" si="59" ref="L471:L477">+J471/$K$477</f>
        <v>0.08104637717938495</v>
      </c>
      <c r="M471" s="22">
        <f>+M470+L471</f>
        <v>0.09004711581231203</v>
      </c>
    </row>
    <row r="472" spans="1:13" s="22" customFormat="1" ht="15.75">
      <c r="A472" s="22" t="s">
        <v>364</v>
      </c>
      <c r="B472" s="22" t="s">
        <v>14</v>
      </c>
      <c r="C472" s="22">
        <v>2212547</v>
      </c>
      <c r="D472" s="22">
        <v>18269879</v>
      </c>
      <c r="F472" s="22" t="s">
        <v>364</v>
      </c>
      <c r="G472" s="22" t="s">
        <v>14</v>
      </c>
      <c r="H472" s="22">
        <v>2324868</v>
      </c>
      <c r="I472" s="22">
        <v>19151789</v>
      </c>
      <c r="J472" s="22">
        <f t="shared" si="54"/>
        <v>2268707.5</v>
      </c>
      <c r="L472" s="22">
        <f t="shared" si="59"/>
        <v>0.1146167041540408</v>
      </c>
      <c r="M472" s="22">
        <f aca="true" t="shared" si="60" ref="M472:M477">+M471+L472</f>
        <v>0.20466381996635283</v>
      </c>
    </row>
    <row r="473" spans="1:13" s="22" customFormat="1" ht="15.75">
      <c r="A473" s="22" t="s">
        <v>364</v>
      </c>
      <c r="B473" s="22" t="s">
        <v>15</v>
      </c>
      <c r="C473" s="22">
        <v>4976878</v>
      </c>
      <c r="D473" s="22">
        <v>23246757</v>
      </c>
      <c r="F473" s="22" t="s">
        <v>364</v>
      </c>
      <c r="G473" s="22" t="s">
        <v>15</v>
      </c>
      <c r="H473" s="22">
        <v>5120432</v>
      </c>
      <c r="I473" s="22">
        <v>24272221</v>
      </c>
      <c r="J473" s="22">
        <f t="shared" si="54"/>
        <v>5048655</v>
      </c>
      <c r="L473" s="22">
        <f t="shared" si="59"/>
        <v>0.2550616139413383</v>
      </c>
      <c r="M473" s="22">
        <f t="shared" si="60"/>
        <v>0.45972543390769116</v>
      </c>
    </row>
    <row r="474" spans="1:14" s="22" customFormat="1" ht="15.75">
      <c r="A474" s="22" t="s">
        <v>364</v>
      </c>
      <c r="B474" s="22" t="s">
        <v>16</v>
      </c>
      <c r="C474" s="22">
        <v>4470754</v>
      </c>
      <c r="D474" s="22">
        <v>27717511</v>
      </c>
      <c r="F474" s="22" t="s">
        <v>364</v>
      </c>
      <c r="G474" s="22" t="s">
        <v>16</v>
      </c>
      <c r="H474" s="22">
        <v>4792255</v>
      </c>
      <c r="I474" s="22">
        <v>29064476</v>
      </c>
      <c r="J474" s="22">
        <f t="shared" si="54"/>
        <v>4631504.5</v>
      </c>
      <c r="L474" s="22">
        <f t="shared" si="59"/>
        <v>0.2339868762564626</v>
      </c>
      <c r="M474" s="22">
        <f t="shared" si="60"/>
        <v>0.6937123101641538</v>
      </c>
      <c r="N474" s="22">
        <f>35+10*(0.5-M473)/(M474-M473)</f>
        <v>36.72123183730038</v>
      </c>
    </row>
    <row r="475" spans="1:13" s="22" customFormat="1" ht="15.75">
      <c r="A475" s="22" t="s">
        <v>364</v>
      </c>
      <c r="B475" s="22" t="s">
        <v>17</v>
      </c>
      <c r="C475" s="22">
        <v>2919147</v>
      </c>
      <c r="D475" s="22">
        <v>30636658</v>
      </c>
      <c r="F475" s="22" t="s">
        <v>364</v>
      </c>
      <c r="G475" s="22" t="s">
        <v>17</v>
      </c>
      <c r="H475" s="22">
        <v>3188880</v>
      </c>
      <c r="I475" s="22">
        <v>32253356</v>
      </c>
      <c r="J475" s="22">
        <f t="shared" si="54"/>
        <v>3054013.5</v>
      </c>
      <c r="L475" s="22">
        <f t="shared" si="59"/>
        <v>0.15429091754311505</v>
      </c>
      <c r="M475" s="22">
        <f t="shared" si="60"/>
        <v>0.8480032277072689</v>
      </c>
    </row>
    <row r="476" spans="1:13" s="22" customFormat="1" ht="15.75">
      <c r="A476" s="22" t="s">
        <v>364</v>
      </c>
      <c r="B476" s="22" t="s">
        <v>18</v>
      </c>
      <c r="C476" s="22">
        <v>1514732</v>
      </c>
      <c r="D476" s="22">
        <v>32151390</v>
      </c>
      <c r="F476" s="22" t="s">
        <v>364</v>
      </c>
      <c r="G476" s="22" t="s">
        <v>18</v>
      </c>
      <c r="H476" s="22">
        <v>1653215</v>
      </c>
      <c r="I476" s="22">
        <v>33906571</v>
      </c>
      <c r="J476" s="22">
        <f t="shared" si="54"/>
        <v>1583973.5</v>
      </c>
      <c r="L476" s="22">
        <f t="shared" si="59"/>
        <v>0.08002345918869688</v>
      </c>
      <c r="M476" s="22">
        <f t="shared" si="60"/>
        <v>0.9280266868959658</v>
      </c>
    </row>
    <row r="477" spans="1:13" s="22" customFormat="1" ht="15.75">
      <c r="A477" s="22" t="s">
        <v>364</v>
      </c>
      <c r="B477" s="22" t="s">
        <v>19</v>
      </c>
      <c r="C477" s="22">
        <v>1404885</v>
      </c>
      <c r="D477" s="22">
        <v>33556275</v>
      </c>
      <c r="F477" s="22" t="s">
        <v>364</v>
      </c>
      <c r="G477" s="22" t="s">
        <v>19</v>
      </c>
      <c r="H477" s="22">
        <v>1444375</v>
      </c>
      <c r="I477" s="22">
        <v>35350946</v>
      </c>
      <c r="J477" s="22">
        <f t="shared" si="54"/>
        <v>1424630</v>
      </c>
      <c r="K477" s="22">
        <f>SUM(J470:J477)</f>
        <v>19793864.4</v>
      </c>
      <c r="L477" s="22">
        <f t="shared" si="59"/>
        <v>0.0719733131040344</v>
      </c>
      <c r="M477" s="22">
        <f t="shared" si="60"/>
        <v>1.0000000000000002</v>
      </c>
    </row>
    <row r="478" spans="1:13" s="22" customFormat="1" ht="15.75">
      <c r="A478" s="22" t="s">
        <v>145</v>
      </c>
      <c r="B478" s="22" t="s">
        <v>12</v>
      </c>
      <c r="C478" s="22">
        <v>41930.1</v>
      </c>
      <c r="D478" s="22">
        <v>33598205</v>
      </c>
      <c r="F478" s="22" t="s">
        <v>145</v>
      </c>
      <c r="G478" s="22" t="s">
        <v>12</v>
      </c>
      <c r="H478" s="22">
        <v>15612.15</v>
      </c>
      <c r="I478" s="22">
        <v>35366558</v>
      </c>
      <c r="J478" s="22">
        <f t="shared" si="54"/>
        <v>28771.125</v>
      </c>
      <c r="L478" s="22">
        <f>+J478/$K$485</f>
        <v>0.014274368204986398</v>
      </c>
      <c r="M478" s="22">
        <f>+L478</f>
        <v>0.014274368204986398</v>
      </c>
    </row>
    <row r="479" spans="1:13" s="22" customFormat="1" ht="15.75">
      <c r="A479" s="22" t="s">
        <v>145</v>
      </c>
      <c r="B479" s="22" t="s">
        <v>13</v>
      </c>
      <c r="C479" s="22">
        <v>175238.4</v>
      </c>
      <c r="D479" s="22">
        <v>33773443</v>
      </c>
      <c r="F479" s="22" t="s">
        <v>145</v>
      </c>
      <c r="G479" s="22" t="s">
        <v>13</v>
      </c>
      <c r="H479" s="22">
        <v>180336.1</v>
      </c>
      <c r="I479" s="22">
        <v>35546894</v>
      </c>
      <c r="J479" s="22">
        <f t="shared" si="54"/>
        <v>177787.25</v>
      </c>
      <c r="L479" s="22">
        <f aca="true" t="shared" si="61" ref="L479:L485">+J479/$K$485</f>
        <v>0.088206514992096</v>
      </c>
      <c r="M479" s="22">
        <f>+M478+L479</f>
        <v>0.1024808831970824</v>
      </c>
    </row>
    <row r="480" spans="1:13" s="22" customFormat="1" ht="15.75">
      <c r="A480" s="22" t="s">
        <v>145</v>
      </c>
      <c r="B480" s="22" t="s">
        <v>14</v>
      </c>
      <c r="C480" s="22">
        <v>222827.4</v>
      </c>
      <c r="D480" s="22">
        <v>33996271</v>
      </c>
      <c r="F480" s="22" t="s">
        <v>145</v>
      </c>
      <c r="G480" s="22" t="s">
        <v>14</v>
      </c>
      <c r="H480" s="22">
        <v>216861.8</v>
      </c>
      <c r="I480" s="22">
        <v>35763756</v>
      </c>
      <c r="J480" s="22">
        <f t="shared" si="54"/>
        <v>219844.59999999998</v>
      </c>
      <c r="L480" s="22">
        <f t="shared" si="61"/>
        <v>0.10907264725581473</v>
      </c>
      <c r="M480" s="22">
        <f aca="true" t="shared" si="62" ref="M480:M485">+M479+L480</f>
        <v>0.21155353045289713</v>
      </c>
    </row>
    <row r="481" spans="1:13" s="22" customFormat="1" ht="15.75">
      <c r="A481" s="22" t="s">
        <v>145</v>
      </c>
      <c r="B481" s="22" t="s">
        <v>15</v>
      </c>
      <c r="C481" s="22">
        <v>468322.3</v>
      </c>
      <c r="D481" s="22">
        <v>34464593</v>
      </c>
      <c r="F481" s="22" t="s">
        <v>145</v>
      </c>
      <c r="G481" s="22" t="s">
        <v>15</v>
      </c>
      <c r="H481" s="22">
        <v>407308</v>
      </c>
      <c r="I481" s="22">
        <v>36171064</v>
      </c>
      <c r="J481" s="22">
        <f t="shared" si="54"/>
        <v>437815.15</v>
      </c>
      <c r="L481" s="22">
        <f t="shared" si="61"/>
        <v>0.21721551231734423</v>
      </c>
      <c r="M481" s="22">
        <f t="shared" si="62"/>
        <v>0.42876904277024136</v>
      </c>
    </row>
    <row r="482" spans="1:14" s="22" customFormat="1" ht="15.75">
      <c r="A482" s="22" t="s">
        <v>145</v>
      </c>
      <c r="B482" s="22" t="s">
        <v>16</v>
      </c>
      <c r="C482" s="22">
        <v>490485.4</v>
      </c>
      <c r="D482" s="22">
        <v>34955079</v>
      </c>
      <c r="F482" s="22" t="s">
        <v>145</v>
      </c>
      <c r="G482" s="22" t="s">
        <v>16</v>
      </c>
      <c r="H482" s="22">
        <v>489978.7</v>
      </c>
      <c r="I482" s="22">
        <v>36661042</v>
      </c>
      <c r="J482" s="22">
        <f t="shared" si="54"/>
        <v>490232.05000000005</v>
      </c>
      <c r="L482" s="22">
        <f t="shared" si="61"/>
        <v>0.2432213821178457</v>
      </c>
      <c r="M482" s="22">
        <f t="shared" si="62"/>
        <v>0.671990424888087</v>
      </c>
      <c r="N482" s="22">
        <f>35+10*(0.5-M481)/(M482-M481)</f>
        <v>37.92864700502548</v>
      </c>
    </row>
    <row r="483" spans="1:13" s="22" customFormat="1" ht="15.75">
      <c r="A483" s="22" t="s">
        <v>145</v>
      </c>
      <c r="B483" s="22" t="s">
        <v>17</v>
      </c>
      <c r="C483" s="22">
        <v>388065.2</v>
      </c>
      <c r="D483" s="22">
        <v>35343144</v>
      </c>
      <c r="F483" s="22" t="s">
        <v>145</v>
      </c>
      <c r="G483" s="22" t="s">
        <v>17</v>
      </c>
      <c r="H483" s="22">
        <v>315905.7</v>
      </c>
      <c r="I483" s="22">
        <v>36976948</v>
      </c>
      <c r="J483" s="22">
        <f t="shared" si="54"/>
        <v>351985.45</v>
      </c>
      <c r="L483" s="22">
        <f t="shared" si="61"/>
        <v>0.17463237590111022</v>
      </c>
      <c r="M483" s="22">
        <f t="shared" si="62"/>
        <v>0.8466228007891973</v>
      </c>
    </row>
    <row r="484" spans="1:13" s="22" customFormat="1" ht="15.75">
      <c r="A484" s="22" t="s">
        <v>145</v>
      </c>
      <c r="B484" s="22" t="s">
        <v>18</v>
      </c>
      <c r="C484" s="22">
        <v>189045.2</v>
      </c>
      <c r="D484" s="22">
        <v>35532189</v>
      </c>
      <c r="F484" s="22" t="s">
        <v>145</v>
      </c>
      <c r="G484" s="22" t="s">
        <v>18</v>
      </c>
      <c r="H484" s="22">
        <v>178016</v>
      </c>
      <c r="I484" s="22">
        <v>37154964</v>
      </c>
      <c r="J484" s="22">
        <f t="shared" si="54"/>
        <v>183530.6</v>
      </c>
      <c r="L484" s="22">
        <f t="shared" si="61"/>
        <v>0.09105599316266141</v>
      </c>
      <c r="M484" s="22">
        <f t="shared" si="62"/>
        <v>0.9376787939518587</v>
      </c>
    </row>
    <row r="485" spans="1:13" s="22" customFormat="1" ht="15.75">
      <c r="A485" s="22" t="s">
        <v>145</v>
      </c>
      <c r="B485" s="22" t="s">
        <v>19</v>
      </c>
      <c r="C485" s="22">
        <v>126898.9</v>
      </c>
      <c r="D485" s="22">
        <v>35659088</v>
      </c>
      <c r="F485" s="22" t="s">
        <v>145</v>
      </c>
      <c r="G485" s="22" t="s">
        <v>19</v>
      </c>
      <c r="H485" s="22">
        <v>124327.8</v>
      </c>
      <c r="I485" s="22">
        <v>37279292</v>
      </c>
      <c r="J485" s="22">
        <f t="shared" si="54"/>
        <v>125613.35</v>
      </c>
      <c r="K485" s="22">
        <f>SUM(J478:J485)</f>
        <v>2015579.5750000002</v>
      </c>
      <c r="L485" s="22">
        <f t="shared" si="61"/>
        <v>0.06232120604814126</v>
      </c>
      <c r="M485" s="22">
        <f t="shared" si="62"/>
        <v>1</v>
      </c>
    </row>
    <row r="488" spans="1:6" ht="15.75">
      <c r="A488" t="s">
        <v>6</v>
      </c>
      <c r="F488" t="s">
        <v>6</v>
      </c>
    </row>
    <row r="489" spans="1:9" ht="15.75">
      <c r="A489" t="s">
        <v>142</v>
      </c>
      <c r="B489" t="s">
        <v>22</v>
      </c>
      <c r="C489" t="s">
        <v>9</v>
      </c>
      <c r="D489" t="s">
        <v>9</v>
      </c>
      <c r="F489" t="s">
        <v>142</v>
      </c>
      <c r="G489" t="s">
        <v>22</v>
      </c>
      <c r="H489" t="s">
        <v>9</v>
      </c>
      <c r="I489" t="s">
        <v>9</v>
      </c>
    </row>
    <row r="490" spans="1:6" ht="15.75">
      <c r="A490" t="s">
        <v>43</v>
      </c>
      <c r="B490" t="s">
        <v>43</v>
      </c>
      <c r="F490" t="s">
        <v>146</v>
      </c>
    </row>
    <row r="491" spans="1:10" s="22" customFormat="1" ht="15.75">
      <c r="A491" s="22" t="s">
        <v>1</v>
      </c>
      <c r="B491" s="22" t="s">
        <v>24</v>
      </c>
      <c r="C491" s="22">
        <v>4813226</v>
      </c>
      <c r="D491" s="22">
        <v>4813226</v>
      </c>
      <c r="F491" s="22" t="s">
        <v>1</v>
      </c>
      <c r="G491" s="22" t="s">
        <v>24</v>
      </c>
      <c r="H491" s="22">
        <v>5124476</v>
      </c>
      <c r="I491" s="22">
        <v>5124476</v>
      </c>
      <c r="J491" s="22">
        <f aca="true" t="shared" si="63" ref="J491:J514">(C491+H491)/2</f>
        <v>4968851</v>
      </c>
    </row>
    <row r="492" spans="1:10" s="22" customFormat="1" ht="15.75">
      <c r="A492" s="22" t="s">
        <v>1</v>
      </c>
      <c r="B492" s="22" t="s">
        <v>25</v>
      </c>
      <c r="C492" s="22">
        <v>86815.31</v>
      </c>
      <c r="D492" s="22">
        <v>4900041</v>
      </c>
      <c r="F492" s="22" t="s">
        <v>1</v>
      </c>
      <c r="G492" s="22" t="s">
        <v>25</v>
      </c>
      <c r="H492" s="22">
        <v>83219.18</v>
      </c>
      <c r="I492" s="22">
        <v>5207695</v>
      </c>
      <c r="J492" s="22">
        <f t="shared" si="63"/>
        <v>85017.245</v>
      </c>
    </row>
    <row r="493" spans="1:10" s="22" customFormat="1" ht="15.75">
      <c r="A493" s="22" t="s">
        <v>1</v>
      </c>
      <c r="B493" s="22" t="s">
        <v>26</v>
      </c>
      <c r="C493" s="22">
        <v>4588.87</v>
      </c>
      <c r="D493" s="22">
        <v>4904630</v>
      </c>
      <c r="F493" s="22" t="s">
        <v>1</v>
      </c>
      <c r="G493" s="22" t="s">
        <v>26</v>
      </c>
      <c r="H493" s="22">
        <v>4349.12</v>
      </c>
      <c r="I493" s="22">
        <v>5212044</v>
      </c>
      <c r="J493" s="22">
        <f t="shared" si="63"/>
        <v>4468.995</v>
      </c>
    </row>
    <row r="494" spans="1:10" s="22" customFormat="1" ht="15.75">
      <c r="A494" s="22" t="s">
        <v>1</v>
      </c>
      <c r="B494" s="22" t="s">
        <v>27</v>
      </c>
      <c r="C494" s="22">
        <v>77258.26</v>
      </c>
      <c r="D494" s="22">
        <v>4981889</v>
      </c>
      <c r="F494" s="22" t="s">
        <v>1</v>
      </c>
      <c r="G494" s="22" t="s">
        <v>27</v>
      </c>
      <c r="H494" s="22">
        <v>100990.9</v>
      </c>
      <c r="I494" s="22">
        <v>5313035</v>
      </c>
      <c r="J494" s="22">
        <f t="shared" si="63"/>
        <v>89124.57999999999</v>
      </c>
    </row>
    <row r="495" spans="1:10" s="22" customFormat="1" ht="15.75">
      <c r="A495" s="22" t="s">
        <v>1</v>
      </c>
      <c r="B495" s="22" t="s">
        <v>28</v>
      </c>
      <c r="C495" s="22">
        <v>9334.06</v>
      </c>
      <c r="D495" s="22">
        <v>4991223</v>
      </c>
      <c r="F495" s="22" t="s">
        <v>1</v>
      </c>
      <c r="G495" s="22" t="s">
        <v>28</v>
      </c>
      <c r="H495" s="22">
        <v>1852.14</v>
      </c>
      <c r="I495" s="22">
        <v>5314887</v>
      </c>
      <c r="J495" s="22">
        <f t="shared" si="63"/>
        <v>5593.099999999999</v>
      </c>
    </row>
    <row r="496" spans="1:10" s="22" customFormat="1" ht="15.75">
      <c r="A496" s="22" t="s">
        <v>1</v>
      </c>
      <c r="B496" s="22" t="s">
        <v>29</v>
      </c>
      <c r="C496" s="22">
        <v>9387.32</v>
      </c>
      <c r="D496" s="22">
        <v>5000610</v>
      </c>
      <c r="F496" s="22" t="s">
        <v>1</v>
      </c>
      <c r="G496" s="22" t="s">
        <v>29</v>
      </c>
      <c r="H496" s="22">
        <v>19753.03</v>
      </c>
      <c r="I496" s="22">
        <v>5334640</v>
      </c>
      <c r="J496" s="22">
        <f t="shared" si="63"/>
        <v>14570.175</v>
      </c>
    </row>
    <row r="497" spans="1:10" s="22" customFormat="1" ht="15.75">
      <c r="A497" s="22" t="s">
        <v>2</v>
      </c>
      <c r="B497" s="22" t="s">
        <v>24</v>
      </c>
      <c r="C497" s="22">
        <v>1432976</v>
      </c>
      <c r="D497" s="22">
        <v>6433586</v>
      </c>
      <c r="F497" s="22" t="s">
        <v>2</v>
      </c>
      <c r="G497" s="22" t="s">
        <v>24</v>
      </c>
      <c r="H497" s="22">
        <v>1424881</v>
      </c>
      <c r="I497" s="22">
        <v>6759521</v>
      </c>
      <c r="J497" s="22">
        <f t="shared" si="63"/>
        <v>1428928.5</v>
      </c>
    </row>
    <row r="498" spans="1:10" s="22" customFormat="1" ht="15.75">
      <c r="A498" s="22" t="s">
        <v>2</v>
      </c>
      <c r="B498" s="22" t="s">
        <v>25</v>
      </c>
      <c r="C498" s="22">
        <v>88049.64</v>
      </c>
      <c r="D498" s="22">
        <v>6521635</v>
      </c>
      <c r="F498" s="22" t="s">
        <v>2</v>
      </c>
      <c r="G498" s="22" t="s">
        <v>25</v>
      </c>
      <c r="H498" s="22">
        <v>109229.2</v>
      </c>
      <c r="I498" s="22">
        <v>6868750</v>
      </c>
      <c r="J498" s="22">
        <f t="shared" si="63"/>
        <v>98639.42</v>
      </c>
    </row>
    <row r="499" spans="1:10" s="22" customFormat="1" ht="15.75">
      <c r="A499" s="22" t="s">
        <v>2</v>
      </c>
      <c r="B499" s="22" t="s">
        <v>26</v>
      </c>
      <c r="C499" s="22">
        <v>21153.15</v>
      </c>
      <c r="D499" s="22">
        <v>6542789</v>
      </c>
      <c r="F499" s="22" t="s">
        <v>2</v>
      </c>
      <c r="G499" s="22" t="s">
        <v>26</v>
      </c>
      <c r="H499" s="22">
        <v>15030.5</v>
      </c>
      <c r="I499" s="22">
        <v>6883781</v>
      </c>
      <c r="J499" s="22">
        <f t="shared" si="63"/>
        <v>18091.825</v>
      </c>
    </row>
    <row r="500" spans="1:10" s="22" customFormat="1" ht="15.75">
      <c r="A500" s="22" t="s">
        <v>2</v>
      </c>
      <c r="B500" s="22" t="s">
        <v>27</v>
      </c>
      <c r="C500" s="22">
        <v>7535991</v>
      </c>
      <c r="D500" s="22">
        <v>14078780</v>
      </c>
      <c r="F500" s="22" t="s">
        <v>2</v>
      </c>
      <c r="G500" s="22" t="s">
        <v>27</v>
      </c>
      <c r="H500" s="22">
        <v>8023451</v>
      </c>
      <c r="I500" s="22">
        <v>14907232</v>
      </c>
      <c r="J500" s="22">
        <f t="shared" si="63"/>
        <v>7779721</v>
      </c>
    </row>
    <row r="501" spans="1:10" s="22" customFormat="1" ht="15.75">
      <c r="A501" s="22" t="s">
        <v>2</v>
      </c>
      <c r="B501" s="22" t="s">
        <v>28</v>
      </c>
      <c r="C501" s="22">
        <v>119174.3</v>
      </c>
      <c r="D501" s="22">
        <v>14197954</v>
      </c>
      <c r="F501" s="22" t="s">
        <v>2</v>
      </c>
      <c r="G501" s="22" t="s">
        <v>28</v>
      </c>
      <c r="H501" s="22">
        <v>139571.4</v>
      </c>
      <c r="I501" s="22">
        <v>15046803</v>
      </c>
      <c r="J501" s="22">
        <f t="shared" si="63"/>
        <v>129372.85</v>
      </c>
    </row>
    <row r="502" spans="1:10" s="22" customFormat="1" ht="15.75">
      <c r="A502" s="22" t="s">
        <v>2</v>
      </c>
      <c r="B502" s="22" t="s">
        <v>29</v>
      </c>
      <c r="C502" s="22">
        <v>41391.52</v>
      </c>
      <c r="D502" s="22">
        <v>14239346</v>
      </c>
      <c r="F502" s="22" t="s">
        <v>2</v>
      </c>
      <c r="G502" s="22" t="s">
        <v>29</v>
      </c>
      <c r="H502" s="22">
        <v>33343.73</v>
      </c>
      <c r="I502" s="22">
        <v>15080147</v>
      </c>
      <c r="J502" s="22">
        <f t="shared" si="63"/>
        <v>37367.625</v>
      </c>
    </row>
    <row r="503" spans="1:10" s="22" customFormat="1" ht="15.75">
      <c r="A503" s="22" t="s">
        <v>364</v>
      </c>
      <c r="B503" s="22" t="s">
        <v>24</v>
      </c>
      <c r="C503" s="22">
        <v>16683901</v>
      </c>
      <c r="D503" s="22">
        <v>30923246</v>
      </c>
      <c r="F503" s="22" t="s">
        <v>364</v>
      </c>
      <c r="G503" s="22" t="s">
        <v>24</v>
      </c>
      <c r="H503" s="22">
        <v>17473956</v>
      </c>
      <c r="I503" s="22">
        <v>32554103</v>
      </c>
      <c r="J503" s="22">
        <f t="shared" si="63"/>
        <v>17078928.5</v>
      </c>
    </row>
    <row r="504" spans="1:10" s="22" customFormat="1" ht="15.75">
      <c r="A504" s="22" t="s">
        <v>364</v>
      </c>
      <c r="B504" s="22" t="s">
        <v>25</v>
      </c>
      <c r="C504" s="22">
        <v>1887619</v>
      </c>
      <c r="D504" s="22">
        <v>32810865</v>
      </c>
      <c r="F504" s="22" t="s">
        <v>364</v>
      </c>
      <c r="G504" s="22" t="s">
        <v>25</v>
      </c>
      <c r="H504" s="22">
        <v>2144358</v>
      </c>
      <c r="I504" s="22">
        <v>34698461</v>
      </c>
      <c r="J504" s="22">
        <f t="shared" si="63"/>
        <v>2015988.5</v>
      </c>
    </row>
    <row r="505" spans="1:10" s="22" customFormat="1" ht="15.75">
      <c r="A505" s="22" t="s">
        <v>364</v>
      </c>
      <c r="B505" s="22" t="s">
        <v>26</v>
      </c>
      <c r="C505" s="22">
        <v>235593.3</v>
      </c>
      <c r="D505" s="22">
        <v>33046459</v>
      </c>
      <c r="F505" s="22" t="s">
        <v>364</v>
      </c>
      <c r="G505" s="22" t="s">
        <v>26</v>
      </c>
      <c r="H505" s="22">
        <v>288281</v>
      </c>
      <c r="I505" s="22">
        <v>34986742</v>
      </c>
      <c r="J505" s="22">
        <f t="shared" si="63"/>
        <v>261937.15</v>
      </c>
    </row>
    <row r="506" spans="1:10" s="22" customFormat="1" ht="15.75">
      <c r="A506" s="22" t="s">
        <v>364</v>
      </c>
      <c r="B506" s="22" t="s">
        <v>27</v>
      </c>
      <c r="C506" s="22">
        <v>171170.5</v>
      </c>
      <c r="D506" s="22">
        <v>33217629</v>
      </c>
      <c r="F506" s="22" t="s">
        <v>364</v>
      </c>
      <c r="G506" s="22" t="s">
        <v>27</v>
      </c>
      <c r="H506" s="22">
        <v>158884.7</v>
      </c>
      <c r="I506" s="22">
        <v>35145627</v>
      </c>
      <c r="J506" s="22">
        <f t="shared" si="63"/>
        <v>165027.6</v>
      </c>
    </row>
    <row r="507" spans="1:10" s="22" customFormat="1" ht="15.75">
      <c r="A507" s="22" t="s">
        <v>364</v>
      </c>
      <c r="B507" s="22" t="s">
        <v>28</v>
      </c>
      <c r="C507" s="22">
        <v>34198.2</v>
      </c>
      <c r="D507" s="22">
        <v>33251827</v>
      </c>
      <c r="F507" s="22" t="s">
        <v>364</v>
      </c>
      <c r="G507" s="22" t="s">
        <v>28</v>
      </c>
      <c r="H507" s="22">
        <v>23431.09</v>
      </c>
      <c r="I507" s="22">
        <v>35169058</v>
      </c>
      <c r="J507" s="22">
        <f t="shared" si="63"/>
        <v>28814.644999999997</v>
      </c>
    </row>
    <row r="508" spans="1:10" s="22" customFormat="1" ht="15.75">
      <c r="A508" s="22" t="s">
        <v>364</v>
      </c>
      <c r="B508" s="22" t="s">
        <v>29</v>
      </c>
      <c r="C508" s="22">
        <v>304447.6</v>
      </c>
      <c r="D508" s="22">
        <v>33556275</v>
      </c>
      <c r="F508" s="22" t="s">
        <v>364</v>
      </c>
      <c r="G508" s="22" t="s">
        <v>29</v>
      </c>
      <c r="H508" s="22">
        <v>181887.7</v>
      </c>
      <c r="I508" s="22">
        <v>35350946</v>
      </c>
      <c r="J508" s="22">
        <f t="shared" si="63"/>
        <v>243167.65</v>
      </c>
    </row>
    <row r="509" spans="1:10" s="22" customFormat="1" ht="15.75">
      <c r="A509" s="22" t="s">
        <v>145</v>
      </c>
      <c r="B509" s="22" t="s">
        <v>24</v>
      </c>
      <c r="C509" s="22">
        <v>847467.7</v>
      </c>
      <c r="D509" s="22">
        <v>34403743</v>
      </c>
      <c r="F509" s="22" t="s">
        <v>145</v>
      </c>
      <c r="G509" s="22" t="s">
        <v>24</v>
      </c>
      <c r="H509" s="22">
        <v>744167.1</v>
      </c>
      <c r="I509" s="22">
        <v>36095113</v>
      </c>
      <c r="J509" s="22">
        <f t="shared" si="63"/>
        <v>795817.3999999999</v>
      </c>
    </row>
    <row r="510" spans="1:10" s="22" customFormat="1" ht="15.75">
      <c r="A510" s="22" t="s">
        <v>145</v>
      </c>
      <c r="B510" s="22" t="s">
        <v>25</v>
      </c>
      <c r="C510" s="22">
        <v>954762.8</v>
      </c>
      <c r="D510" s="22">
        <v>35358505</v>
      </c>
      <c r="F510" s="22" t="s">
        <v>145</v>
      </c>
      <c r="G510" s="22" t="s">
        <v>25</v>
      </c>
      <c r="H510" s="22">
        <v>948847.6</v>
      </c>
      <c r="I510" s="22">
        <v>37043960</v>
      </c>
      <c r="J510" s="22">
        <f t="shared" si="63"/>
        <v>951805.2</v>
      </c>
    </row>
    <row r="511" spans="1:10" s="22" customFormat="1" ht="15.75">
      <c r="A511" s="22" t="s">
        <v>145</v>
      </c>
      <c r="B511" s="22" t="s">
        <v>26</v>
      </c>
      <c r="C511" s="22">
        <v>7245.5</v>
      </c>
      <c r="D511" s="22">
        <v>35365751</v>
      </c>
      <c r="F511" s="22" t="s">
        <v>145</v>
      </c>
      <c r="G511" s="22" t="s">
        <v>26</v>
      </c>
      <c r="H511" s="22">
        <v>3540.67</v>
      </c>
      <c r="I511" s="22">
        <v>37047501</v>
      </c>
      <c r="J511" s="22">
        <f t="shared" si="63"/>
        <v>5393.085</v>
      </c>
    </row>
    <row r="512" spans="1:10" s="22" customFormat="1" ht="15.75">
      <c r="A512" s="22" t="s">
        <v>145</v>
      </c>
      <c r="B512" s="22" t="s">
        <v>27</v>
      </c>
      <c r="C512" s="22">
        <v>210964.8</v>
      </c>
      <c r="D512" s="22">
        <v>35576716</v>
      </c>
      <c r="F512" s="22" t="s">
        <v>145</v>
      </c>
      <c r="G512" s="22" t="s">
        <v>27</v>
      </c>
      <c r="H512" s="22">
        <v>139622.7</v>
      </c>
      <c r="I512" s="22">
        <v>37187124</v>
      </c>
      <c r="J512" s="22">
        <f t="shared" si="63"/>
        <v>175293.75</v>
      </c>
    </row>
    <row r="513" spans="1:10" s="22" customFormat="1" ht="15.75">
      <c r="A513" s="22" t="s">
        <v>145</v>
      </c>
      <c r="B513" s="22" t="s">
        <v>28</v>
      </c>
      <c r="C513" s="22">
        <v>71269.91</v>
      </c>
      <c r="D513" s="22">
        <v>35647986</v>
      </c>
      <c r="F513" s="22" t="s">
        <v>145</v>
      </c>
      <c r="G513" s="22" t="s">
        <v>28</v>
      </c>
      <c r="H513" s="22">
        <v>83650.08</v>
      </c>
      <c r="I513" s="22">
        <v>37270774</v>
      </c>
      <c r="J513" s="22">
        <f t="shared" si="63"/>
        <v>77459.995</v>
      </c>
    </row>
    <row r="514" spans="1:10" s="22" customFormat="1" ht="15.75">
      <c r="A514" s="22" t="s">
        <v>145</v>
      </c>
      <c r="B514" s="22" t="s">
        <v>29</v>
      </c>
      <c r="C514" s="22">
        <v>11102.29</v>
      </c>
      <c r="D514" s="22">
        <v>35659088</v>
      </c>
      <c r="F514" s="22" t="s">
        <v>145</v>
      </c>
      <c r="G514" s="22" t="s">
        <v>29</v>
      </c>
      <c r="H514" s="22">
        <v>8518.08</v>
      </c>
      <c r="I514" s="22">
        <v>37279292</v>
      </c>
      <c r="J514" s="22">
        <f t="shared" si="63"/>
        <v>9810.185000000001</v>
      </c>
    </row>
    <row r="517" spans="1:6" ht="15.75">
      <c r="A517" t="s">
        <v>6</v>
      </c>
      <c r="F517" t="s">
        <v>6</v>
      </c>
    </row>
    <row r="518" spans="1:9" ht="15.75">
      <c r="A518" t="s">
        <v>142</v>
      </c>
      <c r="B518" t="s">
        <v>30</v>
      </c>
      <c r="C518" t="s">
        <v>9</v>
      </c>
      <c r="D518" t="s">
        <v>9</v>
      </c>
      <c r="F518" t="s">
        <v>142</v>
      </c>
      <c r="G518" t="s">
        <v>30</v>
      </c>
      <c r="H518" t="s">
        <v>9</v>
      </c>
      <c r="I518" t="s">
        <v>9</v>
      </c>
    </row>
    <row r="519" spans="1:7" ht="15.75">
      <c r="A519" t="s">
        <v>43</v>
      </c>
      <c r="B519" t="s">
        <v>31</v>
      </c>
      <c r="F519" t="s">
        <v>11</v>
      </c>
      <c r="G519" t="s">
        <v>11</v>
      </c>
    </row>
    <row r="520" spans="1:10" s="22" customFormat="1" ht="15.75">
      <c r="A520" s="22" t="s">
        <v>1</v>
      </c>
      <c r="B520" s="22" t="s">
        <v>32</v>
      </c>
      <c r="C520" s="22">
        <v>2598.43</v>
      </c>
      <c r="D520" s="22">
        <v>2598.43</v>
      </c>
      <c r="F520" s="22" t="s">
        <v>1</v>
      </c>
      <c r="G520" s="22" t="s">
        <v>33</v>
      </c>
      <c r="H520" s="22">
        <v>1301863</v>
      </c>
      <c r="I520" s="22">
        <v>1301863</v>
      </c>
      <c r="J520" s="22">
        <f aca="true" t="shared" si="64" ref="J520:J542">(C520+H520)/2</f>
        <v>652230.715</v>
      </c>
    </row>
    <row r="521" spans="1:10" s="22" customFormat="1" ht="15.75">
      <c r="A521" s="22" t="s">
        <v>1</v>
      </c>
      <c r="B521" s="22" t="s">
        <v>33</v>
      </c>
      <c r="C521" s="22">
        <v>1391393</v>
      </c>
      <c r="D521" s="22">
        <v>1393992</v>
      </c>
      <c r="F521" s="22" t="s">
        <v>1</v>
      </c>
      <c r="G521" s="22" t="s">
        <v>34</v>
      </c>
      <c r="H521" s="22">
        <v>1014331</v>
      </c>
      <c r="I521" s="22">
        <v>2316194</v>
      </c>
      <c r="J521" s="22">
        <f t="shared" si="64"/>
        <v>1202862</v>
      </c>
    </row>
    <row r="522" spans="1:10" s="22" customFormat="1" ht="15.75">
      <c r="A522" s="22" t="s">
        <v>1</v>
      </c>
      <c r="B522" s="22" t="s">
        <v>34</v>
      </c>
      <c r="C522" s="22">
        <v>923162.7</v>
      </c>
      <c r="D522" s="22">
        <v>2317154</v>
      </c>
      <c r="F522" s="22" t="s">
        <v>1</v>
      </c>
      <c r="G522" s="22" t="s">
        <v>35</v>
      </c>
      <c r="H522" s="22">
        <v>627731.7</v>
      </c>
      <c r="I522" s="22">
        <v>2943926</v>
      </c>
      <c r="J522" s="22">
        <f t="shared" si="64"/>
        <v>775447.2</v>
      </c>
    </row>
    <row r="523" spans="1:10" s="22" customFormat="1" ht="15.75">
      <c r="A523" s="22" t="s">
        <v>1</v>
      </c>
      <c r="B523" s="22" t="s">
        <v>35</v>
      </c>
      <c r="C523" s="22">
        <v>594054</v>
      </c>
      <c r="D523" s="22">
        <v>2911208</v>
      </c>
      <c r="F523" s="22" t="s">
        <v>1</v>
      </c>
      <c r="G523" s="22" t="s">
        <v>36</v>
      </c>
      <c r="H523" s="22">
        <v>1360992</v>
      </c>
      <c r="I523" s="22">
        <v>4304918</v>
      </c>
      <c r="J523" s="22">
        <f t="shared" si="64"/>
        <v>977523</v>
      </c>
    </row>
    <row r="524" spans="1:10" s="22" customFormat="1" ht="15.75">
      <c r="A524" s="22" t="s">
        <v>1</v>
      </c>
      <c r="B524" s="22" t="s">
        <v>36</v>
      </c>
      <c r="C524" s="22">
        <v>1321951</v>
      </c>
      <c r="D524" s="22">
        <v>4233159</v>
      </c>
      <c r="F524" s="22" t="s">
        <v>1</v>
      </c>
      <c r="G524" s="22" t="s">
        <v>224</v>
      </c>
      <c r="H524" s="22">
        <v>1029723</v>
      </c>
      <c r="I524" s="22">
        <v>5334640</v>
      </c>
      <c r="J524" s="22">
        <f t="shared" si="64"/>
        <v>1175837</v>
      </c>
    </row>
    <row r="525" spans="1:10" s="22" customFormat="1" ht="15.75">
      <c r="A525" s="22" t="s">
        <v>1</v>
      </c>
      <c r="B525" s="22" t="s">
        <v>365</v>
      </c>
      <c r="C525" s="22">
        <v>767450.5</v>
      </c>
      <c r="D525" s="22">
        <v>5000610</v>
      </c>
      <c r="F525" s="22" t="s">
        <v>2</v>
      </c>
      <c r="G525" s="22" t="s">
        <v>32</v>
      </c>
      <c r="H525" s="22">
        <v>1288.81</v>
      </c>
      <c r="I525" s="22">
        <v>5335929</v>
      </c>
      <c r="J525" s="22">
        <f t="shared" si="64"/>
        <v>384369.655</v>
      </c>
    </row>
    <row r="526" spans="1:10" s="22" customFormat="1" ht="15.75">
      <c r="A526" s="22" t="s">
        <v>2</v>
      </c>
      <c r="B526" s="22" t="s">
        <v>32</v>
      </c>
      <c r="C526" s="22">
        <v>2029.37</v>
      </c>
      <c r="D526" s="22">
        <v>5002639</v>
      </c>
      <c r="F526" s="22" t="s">
        <v>2</v>
      </c>
      <c r="G526" s="22" t="s">
        <v>33</v>
      </c>
      <c r="H526" s="22">
        <v>329445.6</v>
      </c>
      <c r="I526" s="22">
        <v>5665375</v>
      </c>
      <c r="J526" s="22">
        <f t="shared" si="64"/>
        <v>165737.485</v>
      </c>
    </row>
    <row r="527" spans="1:10" s="22" customFormat="1" ht="15.75">
      <c r="A527" s="22" t="s">
        <v>2</v>
      </c>
      <c r="B527" s="22" t="s">
        <v>33</v>
      </c>
      <c r="C527" s="22">
        <v>296169.1</v>
      </c>
      <c r="D527" s="22">
        <v>5298808</v>
      </c>
      <c r="F527" s="22" t="s">
        <v>2</v>
      </c>
      <c r="G527" s="22" t="s">
        <v>34</v>
      </c>
      <c r="H527" s="22">
        <v>1465653</v>
      </c>
      <c r="I527" s="22">
        <v>7131028</v>
      </c>
      <c r="J527" s="22">
        <f t="shared" si="64"/>
        <v>880911.05</v>
      </c>
    </row>
    <row r="528" spans="1:10" s="22" customFormat="1" ht="15.75">
      <c r="A528" s="22" t="s">
        <v>2</v>
      </c>
      <c r="B528" s="22" t="s">
        <v>34</v>
      </c>
      <c r="C528" s="22">
        <v>1556516</v>
      </c>
      <c r="D528" s="22">
        <v>6855325</v>
      </c>
      <c r="F528" s="22" t="s">
        <v>2</v>
      </c>
      <c r="G528" s="22" t="s">
        <v>35</v>
      </c>
      <c r="H528" s="22">
        <v>2465361</v>
      </c>
      <c r="I528" s="22">
        <v>9596389</v>
      </c>
      <c r="J528" s="22">
        <f t="shared" si="64"/>
        <v>2010938.5</v>
      </c>
    </row>
    <row r="529" spans="1:10" s="22" customFormat="1" ht="15.75">
      <c r="A529" s="22" t="s">
        <v>2</v>
      </c>
      <c r="B529" s="22" t="s">
        <v>35</v>
      </c>
      <c r="C529" s="22">
        <v>2269649</v>
      </c>
      <c r="D529" s="22">
        <v>9124974</v>
      </c>
      <c r="F529" s="22" t="s">
        <v>2</v>
      </c>
      <c r="G529" s="22" t="s">
        <v>36</v>
      </c>
      <c r="H529" s="22">
        <v>2881343</v>
      </c>
      <c r="I529" s="22">
        <v>12477732</v>
      </c>
      <c r="J529" s="22">
        <f t="shared" si="64"/>
        <v>2575496</v>
      </c>
    </row>
    <row r="530" spans="1:10" s="22" customFormat="1" ht="15.75">
      <c r="A530" s="22" t="s">
        <v>2</v>
      </c>
      <c r="B530" s="22" t="s">
        <v>36</v>
      </c>
      <c r="C530" s="22">
        <v>2942863</v>
      </c>
      <c r="D530" s="22">
        <v>12067837</v>
      </c>
      <c r="F530" s="22" t="s">
        <v>2</v>
      </c>
      <c r="G530" s="22" t="s">
        <v>224</v>
      </c>
      <c r="H530" s="22">
        <v>2602415</v>
      </c>
      <c r="I530" s="22">
        <v>15080147</v>
      </c>
      <c r="J530" s="22">
        <f t="shared" si="64"/>
        <v>2772639</v>
      </c>
    </row>
    <row r="531" spans="1:10" s="22" customFormat="1" ht="15.75">
      <c r="A531" s="22" t="s">
        <v>2</v>
      </c>
      <c r="B531" s="22" t="s">
        <v>365</v>
      </c>
      <c r="C531" s="22">
        <v>2171509</v>
      </c>
      <c r="D531" s="22">
        <v>14239346</v>
      </c>
      <c r="F531" s="22" t="s">
        <v>364</v>
      </c>
      <c r="G531" s="22" t="s">
        <v>32</v>
      </c>
      <c r="H531" s="22">
        <v>4679.9</v>
      </c>
      <c r="I531" s="22">
        <v>15084827</v>
      </c>
      <c r="J531" s="22">
        <f t="shared" si="64"/>
        <v>1088094.45</v>
      </c>
    </row>
    <row r="532" spans="1:10" s="22" customFormat="1" ht="15.75">
      <c r="A532" s="22" t="s">
        <v>364</v>
      </c>
      <c r="B532" s="22" t="s">
        <v>33</v>
      </c>
      <c r="C532" s="22">
        <v>778531.8</v>
      </c>
      <c r="D532" s="22">
        <v>15017877</v>
      </c>
      <c r="F532" s="22" t="s">
        <v>364</v>
      </c>
      <c r="G532" s="22" t="s">
        <v>33</v>
      </c>
      <c r="H532" s="22">
        <v>775367.8</v>
      </c>
      <c r="I532" s="22">
        <v>15860195</v>
      </c>
      <c r="J532" s="22">
        <f t="shared" si="64"/>
        <v>776949.8</v>
      </c>
    </row>
    <row r="533" spans="1:10" s="22" customFormat="1" ht="15.75">
      <c r="A533" s="22" t="s">
        <v>364</v>
      </c>
      <c r="B533" s="22" t="s">
        <v>34</v>
      </c>
      <c r="C533" s="22">
        <v>2671216</v>
      </c>
      <c r="D533" s="22">
        <v>17689093</v>
      </c>
      <c r="F533" s="22" t="s">
        <v>364</v>
      </c>
      <c r="G533" s="22" t="s">
        <v>34</v>
      </c>
      <c r="H533" s="22">
        <v>2657839</v>
      </c>
      <c r="I533" s="22">
        <v>18518034</v>
      </c>
      <c r="J533" s="22">
        <f t="shared" si="64"/>
        <v>2664527.5</v>
      </c>
    </row>
    <row r="534" spans="1:10" s="22" customFormat="1" ht="15.75">
      <c r="A534" s="22" t="s">
        <v>364</v>
      </c>
      <c r="B534" s="22" t="s">
        <v>35</v>
      </c>
      <c r="C534" s="22">
        <v>4262014</v>
      </c>
      <c r="D534" s="22">
        <v>21951108</v>
      </c>
      <c r="F534" s="22" t="s">
        <v>364</v>
      </c>
      <c r="G534" s="22" t="s">
        <v>35</v>
      </c>
      <c r="H534" s="22">
        <v>4421586</v>
      </c>
      <c r="I534" s="22">
        <v>22939620</v>
      </c>
      <c r="J534" s="22">
        <f t="shared" si="64"/>
        <v>4341800</v>
      </c>
    </row>
    <row r="535" spans="1:10" s="22" customFormat="1" ht="15.75">
      <c r="A535" s="22" t="s">
        <v>364</v>
      </c>
      <c r="B535" s="22" t="s">
        <v>36</v>
      </c>
      <c r="C535" s="22">
        <v>6263811</v>
      </c>
      <c r="D535" s="22">
        <v>28214919</v>
      </c>
      <c r="F535" s="22" t="s">
        <v>364</v>
      </c>
      <c r="G535" s="22" t="s">
        <v>36</v>
      </c>
      <c r="H535" s="22">
        <v>6424239</v>
      </c>
      <c r="I535" s="22">
        <v>29363859</v>
      </c>
      <c r="J535" s="22">
        <f t="shared" si="64"/>
        <v>6344025</v>
      </c>
    </row>
    <row r="536" spans="1:10" s="22" customFormat="1" ht="15.75">
      <c r="A536" s="22" t="s">
        <v>364</v>
      </c>
      <c r="B536" s="22" t="s">
        <v>365</v>
      </c>
      <c r="C536" s="22">
        <v>5341356</v>
      </c>
      <c r="D536" s="22">
        <v>33556275</v>
      </c>
      <c r="F536" s="22" t="s">
        <v>364</v>
      </c>
      <c r="G536" s="22" t="s">
        <v>224</v>
      </c>
      <c r="H536" s="22">
        <v>5987087</v>
      </c>
      <c r="I536" s="22">
        <v>35350946</v>
      </c>
      <c r="J536" s="22">
        <f t="shared" si="64"/>
        <v>5664221.5</v>
      </c>
    </row>
    <row r="537" spans="1:10" s="22" customFormat="1" ht="15.75">
      <c r="A537" s="22" t="s">
        <v>145</v>
      </c>
      <c r="B537" s="22" t="s">
        <v>32</v>
      </c>
      <c r="C537" s="22">
        <v>3165.21</v>
      </c>
      <c r="D537" s="22">
        <v>33559440</v>
      </c>
      <c r="F537" s="22" t="s">
        <v>145</v>
      </c>
      <c r="G537" s="22" t="s">
        <v>32</v>
      </c>
      <c r="H537" s="22">
        <v>295.12</v>
      </c>
      <c r="I537" s="22">
        <v>35351241</v>
      </c>
      <c r="J537" s="22">
        <f t="shared" si="64"/>
        <v>1730.165</v>
      </c>
    </row>
    <row r="538" spans="1:10" s="22" customFormat="1" ht="15.75">
      <c r="A538" s="22" t="s">
        <v>145</v>
      </c>
      <c r="B538" s="22" t="s">
        <v>33</v>
      </c>
      <c r="C538" s="22">
        <v>63871.45</v>
      </c>
      <c r="D538" s="22">
        <v>33623312</v>
      </c>
      <c r="F538" s="22" t="s">
        <v>145</v>
      </c>
      <c r="G538" s="22" t="s">
        <v>33</v>
      </c>
      <c r="H538" s="22">
        <v>67345.62</v>
      </c>
      <c r="I538" s="22">
        <v>35418586</v>
      </c>
      <c r="J538" s="22">
        <f t="shared" si="64"/>
        <v>65608.535</v>
      </c>
    </row>
    <row r="539" spans="1:10" s="22" customFormat="1" ht="15.75">
      <c r="A539" s="22" t="s">
        <v>145</v>
      </c>
      <c r="B539" s="22" t="s">
        <v>34</v>
      </c>
      <c r="C539" s="22">
        <v>267414.9</v>
      </c>
      <c r="D539" s="22">
        <v>33890726</v>
      </c>
      <c r="F539" s="22" t="s">
        <v>145</v>
      </c>
      <c r="G539" s="22" t="s">
        <v>34</v>
      </c>
      <c r="H539" s="22">
        <v>260756</v>
      </c>
      <c r="I539" s="22">
        <v>35679342</v>
      </c>
      <c r="J539" s="22">
        <f t="shared" si="64"/>
        <v>264085.45</v>
      </c>
    </row>
    <row r="540" spans="1:10" s="22" customFormat="1" ht="15.75">
      <c r="A540" s="22" t="s">
        <v>145</v>
      </c>
      <c r="B540" s="22" t="s">
        <v>35</v>
      </c>
      <c r="C540" s="22">
        <v>380639.6</v>
      </c>
      <c r="D540" s="22">
        <v>34271366</v>
      </c>
      <c r="F540" s="22" t="s">
        <v>145</v>
      </c>
      <c r="G540" s="22" t="s">
        <v>35</v>
      </c>
      <c r="H540" s="22">
        <v>338839.8</v>
      </c>
      <c r="I540" s="22">
        <v>36018182</v>
      </c>
      <c r="J540" s="22">
        <f t="shared" si="64"/>
        <v>359739.69999999995</v>
      </c>
    </row>
    <row r="541" spans="1:10" s="22" customFormat="1" ht="15.75">
      <c r="A541" s="22" t="s">
        <v>145</v>
      </c>
      <c r="B541" s="22" t="s">
        <v>36</v>
      </c>
      <c r="C541" s="22">
        <v>724068.7</v>
      </c>
      <c r="D541" s="22">
        <v>34995435</v>
      </c>
      <c r="F541" s="22" t="s">
        <v>145</v>
      </c>
      <c r="G541" s="22" t="s">
        <v>36</v>
      </c>
      <c r="H541" s="22">
        <v>625252.3</v>
      </c>
      <c r="I541" s="22">
        <v>36643435</v>
      </c>
      <c r="J541" s="22">
        <f t="shared" si="64"/>
        <v>674660.5</v>
      </c>
    </row>
    <row r="542" spans="1:10" s="22" customFormat="1" ht="15.75">
      <c r="A542" s="22" t="s">
        <v>145</v>
      </c>
      <c r="B542" s="22" t="s">
        <v>365</v>
      </c>
      <c r="C542" s="22">
        <v>663653.1</v>
      </c>
      <c r="D542" s="22">
        <v>35659088</v>
      </c>
      <c r="F542" s="22" t="s">
        <v>145</v>
      </c>
      <c r="G542" s="22" t="s">
        <v>224</v>
      </c>
      <c r="H542" s="22">
        <v>635857.4</v>
      </c>
      <c r="I542" s="22">
        <v>37279292</v>
      </c>
      <c r="J542" s="22">
        <f t="shared" si="64"/>
        <v>649755.25</v>
      </c>
    </row>
    <row r="543" spans="1:6" ht="15.75">
      <c r="A543" t="s">
        <v>233</v>
      </c>
      <c r="F543" t="s">
        <v>147</v>
      </c>
    </row>
    <row r="544" spans="1:6" ht="15.75">
      <c r="A544" t="s">
        <v>4</v>
      </c>
      <c r="F544" t="s">
        <v>4</v>
      </c>
    </row>
    <row r="546" spans="1:6" ht="15.75">
      <c r="A546" t="s">
        <v>5</v>
      </c>
      <c r="F546" t="s">
        <v>5</v>
      </c>
    </row>
    <row r="548" spans="1:6" ht="15.75">
      <c r="A548" t="s">
        <v>6</v>
      </c>
      <c r="F548" t="s">
        <v>6</v>
      </c>
    </row>
    <row r="549" spans="1:9" ht="15.75">
      <c r="A549" t="s">
        <v>142</v>
      </c>
      <c r="B549" t="s">
        <v>38</v>
      </c>
      <c r="C549" t="s">
        <v>9</v>
      </c>
      <c r="D549" t="s">
        <v>9</v>
      </c>
      <c r="F549" t="s">
        <v>142</v>
      </c>
      <c r="G549" t="s">
        <v>38</v>
      </c>
      <c r="H549" t="s">
        <v>9</v>
      </c>
      <c r="I549" t="s">
        <v>9</v>
      </c>
    </row>
    <row r="550" spans="1:7" ht="15.75">
      <c r="A550" t="s">
        <v>23</v>
      </c>
      <c r="F550" t="s">
        <v>11</v>
      </c>
      <c r="G550" t="s">
        <v>11</v>
      </c>
    </row>
    <row r="551" spans="1:10" ht="15.75">
      <c r="A551" t="s">
        <v>1</v>
      </c>
      <c r="B551" t="s">
        <v>40</v>
      </c>
      <c r="C551">
        <v>98751.68</v>
      </c>
      <c r="D551">
        <v>98751.68</v>
      </c>
      <c r="F551" t="s">
        <v>1</v>
      </c>
      <c r="G551" t="s">
        <v>40</v>
      </c>
      <c r="H551">
        <v>87791.91</v>
      </c>
      <c r="I551">
        <v>87791.91</v>
      </c>
      <c r="J551">
        <f aca="true" t="shared" si="65" ref="J551:J558">(C551+H551)/2</f>
        <v>93271.795</v>
      </c>
    </row>
    <row r="552" spans="1:10" ht="15.75">
      <c r="A552" t="s">
        <v>1</v>
      </c>
      <c r="B552" t="s">
        <v>41</v>
      </c>
      <c r="C552">
        <v>4901858</v>
      </c>
      <c r="D552">
        <v>5000610</v>
      </c>
      <c r="F552" t="s">
        <v>1</v>
      </c>
      <c r="G552" t="s">
        <v>41</v>
      </c>
      <c r="H552">
        <v>5246849</v>
      </c>
      <c r="I552">
        <v>5334640</v>
      </c>
      <c r="J552">
        <f t="shared" si="65"/>
        <v>5074353.5</v>
      </c>
    </row>
    <row r="553" spans="1:10" ht="15.75">
      <c r="A553" t="s">
        <v>2</v>
      </c>
      <c r="B553" t="s">
        <v>40</v>
      </c>
      <c r="C553">
        <v>38213.76</v>
      </c>
      <c r="D553">
        <v>5038824</v>
      </c>
      <c r="F553" t="s">
        <v>2</v>
      </c>
      <c r="G553" t="s">
        <v>40</v>
      </c>
      <c r="H553">
        <v>41267.63</v>
      </c>
      <c r="I553">
        <v>5375908</v>
      </c>
      <c r="J553">
        <f t="shared" si="65"/>
        <v>39740.695</v>
      </c>
    </row>
    <row r="554" spans="1:10" ht="15.75">
      <c r="A554" t="s">
        <v>2</v>
      </c>
      <c r="B554" t="s">
        <v>41</v>
      </c>
      <c r="C554">
        <v>9200522</v>
      </c>
      <c r="D554">
        <v>14239346</v>
      </c>
      <c r="F554" t="s">
        <v>2</v>
      </c>
      <c r="G554" t="s">
        <v>41</v>
      </c>
      <c r="H554">
        <v>9704239</v>
      </c>
      <c r="I554">
        <v>15080147</v>
      </c>
      <c r="J554">
        <f t="shared" si="65"/>
        <v>9452380.5</v>
      </c>
    </row>
    <row r="555" spans="1:10" ht="15.75">
      <c r="A555" t="s">
        <v>364</v>
      </c>
      <c r="B555" t="s">
        <v>40</v>
      </c>
      <c r="C555">
        <v>16951401</v>
      </c>
      <c r="D555">
        <v>31190747</v>
      </c>
      <c r="F555" t="s">
        <v>364</v>
      </c>
      <c r="G555" t="s">
        <v>40</v>
      </c>
      <c r="H555">
        <v>17718807</v>
      </c>
      <c r="I555">
        <v>32798954</v>
      </c>
      <c r="J555">
        <f t="shared" si="65"/>
        <v>17335104</v>
      </c>
    </row>
    <row r="556" spans="1:10" ht="15.75">
      <c r="A556" t="s">
        <v>364</v>
      </c>
      <c r="B556" t="s">
        <v>41</v>
      </c>
      <c r="C556">
        <v>2365528</v>
      </c>
      <c r="D556">
        <v>33556275</v>
      </c>
      <c r="F556" t="s">
        <v>364</v>
      </c>
      <c r="G556" t="s">
        <v>41</v>
      </c>
      <c r="H556">
        <v>2551991</v>
      </c>
      <c r="I556">
        <v>35350946</v>
      </c>
      <c r="J556">
        <f t="shared" si="65"/>
        <v>2458759.5</v>
      </c>
    </row>
    <row r="557" spans="1:10" ht="15.75">
      <c r="A557" t="s">
        <v>145</v>
      </c>
      <c r="B557" t="s">
        <v>40</v>
      </c>
      <c r="C557">
        <v>145978.2</v>
      </c>
      <c r="D557">
        <v>33702253</v>
      </c>
      <c r="F557" t="s">
        <v>145</v>
      </c>
      <c r="G557" t="s">
        <v>40</v>
      </c>
      <c r="H557">
        <v>158891.3</v>
      </c>
      <c r="I557">
        <v>35509837</v>
      </c>
      <c r="J557">
        <f t="shared" si="65"/>
        <v>152434.75</v>
      </c>
    </row>
    <row r="558" spans="1:10" ht="15.75">
      <c r="A558" t="s">
        <v>145</v>
      </c>
      <c r="B558" t="s">
        <v>41</v>
      </c>
      <c r="C558">
        <v>1956835</v>
      </c>
      <c r="D558">
        <v>35659088</v>
      </c>
      <c r="F558" t="s">
        <v>145</v>
      </c>
      <c r="G558" t="s">
        <v>41</v>
      </c>
      <c r="H558">
        <v>1769455</v>
      </c>
      <c r="I558">
        <v>37279292</v>
      </c>
      <c r="J558">
        <f t="shared" si="65"/>
        <v>1863145</v>
      </c>
    </row>
    <row r="561" spans="1:6" ht="15.75">
      <c r="A561" t="s">
        <v>6</v>
      </c>
      <c r="F561" t="s">
        <v>6</v>
      </c>
    </row>
    <row r="562" spans="1:9" ht="15.75">
      <c r="A562" t="s">
        <v>142</v>
      </c>
      <c r="B562" t="s">
        <v>42</v>
      </c>
      <c r="C562" t="s">
        <v>9</v>
      </c>
      <c r="D562" t="s">
        <v>9</v>
      </c>
      <c r="F562" t="s">
        <v>142</v>
      </c>
      <c r="G562" t="s">
        <v>42</v>
      </c>
      <c r="H562" t="s">
        <v>9</v>
      </c>
      <c r="I562" t="s">
        <v>9</v>
      </c>
    </row>
    <row r="563" spans="1:7" ht="15.75">
      <c r="A563" t="s">
        <v>43</v>
      </c>
      <c r="B563" t="s">
        <v>31</v>
      </c>
      <c r="F563" t="s">
        <v>11</v>
      </c>
      <c r="G563" t="s">
        <v>11</v>
      </c>
    </row>
    <row r="564" spans="1:10" s="22" customFormat="1" ht="15.75">
      <c r="A564" s="22" t="s">
        <v>1</v>
      </c>
      <c r="B564" s="22" t="s">
        <v>32</v>
      </c>
      <c r="C564" s="22">
        <v>2252779</v>
      </c>
      <c r="D564" s="22">
        <v>2252779</v>
      </c>
      <c r="F564" s="22" t="s">
        <v>1</v>
      </c>
      <c r="G564" s="22" t="s">
        <v>32</v>
      </c>
      <c r="H564" s="22">
        <v>2376210</v>
      </c>
      <c r="I564" s="22">
        <v>2376210</v>
      </c>
      <c r="J564" s="22">
        <f aca="true" t="shared" si="66" ref="J564:J587">(C564+H564)/2</f>
        <v>2314494.5</v>
      </c>
    </row>
    <row r="565" spans="1:10" s="22" customFormat="1" ht="15.75">
      <c r="A565" s="22" t="s">
        <v>1</v>
      </c>
      <c r="B565" s="22" t="s">
        <v>44</v>
      </c>
      <c r="C565" s="22">
        <v>2048809</v>
      </c>
      <c r="D565" s="22">
        <v>4301588</v>
      </c>
      <c r="F565" s="22" t="s">
        <v>1</v>
      </c>
      <c r="G565" s="22" t="s">
        <v>44</v>
      </c>
      <c r="H565" s="22">
        <v>2194591</v>
      </c>
      <c r="I565" s="22">
        <v>4570801</v>
      </c>
      <c r="J565" s="22">
        <f t="shared" si="66"/>
        <v>2121700</v>
      </c>
    </row>
    <row r="566" spans="1:10" s="22" customFormat="1" ht="15.75">
      <c r="A566" s="22" t="s">
        <v>1</v>
      </c>
      <c r="B566" s="22" t="s">
        <v>45</v>
      </c>
      <c r="C566" s="22">
        <v>289844.1</v>
      </c>
      <c r="D566" s="22">
        <v>4591432</v>
      </c>
      <c r="F566" s="22" t="s">
        <v>1</v>
      </c>
      <c r="G566" s="22" t="s">
        <v>45</v>
      </c>
      <c r="H566" s="22">
        <v>300004.1</v>
      </c>
      <c r="I566" s="22">
        <v>4870805</v>
      </c>
      <c r="J566" s="22">
        <f t="shared" si="66"/>
        <v>294924.1</v>
      </c>
    </row>
    <row r="567" spans="1:10" s="22" customFormat="1" ht="15.75">
      <c r="A567" s="22" t="s">
        <v>1</v>
      </c>
      <c r="B567" s="22" t="s">
        <v>46</v>
      </c>
      <c r="C567" s="22">
        <v>400937.9</v>
      </c>
      <c r="D567" s="22">
        <v>4992370</v>
      </c>
      <c r="F567" s="22" t="s">
        <v>1</v>
      </c>
      <c r="G567" s="22" t="s">
        <v>46</v>
      </c>
      <c r="H567" s="22">
        <v>459176.3</v>
      </c>
      <c r="I567" s="22">
        <v>5329981</v>
      </c>
      <c r="J567" s="22">
        <f t="shared" si="66"/>
        <v>430057.1</v>
      </c>
    </row>
    <row r="568" spans="1:10" s="22" customFormat="1" ht="15.75">
      <c r="A568" s="22" t="s">
        <v>1</v>
      </c>
      <c r="B568" s="22" t="s">
        <v>47</v>
      </c>
      <c r="C568" s="22">
        <v>1428.45</v>
      </c>
      <c r="D568" s="22">
        <v>4993798</v>
      </c>
      <c r="F568" s="22" t="s">
        <v>1</v>
      </c>
      <c r="G568" s="22" t="s">
        <v>47</v>
      </c>
      <c r="H568" s="22">
        <v>3435.34</v>
      </c>
      <c r="I568" s="22">
        <v>5333416</v>
      </c>
      <c r="J568" s="22">
        <f t="shared" si="66"/>
        <v>2431.895</v>
      </c>
    </row>
    <row r="569" spans="1:10" s="22" customFormat="1" ht="15.75">
      <c r="A569" s="22" t="s">
        <v>1</v>
      </c>
      <c r="B569" s="22" t="s">
        <v>48</v>
      </c>
      <c r="C569" s="22">
        <v>6811.66</v>
      </c>
      <c r="D569" s="22">
        <v>5000610</v>
      </c>
      <c r="F569" s="22" t="s">
        <v>1</v>
      </c>
      <c r="G569" s="22" t="s">
        <v>48</v>
      </c>
      <c r="H569" s="22">
        <v>1224.06</v>
      </c>
      <c r="I569" s="22">
        <v>5334640</v>
      </c>
      <c r="J569" s="22">
        <f t="shared" si="66"/>
        <v>4017.8599999999997</v>
      </c>
    </row>
    <row r="570" spans="1:10" s="22" customFormat="1" ht="15.75">
      <c r="A570" s="22" t="s">
        <v>2</v>
      </c>
      <c r="B570" s="22" t="s">
        <v>32</v>
      </c>
      <c r="C570" s="22">
        <v>3340402</v>
      </c>
      <c r="D570" s="22">
        <v>8341012</v>
      </c>
      <c r="F570" s="22" t="s">
        <v>2</v>
      </c>
      <c r="G570" s="22" t="s">
        <v>32</v>
      </c>
      <c r="H570" s="22">
        <v>3561189</v>
      </c>
      <c r="I570" s="22">
        <v>8895830</v>
      </c>
      <c r="J570" s="22">
        <f t="shared" si="66"/>
        <v>3450795.5</v>
      </c>
    </row>
    <row r="571" spans="1:10" s="22" customFormat="1" ht="15.75">
      <c r="A571" s="22" t="s">
        <v>2</v>
      </c>
      <c r="B571" s="22" t="s">
        <v>44</v>
      </c>
      <c r="C571" s="22">
        <v>4472184</v>
      </c>
      <c r="D571" s="22">
        <v>12813197</v>
      </c>
      <c r="F571" s="22" t="s">
        <v>2</v>
      </c>
      <c r="G571" s="22" t="s">
        <v>44</v>
      </c>
      <c r="H571" s="22">
        <v>4629599</v>
      </c>
      <c r="I571" s="22">
        <v>13525429</v>
      </c>
      <c r="J571" s="22">
        <f t="shared" si="66"/>
        <v>4550891.5</v>
      </c>
    </row>
    <row r="572" spans="1:10" s="22" customFormat="1" ht="15.75">
      <c r="A572" s="22" t="s">
        <v>2</v>
      </c>
      <c r="B572" s="22" t="s">
        <v>45</v>
      </c>
      <c r="C572" s="22">
        <v>638574.8</v>
      </c>
      <c r="D572" s="22">
        <v>13451772</v>
      </c>
      <c r="F572" s="22" t="s">
        <v>2</v>
      </c>
      <c r="G572" s="22" t="s">
        <v>45</v>
      </c>
      <c r="H572" s="22">
        <v>708745.2</v>
      </c>
      <c r="I572" s="22">
        <v>14234174</v>
      </c>
      <c r="J572" s="22">
        <f t="shared" si="66"/>
        <v>673660</v>
      </c>
    </row>
    <row r="573" spans="1:10" s="22" customFormat="1" ht="15.75">
      <c r="A573" s="22" t="s">
        <v>2</v>
      </c>
      <c r="B573" s="22" t="s">
        <v>46</v>
      </c>
      <c r="C573" s="22">
        <v>755457.2</v>
      </c>
      <c r="D573" s="22">
        <v>14207229</v>
      </c>
      <c r="F573" s="22" t="s">
        <v>2</v>
      </c>
      <c r="G573" s="22" t="s">
        <v>46</v>
      </c>
      <c r="H573" s="22">
        <v>799830</v>
      </c>
      <c r="I573" s="22">
        <v>15034004</v>
      </c>
      <c r="J573" s="22">
        <f t="shared" si="66"/>
        <v>777643.6</v>
      </c>
    </row>
    <row r="574" spans="1:10" s="22" customFormat="1" ht="15.75">
      <c r="A574" s="22" t="s">
        <v>2</v>
      </c>
      <c r="B574" s="22" t="s">
        <v>47</v>
      </c>
      <c r="C574" s="22">
        <v>8796.54</v>
      </c>
      <c r="D574" s="22">
        <v>14216025</v>
      </c>
      <c r="F574" s="22" t="s">
        <v>2</v>
      </c>
      <c r="G574" s="22" t="s">
        <v>47</v>
      </c>
      <c r="H574" s="22">
        <v>10254.48</v>
      </c>
      <c r="I574" s="22">
        <v>15044259</v>
      </c>
      <c r="J574" s="22">
        <f t="shared" si="66"/>
        <v>9525.51</v>
      </c>
    </row>
    <row r="575" spans="1:10" s="22" customFormat="1" ht="15.75">
      <c r="A575" s="22" t="s">
        <v>2</v>
      </c>
      <c r="B575" s="22" t="s">
        <v>48</v>
      </c>
      <c r="C575" s="22">
        <v>23320.08</v>
      </c>
      <c r="D575" s="22">
        <v>14239346</v>
      </c>
      <c r="F575" s="22" t="s">
        <v>2</v>
      </c>
      <c r="G575" s="22" t="s">
        <v>48</v>
      </c>
      <c r="H575" s="22">
        <v>35888.43</v>
      </c>
      <c r="I575" s="22">
        <v>15080147</v>
      </c>
      <c r="J575" s="22">
        <f t="shared" si="66"/>
        <v>29604.255</v>
      </c>
    </row>
    <row r="576" spans="1:10" s="22" customFormat="1" ht="15.75">
      <c r="A576" s="22" t="s">
        <v>364</v>
      </c>
      <c r="B576" s="22" t="s">
        <v>32</v>
      </c>
      <c r="C576" s="22">
        <v>6542749</v>
      </c>
      <c r="D576" s="22">
        <v>20782094</v>
      </c>
      <c r="F576" s="22" t="s">
        <v>364</v>
      </c>
      <c r="G576" s="22" t="s">
        <v>32</v>
      </c>
      <c r="H576" s="22">
        <v>6672823</v>
      </c>
      <c r="I576" s="22">
        <v>21752970</v>
      </c>
      <c r="J576" s="22">
        <f t="shared" si="66"/>
        <v>6607786</v>
      </c>
    </row>
    <row r="577" spans="1:10" s="22" customFormat="1" ht="15.75">
      <c r="A577" s="22" t="s">
        <v>364</v>
      </c>
      <c r="B577" s="22" t="s">
        <v>44</v>
      </c>
      <c r="C577" s="22">
        <v>11053856</v>
      </c>
      <c r="D577" s="22">
        <v>31835950</v>
      </c>
      <c r="F577" s="22" t="s">
        <v>364</v>
      </c>
      <c r="G577" s="22" t="s">
        <v>44</v>
      </c>
      <c r="H577" s="22">
        <v>11755935</v>
      </c>
      <c r="I577" s="22">
        <v>33508905</v>
      </c>
      <c r="J577" s="22">
        <f t="shared" si="66"/>
        <v>11404895.5</v>
      </c>
    </row>
    <row r="578" spans="1:10" s="22" customFormat="1" ht="15.75">
      <c r="A578" s="22" t="s">
        <v>364</v>
      </c>
      <c r="B578" s="22" t="s">
        <v>45</v>
      </c>
      <c r="C578" s="22">
        <v>643429.3</v>
      </c>
      <c r="D578" s="22">
        <v>32479380</v>
      </c>
      <c r="F578" s="22" t="s">
        <v>364</v>
      </c>
      <c r="G578" s="22" t="s">
        <v>45</v>
      </c>
      <c r="H578" s="22">
        <v>674658.7</v>
      </c>
      <c r="I578" s="22">
        <v>34183564</v>
      </c>
      <c r="J578" s="22">
        <f t="shared" si="66"/>
        <v>659044</v>
      </c>
    </row>
    <row r="579" spans="1:10" s="22" customFormat="1" ht="15.75">
      <c r="A579" s="22" t="s">
        <v>364</v>
      </c>
      <c r="B579" s="22" t="s">
        <v>46</v>
      </c>
      <c r="C579" s="22">
        <v>1021629</v>
      </c>
      <c r="D579" s="22">
        <v>33501009</v>
      </c>
      <c r="F579" s="22" t="s">
        <v>364</v>
      </c>
      <c r="G579" s="22" t="s">
        <v>46</v>
      </c>
      <c r="H579" s="22">
        <v>1105210</v>
      </c>
      <c r="I579" s="22">
        <v>35288774</v>
      </c>
      <c r="J579" s="22">
        <f t="shared" si="66"/>
        <v>1063419.5</v>
      </c>
    </row>
    <row r="580" spans="1:10" s="22" customFormat="1" ht="15.75">
      <c r="A580" s="22" t="s">
        <v>364</v>
      </c>
      <c r="B580" s="22" t="s">
        <v>47</v>
      </c>
      <c r="C580" s="22">
        <v>6405.26</v>
      </c>
      <c r="D580" s="22">
        <v>33507415</v>
      </c>
      <c r="F580" s="22" t="s">
        <v>364</v>
      </c>
      <c r="G580" s="22" t="s">
        <v>47</v>
      </c>
      <c r="H580" s="22">
        <v>7693.55</v>
      </c>
      <c r="I580" s="22">
        <v>35296467</v>
      </c>
      <c r="J580" s="22">
        <f t="shared" si="66"/>
        <v>7049.405000000001</v>
      </c>
    </row>
    <row r="581" spans="1:10" s="22" customFormat="1" ht="15.75">
      <c r="A581" s="22" t="s">
        <v>364</v>
      </c>
      <c r="B581" s="22" t="s">
        <v>48</v>
      </c>
      <c r="C581" s="22">
        <v>48860.29</v>
      </c>
      <c r="D581" s="22">
        <v>33556275</v>
      </c>
      <c r="F581" s="22" t="s">
        <v>364</v>
      </c>
      <c r="G581" s="22" t="s">
        <v>48</v>
      </c>
      <c r="H581" s="22">
        <v>54478.38</v>
      </c>
      <c r="I581" s="22">
        <v>35350946</v>
      </c>
      <c r="J581" s="22">
        <f t="shared" si="66"/>
        <v>51669.335</v>
      </c>
    </row>
    <row r="582" spans="1:10" s="22" customFormat="1" ht="15.75">
      <c r="A582" s="22" t="s">
        <v>145</v>
      </c>
      <c r="B582" s="22" t="s">
        <v>32</v>
      </c>
      <c r="C582" s="22">
        <v>710249.2</v>
      </c>
      <c r="D582" s="22">
        <v>34266524</v>
      </c>
      <c r="F582" s="22" t="s">
        <v>145</v>
      </c>
      <c r="G582" s="22" t="s">
        <v>32</v>
      </c>
      <c r="H582" s="22">
        <v>645567</v>
      </c>
      <c r="I582" s="22">
        <v>35996513</v>
      </c>
      <c r="J582" s="22">
        <f t="shared" si="66"/>
        <v>677908.1</v>
      </c>
    </row>
    <row r="583" spans="1:10" s="22" customFormat="1" ht="15.75">
      <c r="A583" s="22" t="s">
        <v>145</v>
      </c>
      <c r="B583" s="22" t="s">
        <v>44</v>
      </c>
      <c r="C583" s="22">
        <v>1114571</v>
      </c>
      <c r="D583" s="22">
        <v>35381095</v>
      </c>
      <c r="F583" s="22" t="s">
        <v>145</v>
      </c>
      <c r="G583" s="22" t="s">
        <v>44</v>
      </c>
      <c r="H583" s="22">
        <v>959652.4</v>
      </c>
      <c r="I583" s="22">
        <v>36956165</v>
      </c>
      <c r="J583" s="22">
        <f t="shared" si="66"/>
        <v>1037111.7</v>
      </c>
    </row>
    <row r="584" spans="1:10" s="22" customFormat="1" ht="15.75">
      <c r="A584" s="22" t="s">
        <v>145</v>
      </c>
      <c r="B584" s="22" t="s">
        <v>45</v>
      </c>
      <c r="C584" s="22">
        <v>116027.7</v>
      </c>
      <c r="D584" s="22">
        <v>35497123</v>
      </c>
      <c r="F584" s="22" t="s">
        <v>145</v>
      </c>
      <c r="G584" s="22" t="s">
        <v>45</v>
      </c>
      <c r="H584" s="22">
        <v>177519</v>
      </c>
      <c r="I584" s="22">
        <v>37133684</v>
      </c>
      <c r="J584" s="22">
        <f t="shared" si="66"/>
        <v>146773.35</v>
      </c>
    </row>
    <row r="585" spans="1:10" s="22" customFormat="1" ht="15.75">
      <c r="A585" s="22" t="s">
        <v>145</v>
      </c>
      <c r="B585" s="22" t="s">
        <v>46</v>
      </c>
      <c r="C585" s="22">
        <v>152566.1</v>
      </c>
      <c r="D585" s="22">
        <v>35649689</v>
      </c>
      <c r="F585" s="22" t="s">
        <v>145</v>
      </c>
      <c r="G585" s="22" t="s">
        <v>46</v>
      </c>
      <c r="H585" s="22">
        <v>135509.5</v>
      </c>
      <c r="I585" s="22">
        <v>37269194</v>
      </c>
      <c r="J585" s="22">
        <f t="shared" si="66"/>
        <v>144037.8</v>
      </c>
    </row>
    <row r="586" spans="1:10" s="22" customFormat="1" ht="15.75">
      <c r="A586" s="22" t="s">
        <v>145</v>
      </c>
      <c r="B586" s="22" t="s">
        <v>47</v>
      </c>
      <c r="C586" s="22">
        <v>1372.01</v>
      </c>
      <c r="D586" s="22">
        <v>35651061</v>
      </c>
      <c r="F586" s="22" t="s">
        <v>145</v>
      </c>
      <c r="G586" s="22" t="s">
        <v>47</v>
      </c>
      <c r="H586" s="22">
        <v>1258.33</v>
      </c>
      <c r="I586" s="22">
        <v>37270452</v>
      </c>
      <c r="J586" s="22">
        <f t="shared" si="66"/>
        <v>1315.17</v>
      </c>
    </row>
    <row r="587" spans="1:10" s="22" customFormat="1" ht="15.75">
      <c r="A587" s="22" t="s">
        <v>145</v>
      </c>
      <c r="B587" s="22" t="s">
        <v>48</v>
      </c>
      <c r="C587" s="22">
        <v>8026.91</v>
      </c>
      <c r="D587" s="22">
        <v>35659088</v>
      </c>
      <c r="F587" s="22" t="s">
        <v>145</v>
      </c>
      <c r="G587" s="22" t="s">
        <v>48</v>
      </c>
      <c r="H587" s="22">
        <v>8839.97</v>
      </c>
      <c r="I587" s="22">
        <v>37279292</v>
      </c>
      <c r="J587" s="22">
        <f t="shared" si="66"/>
        <v>8433.439999999999</v>
      </c>
    </row>
    <row r="590" spans="1:6" ht="15.75">
      <c r="A590" t="s">
        <v>234</v>
      </c>
      <c r="F590" t="s">
        <v>148</v>
      </c>
    </row>
    <row r="591" spans="1:6" ht="15.75">
      <c r="A591" t="s">
        <v>4</v>
      </c>
      <c r="F591" t="s">
        <v>4</v>
      </c>
    </row>
    <row r="593" spans="1:6" ht="15.75">
      <c r="A593" t="s">
        <v>5</v>
      </c>
      <c r="F593" t="s">
        <v>5</v>
      </c>
    </row>
    <row r="595" spans="1:6" ht="15.75">
      <c r="A595" t="s">
        <v>6</v>
      </c>
      <c r="F595" t="s">
        <v>6</v>
      </c>
    </row>
    <row r="596" spans="1:9" ht="15.75">
      <c r="A596" t="s">
        <v>142</v>
      </c>
      <c r="B596" t="s">
        <v>49</v>
      </c>
      <c r="C596" t="s">
        <v>9</v>
      </c>
      <c r="D596" t="s">
        <v>9</v>
      </c>
      <c r="F596" t="s">
        <v>142</v>
      </c>
      <c r="G596" t="s">
        <v>49</v>
      </c>
      <c r="H596" t="s">
        <v>9</v>
      </c>
      <c r="I596" t="s">
        <v>9</v>
      </c>
    </row>
    <row r="597" spans="1:7" ht="15.75">
      <c r="A597" t="s">
        <v>43</v>
      </c>
      <c r="B597" t="s">
        <v>10</v>
      </c>
      <c r="F597" t="s">
        <v>43</v>
      </c>
      <c r="G597" t="s">
        <v>10</v>
      </c>
    </row>
    <row r="598" spans="1:10" s="22" customFormat="1" ht="15.75">
      <c r="A598" s="22" t="s">
        <v>1</v>
      </c>
      <c r="B598" s="22" t="s">
        <v>32</v>
      </c>
      <c r="C598" s="22">
        <v>2259590</v>
      </c>
      <c r="D598" s="22">
        <v>2259590</v>
      </c>
      <c r="F598" s="22" t="s">
        <v>1</v>
      </c>
      <c r="G598" s="22" t="s">
        <v>32</v>
      </c>
      <c r="H598" s="22">
        <v>2377434</v>
      </c>
      <c r="I598" s="22">
        <v>2377434</v>
      </c>
      <c r="J598" s="22">
        <f aca="true" t="shared" si="67" ref="J598:J656">(C598+H598)/2</f>
        <v>2318512</v>
      </c>
    </row>
    <row r="599" spans="1:10" s="22" customFormat="1" ht="15.75">
      <c r="A599" s="22" t="s">
        <v>1</v>
      </c>
      <c r="B599" s="22" t="s">
        <v>50</v>
      </c>
      <c r="C599" s="22">
        <v>24608.64</v>
      </c>
      <c r="D599" s="22">
        <v>2284199</v>
      </c>
      <c r="F599" s="22" t="s">
        <v>1</v>
      </c>
      <c r="G599" s="22" t="s">
        <v>50</v>
      </c>
      <c r="H599" s="22">
        <v>24173.62</v>
      </c>
      <c r="I599" s="22">
        <v>2401608</v>
      </c>
      <c r="J599" s="22">
        <f t="shared" si="67"/>
        <v>24391.129999999997</v>
      </c>
    </row>
    <row r="600" spans="1:10" s="22" customFormat="1" ht="15.75">
      <c r="A600" s="22" t="s">
        <v>1</v>
      </c>
      <c r="B600" s="22" t="s">
        <v>51</v>
      </c>
      <c r="C600" s="22">
        <v>11681.32</v>
      </c>
      <c r="D600" s="22">
        <v>2295880</v>
      </c>
      <c r="F600" s="22" t="s">
        <v>1</v>
      </c>
      <c r="G600" s="22" t="s">
        <v>51</v>
      </c>
      <c r="H600" s="22">
        <v>18403.72</v>
      </c>
      <c r="I600" s="22">
        <v>2420011</v>
      </c>
      <c r="J600" s="22">
        <f t="shared" si="67"/>
        <v>15042.52</v>
      </c>
    </row>
    <row r="601" spans="1:10" s="22" customFormat="1" ht="15.75">
      <c r="A601" s="22" t="s">
        <v>1</v>
      </c>
      <c r="B601" s="22" t="s">
        <v>52</v>
      </c>
      <c r="C601" s="22">
        <v>185246.4</v>
      </c>
      <c r="D601" s="22">
        <v>2481127</v>
      </c>
      <c r="F601" s="22" t="s">
        <v>1</v>
      </c>
      <c r="G601" s="22" t="s">
        <v>52</v>
      </c>
      <c r="H601" s="22">
        <v>244159.9</v>
      </c>
      <c r="I601" s="22">
        <v>2664171</v>
      </c>
      <c r="J601" s="22">
        <f t="shared" si="67"/>
        <v>214703.15</v>
      </c>
    </row>
    <row r="602" spans="1:10" s="22" customFormat="1" ht="15.75">
      <c r="A602" s="22" t="s">
        <v>1</v>
      </c>
      <c r="B602" s="22" t="s">
        <v>53</v>
      </c>
      <c r="C602" s="22">
        <v>355716.5</v>
      </c>
      <c r="D602" s="22">
        <v>2836843</v>
      </c>
      <c r="F602" s="22" t="s">
        <v>1</v>
      </c>
      <c r="G602" s="22" t="s">
        <v>53</v>
      </c>
      <c r="H602" s="22">
        <v>344323.9</v>
      </c>
      <c r="I602" s="22">
        <v>3008495</v>
      </c>
      <c r="J602" s="22">
        <f t="shared" si="67"/>
        <v>350020.2</v>
      </c>
    </row>
    <row r="603" spans="1:10" s="22" customFormat="1" ht="15.75">
      <c r="A603" s="22" t="s">
        <v>1</v>
      </c>
      <c r="B603" s="22" t="s">
        <v>54</v>
      </c>
      <c r="C603" s="22">
        <v>339611.4</v>
      </c>
      <c r="D603" s="22">
        <v>3176455</v>
      </c>
      <c r="F603" s="22" t="s">
        <v>1</v>
      </c>
      <c r="G603" s="22" t="s">
        <v>54</v>
      </c>
      <c r="H603" s="22">
        <v>325610.9</v>
      </c>
      <c r="I603" s="22">
        <v>3334106</v>
      </c>
      <c r="J603" s="22">
        <f t="shared" si="67"/>
        <v>332611.15</v>
      </c>
    </row>
    <row r="604" spans="1:10" s="22" customFormat="1" ht="15.75">
      <c r="A604" s="22" t="s">
        <v>1</v>
      </c>
      <c r="B604" s="22" t="s">
        <v>55</v>
      </c>
      <c r="C604" s="22">
        <v>132918.3</v>
      </c>
      <c r="D604" s="22">
        <v>3309373</v>
      </c>
      <c r="F604" s="22" t="s">
        <v>1</v>
      </c>
      <c r="G604" s="22" t="s">
        <v>55</v>
      </c>
      <c r="H604" s="22">
        <v>116314.8</v>
      </c>
      <c r="I604" s="22">
        <v>3450421</v>
      </c>
      <c r="J604" s="22">
        <f t="shared" si="67"/>
        <v>124616.54999999999</v>
      </c>
    </row>
    <row r="605" spans="1:10" s="22" customFormat="1" ht="15.75">
      <c r="A605" s="22" t="s">
        <v>1</v>
      </c>
      <c r="B605" s="22" t="s">
        <v>56</v>
      </c>
      <c r="C605" s="22">
        <v>72807.49</v>
      </c>
      <c r="D605" s="22">
        <v>3382180</v>
      </c>
      <c r="F605" s="22" t="s">
        <v>1</v>
      </c>
      <c r="G605" s="22" t="s">
        <v>56</v>
      </c>
      <c r="H605" s="22">
        <v>90408.37</v>
      </c>
      <c r="I605" s="22">
        <v>3540829</v>
      </c>
      <c r="J605" s="22">
        <f t="shared" si="67"/>
        <v>81607.93</v>
      </c>
    </row>
    <row r="606" spans="1:10" s="22" customFormat="1" ht="15.75">
      <c r="A606" s="22" t="s">
        <v>1</v>
      </c>
      <c r="B606" s="22" t="s">
        <v>57</v>
      </c>
      <c r="C606" s="22">
        <v>228831</v>
      </c>
      <c r="D606" s="22">
        <v>3611011</v>
      </c>
      <c r="F606" s="22" t="s">
        <v>1</v>
      </c>
      <c r="G606" s="22" t="s">
        <v>57</v>
      </c>
      <c r="H606" s="22">
        <v>242052</v>
      </c>
      <c r="I606" s="22">
        <v>3782881</v>
      </c>
      <c r="J606" s="22">
        <f t="shared" si="67"/>
        <v>235441.5</v>
      </c>
    </row>
    <row r="607" spans="1:10" s="22" customFormat="1" ht="15.75">
      <c r="A607" s="22" t="s">
        <v>1</v>
      </c>
      <c r="B607" s="22" t="s">
        <v>58</v>
      </c>
      <c r="C607" s="22">
        <v>362321.7</v>
      </c>
      <c r="D607" s="22">
        <v>3973333</v>
      </c>
      <c r="F607" s="22" t="s">
        <v>1</v>
      </c>
      <c r="G607" s="22" t="s">
        <v>58</v>
      </c>
      <c r="H607" s="22">
        <v>407650.5</v>
      </c>
      <c r="I607" s="22">
        <v>4190532</v>
      </c>
      <c r="J607" s="22">
        <f t="shared" si="67"/>
        <v>384986.1</v>
      </c>
    </row>
    <row r="608" spans="1:10" s="22" customFormat="1" ht="15.75">
      <c r="A608" s="22" t="s">
        <v>1</v>
      </c>
      <c r="B608" s="22" t="s">
        <v>59</v>
      </c>
      <c r="C608" s="22">
        <v>576018.1</v>
      </c>
      <c r="D608" s="22">
        <v>4549351</v>
      </c>
      <c r="F608" s="22" t="s">
        <v>1</v>
      </c>
      <c r="G608" s="22" t="s">
        <v>59</v>
      </c>
      <c r="H608" s="22">
        <v>629561.5</v>
      </c>
      <c r="I608" s="22">
        <v>4820093</v>
      </c>
      <c r="J608" s="22">
        <f t="shared" si="67"/>
        <v>602789.8</v>
      </c>
    </row>
    <row r="609" spans="1:10" s="22" customFormat="1" ht="15.75">
      <c r="A609" s="22" t="s">
        <v>1</v>
      </c>
      <c r="B609" s="22" t="s">
        <v>60</v>
      </c>
      <c r="C609" s="22">
        <v>198586.6</v>
      </c>
      <c r="D609" s="22">
        <v>4747938</v>
      </c>
      <c r="F609" s="22" t="s">
        <v>1</v>
      </c>
      <c r="G609" s="22" t="s">
        <v>60</v>
      </c>
      <c r="H609" s="22">
        <v>281201.4</v>
      </c>
      <c r="I609" s="22">
        <v>5101295</v>
      </c>
      <c r="J609" s="22">
        <f t="shared" si="67"/>
        <v>239894</v>
      </c>
    </row>
    <row r="610" spans="1:10" s="22" customFormat="1" ht="15.75">
      <c r="A610" s="22" t="s">
        <v>1</v>
      </c>
      <c r="B610" s="22" t="s">
        <v>61</v>
      </c>
      <c r="C610" s="22">
        <v>163037.4</v>
      </c>
      <c r="D610" s="22">
        <v>4910975</v>
      </c>
      <c r="F610" s="22" t="s">
        <v>1</v>
      </c>
      <c r="G610" s="22" t="s">
        <v>61</v>
      </c>
      <c r="H610" s="22">
        <v>153001.3</v>
      </c>
      <c r="I610" s="22">
        <v>5254296</v>
      </c>
      <c r="J610" s="22">
        <f t="shared" si="67"/>
        <v>158019.34999999998</v>
      </c>
    </row>
    <row r="611" spans="1:10" s="22" customFormat="1" ht="15.75">
      <c r="A611" s="22" t="s">
        <v>1</v>
      </c>
      <c r="B611" s="22" t="s">
        <v>62</v>
      </c>
      <c r="C611" s="22">
        <v>89634.63</v>
      </c>
      <c r="D611" s="22">
        <v>5000610</v>
      </c>
      <c r="F611" s="22" t="s">
        <v>1</v>
      </c>
      <c r="G611" s="22" t="s">
        <v>62</v>
      </c>
      <c r="H611" s="22">
        <v>80344.49</v>
      </c>
      <c r="I611" s="22">
        <v>5334640</v>
      </c>
      <c r="J611" s="22">
        <f t="shared" si="67"/>
        <v>84989.56</v>
      </c>
    </row>
    <row r="612" spans="1:10" s="22" customFormat="1" ht="15.75">
      <c r="A612" s="22" t="s">
        <v>2</v>
      </c>
      <c r="B612" s="22" t="s">
        <v>32</v>
      </c>
      <c r="C612" s="22">
        <v>3363723</v>
      </c>
      <c r="D612" s="22">
        <v>8364332</v>
      </c>
      <c r="F612" s="22" t="s">
        <v>2</v>
      </c>
      <c r="G612" s="22" t="s">
        <v>32</v>
      </c>
      <c r="H612" s="22">
        <v>3597078</v>
      </c>
      <c r="I612" s="22">
        <v>8931718</v>
      </c>
      <c r="J612" s="22">
        <f t="shared" si="67"/>
        <v>3480400.5</v>
      </c>
    </row>
    <row r="613" spans="1:10" s="22" customFormat="1" ht="15.75">
      <c r="A613" s="22" t="s">
        <v>2</v>
      </c>
      <c r="B613" s="22" t="s">
        <v>50</v>
      </c>
      <c r="C613" s="22">
        <v>17960.58</v>
      </c>
      <c r="D613" s="22">
        <v>8382293</v>
      </c>
      <c r="F613" s="22" t="s">
        <v>2</v>
      </c>
      <c r="G613" s="22" t="s">
        <v>50</v>
      </c>
      <c r="H613" s="22">
        <v>40190.82</v>
      </c>
      <c r="I613" s="22">
        <v>8971909</v>
      </c>
      <c r="J613" s="22">
        <f t="shared" si="67"/>
        <v>29075.7</v>
      </c>
    </row>
    <row r="614" spans="1:10" s="22" customFormat="1" ht="15.75">
      <c r="A614" s="22" t="s">
        <v>2</v>
      </c>
      <c r="B614" s="22" t="s">
        <v>51</v>
      </c>
      <c r="C614" s="22">
        <v>4926.89</v>
      </c>
      <c r="D614" s="22">
        <v>8387220</v>
      </c>
      <c r="F614" s="22" t="s">
        <v>2</v>
      </c>
      <c r="G614" s="22" t="s">
        <v>51</v>
      </c>
      <c r="H614" s="22">
        <v>6881.8</v>
      </c>
      <c r="I614" s="22">
        <v>8978791</v>
      </c>
      <c r="J614" s="22">
        <f t="shared" si="67"/>
        <v>5904.345</v>
      </c>
    </row>
    <row r="615" spans="1:10" s="22" customFormat="1" ht="15.75">
      <c r="A615" s="22" t="s">
        <v>2</v>
      </c>
      <c r="B615" s="22" t="s">
        <v>52</v>
      </c>
      <c r="C615" s="22">
        <v>132664.2</v>
      </c>
      <c r="D615" s="22">
        <v>8519884</v>
      </c>
      <c r="F615" s="22" t="s">
        <v>2</v>
      </c>
      <c r="G615" s="22" t="s">
        <v>52</v>
      </c>
      <c r="H615" s="22">
        <v>197333.8</v>
      </c>
      <c r="I615" s="22">
        <v>9176125</v>
      </c>
      <c r="J615" s="22">
        <f t="shared" si="67"/>
        <v>164999</v>
      </c>
    </row>
    <row r="616" spans="1:10" s="22" customFormat="1" ht="15.75">
      <c r="A616" s="22" t="s">
        <v>2</v>
      </c>
      <c r="B616" s="22" t="s">
        <v>53</v>
      </c>
      <c r="C616" s="22">
        <v>846109</v>
      </c>
      <c r="D616" s="22">
        <v>9365993</v>
      </c>
      <c r="F616" s="22" t="s">
        <v>2</v>
      </c>
      <c r="G616" s="22" t="s">
        <v>53</v>
      </c>
      <c r="H616" s="22">
        <v>788851.7</v>
      </c>
      <c r="I616" s="22">
        <v>9964976</v>
      </c>
      <c r="J616" s="22">
        <f t="shared" si="67"/>
        <v>817480.35</v>
      </c>
    </row>
    <row r="617" spans="1:10" s="22" customFormat="1" ht="15.75">
      <c r="A617" s="22" t="s">
        <v>2</v>
      </c>
      <c r="B617" s="22" t="s">
        <v>54</v>
      </c>
      <c r="C617" s="22">
        <v>855238.5</v>
      </c>
      <c r="D617" s="22">
        <v>10221232</v>
      </c>
      <c r="F617" s="22" t="s">
        <v>2</v>
      </c>
      <c r="G617" s="22" t="s">
        <v>54</v>
      </c>
      <c r="H617" s="22">
        <v>907186.8</v>
      </c>
      <c r="I617" s="22">
        <v>10872163</v>
      </c>
      <c r="J617" s="22">
        <f t="shared" si="67"/>
        <v>881212.65</v>
      </c>
    </row>
    <row r="618" spans="1:10" s="22" customFormat="1" ht="15.75">
      <c r="A618" s="22" t="s">
        <v>2</v>
      </c>
      <c r="B618" s="22" t="s">
        <v>55</v>
      </c>
      <c r="C618" s="22">
        <v>232488.5</v>
      </c>
      <c r="D618" s="22">
        <v>10453720</v>
      </c>
      <c r="F618" s="22" t="s">
        <v>2</v>
      </c>
      <c r="G618" s="22" t="s">
        <v>55</v>
      </c>
      <c r="H618" s="22">
        <v>266295.6</v>
      </c>
      <c r="I618" s="22">
        <v>11138459</v>
      </c>
      <c r="J618" s="22">
        <f t="shared" si="67"/>
        <v>249392.05</v>
      </c>
    </row>
    <row r="619" spans="1:10" s="22" customFormat="1" ht="15.75">
      <c r="A619" s="22" t="s">
        <v>2</v>
      </c>
      <c r="B619" s="22" t="s">
        <v>56</v>
      </c>
      <c r="C619" s="22">
        <v>125443.3</v>
      </c>
      <c r="D619" s="22">
        <v>10579163</v>
      </c>
      <c r="F619" s="22" t="s">
        <v>2</v>
      </c>
      <c r="G619" s="22" t="s">
        <v>56</v>
      </c>
      <c r="H619" s="22">
        <v>156179.5</v>
      </c>
      <c r="I619" s="22">
        <v>11294638</v>
      </c>
      <c r="J619" s="22">
        <f t="shared" si="67"/>
        <v>140811.4</v>
      </c>
    </row>
    <row r="620" spans="1:10" s="22" customFormat="1" ht="15.75">
      <c r="A620" s="22" t="s">
        <v>2</v>
      </c>
      <c r="B620" s="22" t="s">
        <v>57</v>
      </c>
      <c r="C620" s="22">
        <v>393832.6</v>
      </c>
      <c r="D620" s="22">
        <v>10972996</v>
      </c>
      <c r="F620" s="22" t="s">
        <v>2</v>
      </c>
      <c r="G620" s="22" t="s">
        <v>57</v>
      </c>
      <c r="H620" s="22">
        <v>437871.5</v>
      </c>
      <c r="I620" s="22">
        <v>11732510</v>
      </c>
      <c r="J620" s="22">
        <f t="shared" si="67"/>
        <v>415852.05</v>
      </c>
    </row>
    <row r="621" spans="1:10" s="22" customFormat="1" ht="15.75">
      <c r="A621" s="22" t="s">
        <v>2</v>
      </c>
      <c r="B621" s="22" t="s">
        <v>58</v>
      </c>
      <c r="C621" s="22">
        <v>740596.1</v>
      </c>
      <c r="D621" s="22">
        <v>11713592</v>
      </c>
      <c r="F621" s="22" t="s">
        <v>2</v>
      </c>
      <c r="G621" s="22" t="s">
        <v>58</v>
      </c>
      <c r="H621" s="22">
        <v>797274.5</v>
      </c>
      <c r="I621" s="22">
        <v>12529784</v>
      </c>
      <c r="J621" s="22">
        <f t="shared" si="67"/>
        <v>768935.3</v>
      </c>
    </row>
    <row r="622" spans="1:10" s="22" customFormat="1" ht="15.75">
      <c r="A622" s="22" t="s">
        <v>2</v>
      </c>
      <c r="B622" s="22" t="s">
        <v>59</v>
      </c>
      <c r="C622" s="22">
        <v>1289640</v>
      </c>
      <c r="D622" s="22">
        <v>13003232</v>
      </c>
      <c r="F622" s="22" t="s">
        <v>2</v>
      </c>
      <c r="G622" s="22" t="s">
        <v>59</v>
      </c>
      <c r="H622" s="22">
        <v>1397757</v>
      </c>
      <c r="I622" s="22">
        <v>13927541</v>
      </c>
      <c r="J622" s="22">
        <f t="shared" si="67"/>
        <v>1343698.5</v>
      </c>
    </row>
    <row r="623" spans="1:10" s="22" customFormat="1" ht="15.75">
      <c r="A623" s="22" t="s">
        <v>2</v>
      </c>
      <c r="B623" s="22" t="s">
        <v>60</v>
      </c>
      <c r="C623" s="22">
        <v>695417.6</v>
      </c>
      <c r="D623" s="22">
        <v>13698650</v>
      </c>
      <c r="F623" s="22" t="s">
        <v>2</v>
      </c>
      <c r="G623" s="22" t="s">
        <v>60</v>
      </c>
      <c r="H623" s="22">
        <v>615700.9</v>
      </c>
      <c r="I623" s="22">
        <v>14543242</v>
      </c>
      <c r="J623" s="22">
        <f t="shared" si="67"/>
        <v>655559.25</v>
      </c>
    </row>
    <row r="624" spans="1:10" s="22" customFormat="1" ht="15.75">
      <c r="A624" s="22" t="s">
        <v>2</v>
      </c>
      <c r="B624" s="22" t="s">
        <v>61</v>
      </c>
      <c r="C624" s="22">
        <v>367869.5</v>
      </c>
      <c r="D624" s="22">
        <v>14066519</v>
      </c>
      <c r="F624" s="22" t="s">
        <v>2</v>
      </c>
      <c r="G624" s="22" t="s">
        <v>61</v>
      </c>
      <c r="H624" s="22">
        <v>354626.9</v>
      </c>
      <c r="I624" s="22">
        <v>14897869</v>
      </c>
      <c r="J624" s="22">
        <f t="shared" si="67"/>
        <v>361248.2</v>
      </c>
    </row>
    <row r="625" spans="1:10" s="22" customFormat="1" ht="15.75">
      <c r="A625" s="22" t="s">
        <v>2</v>
      </c>
      <c r="B625" s="22" t="s">
        <v>62</v>
      </c>
      <c r="C625" s="22">
        <v>172826.1</v>
      </c>
      <c r="D625" s="22">
        <v>14239346</v>
      </c>
      <c r="F625" s="22" t="s">
        <v>2</v>
      </c>
      <c r="G625" s="22" t="s">
        <v>62</v>
      </c>
      <c r="H625" s="22">
        <v>182030.6</v>
      </c>
      <c r="I625" s="22">
        <v>15079900</v>
      </c>
      <c r="J625" s="22">
        <f t="shared" si="67"/>
        <v>177428.35</v>
      </c>
    </row>
    <row r="626" spans="6:10" s="22" customFormat="1" ht="15.75">
      <c r="F626" s="22" t="s">
        <v>2</v>
      </c>
      <c r="G626" s="22" t="s">
        <v>63</v>
      </c>
      <c r="H626" s="22">
        <v>247.53</v>
      </c>
      <c r="I626" s="22">
        <v>15080147</v>
      </c>
      <c r="J626" s="22">
        <f t="shared" si="67"/>
        <v>123.765</v>
      </c>
    </row>
    <row r="627" spans="1:10" s="22" customFormat="1" ht="15.75">
      <c r="A627" s="22" t="s">
        <v>364</v>
      </c>
      <c r="B627" s="22" t="s">
        <v>32</v>
      </c>
      <c r="C627" s="22">
        <v>6591609</v>
      </c>
      <c r="D627" s="22">
        <v>20830954</v>
      </c>
      <c r="F627" s="22" t="s">
        <v>364</v>
      </c>
      <c r="G627" s="22" t="s">
        <v>32</v>
      </c>
      <c r="H627" s="22">
        <v>6727301</v>
      </c>
      <c r="I627" s="22">
        <v>21807448</v>
      </c>
      <c r="J627" s="22">
        <f t="shared" si="67"/>
        <v>6659455</v>
      </c>
    </row>
    <row r="628" spans="1:10" s="22" customFormat="1" ht="15.75">
      <c r="A628" s="22" t="s">
        <v>364</v>
      </c>
      <c r="B628" s="22" t="s">
        <v>50</v>
      </c>
      <c r="C628" s="22">
        <v>391455.6</v>
      </c>
      <c r="D628" s="22">
        <v>21222410</v>
      </c>
      <c r="F628" s="22" t="s">
        <v>364</v>
      </c>
      <c r="G628" s="22" t="s">
        <v>50</v>
      </c>
      <c r="H628" s="22">
        <v>369682.8</v>
      </c>
      <c r="I628" s="22">
        <v>22177131</v>
      </c>
      <c r="J628" s="22">
        <f t="shared" si="67"/>
        <v>380569.19999999995</v>
      </c>
    </row>
    <row r="629" spans="1:10" s="22" customFormat="1" ht="15.75">
      <c r="A629" s="22" t="s">
        <v>364</v>
      </c>
      <c r="B629" s="22" t="s">
        <v>51</v>
      </c>
      <c r="C629" s="22">
        <v>26541.85</v>
      </c>
      <c r="D629" s="22">
        <v>21248952</v>
      </c>
      <c r="F629" s="22" t="s">
        <v>364</v>
      </c>
      <c r="G629" s="22" t="s">
        <v>51</v>
      </c>
      <c r="H629" s="22">
        <v>31155.51</v>
      </c>
      <c r="I629" s="22">
        <v>22208286</v>
      </c>
      <c r="J629" s="22">
        <f t="shared" si="67"/>
        <v>28848.68</v>
      </c>
    </row>
    <row r="630" spans="1:10" s="22" customFormat="1" ht="15.75">
      <c r="A630" s="22" t="s">
        <v>364</v>
      </c>
      <c r="B630" s="22" t="s">
        <v>52</v>
      </c>
      <c r="C630" s="22">
        <v>2387856</v>
      </c>
      <c r="D630" s="22">
        <v>23636808</v>
      </c>
      <c r="F630" s="22" t="s">
        <v>364</v>
      </c>
      <c r="G630" s="22" t="s">
        <v>52</v>
      </c>
      <c r="H630" s="22">
        <v>2698689</v>
      </c>
      <c r="I630" s="22">
        <v>24906976</v>
      </c>
      <c r="J630" s="22">
        <f t="shared" si="67"/>
        <v>2543272.5</v>
      </c>
    </row>
    <row r="631" spans="1:10" s="22" customFormat="1" ht="15.75">
      <c r="A631" s="22" t="s">
        <v>364</v>
      </c>
      <c r="B631" s="22" t="s">
        <v>53</v>
      </c>
      <c r="C631" s="22">
        <v>1798298</v>
      </c>
      <c r="D631" s="22">
        <v>25435106</v>
      </c>
      <c r="F631" s="22" t="s">
        <v>364</v>
      </c>
      <c r="G631" s="22" t="s">
        <v>53</v>
      </c>
      <c r="H631" s="22">
        <v>1732676</v>
      </c>
      <c r="I631" s="22">
        <v>26639651</v>
      </c>
      <c r="J631" s="22">
        <f t="shared" si="67"/>
        <v>1765487</v>
      </c>
    </row>
    <row r="632" spans="1:10" s="22" customFormat="1" ht="15.75">
      <c r="A632" s="22" t="s">
        <v>364</v>
      </c>
      <c r="B632" s="22" t="s">
        <v>54</v>
      </c>
      <c r="C632" s="22">
        <v>1540525</v>
      </c>
      <c r="D632" s="22">
        <v>26975631</v>
      </c>
      <c r="F632" s="22" t="s">
        <v>364</v>
      </c>
      <c r="G632" s="22" t="s">
        <v>54</v>
      </c>
      <c r="H632" s="22">
        <v>1556361</v>
      </c>
      <c r="I632" s="22">
        <v>28196013</v>
      </c>
      <c r="J632" s="22">
        <f t="shared" si="67"/>
        <v>1548443</v>
      </c>
    </row>
    <row r="633" spans="1:10" s="22" customFormat="1" ht="15.75">
      <c r="A633" s="22" t="s">
        <v>364</v>
      </c>
      <c r="B633" s="22" t="s">
        <v>55</v>
      </c>
      <c r="C633" s="22">
        <v>554691.7</v>
      </c>
      <c r="D633" s="22">
        <v>27530323</v>
      </c>
      <c r="F633" s="22" t="s">
        <v>364</v>
      </c>
      <c r="G633" s="22" t="s">
        <v>55</v>
      </c>
      <c r="H633" s="22">
        <v>615762.9</v>
      </c>
      <c r="I633" s="22">
        <v>28811776</v>
      </c>
      <c r="J633" s="22">
        <f t="shared" si="67"/>
        <v>585227.3</v>
      </c>
    </row>
    <row r="634" spans="1:10" s="22" customFormat="1" ht="15.75">
      <c r="A634" s="22" t="s">
        <v>364</v>
      </c>
      <c r="B634" s="22" t="s">
        <v>56</v>
      </c>
      <c r="C634" s="22">
        <v>110546.8</v>
      </c>
      <c r="D634" s="22">
        <v>27640870</v>
      </c>
      <c r="F634" s="22" t="s">
        <v>364</v>
      </c>
      <c r="G634" s="22" t="s">
        <v>56</v>
      </c>
      <c r="H634" s="22">
        <v>147474.9</v>
      </c>
      <c r="I634" s="22">
        <v>28959251</v>
      </c>
      <c r="J634" s="22">
        <f t="shared" si="67"/>
        <v>129010.85</v>
      </c>
    </row>
    <row r="635" spans="1:10" s="22" customFormat="1" ht="15.75">
      <c r="A635" s="22" t="s">
        <v>364</v>
      </c>
      <c r="B635" s="22" t="s">
        <v>57</v>
      </c>
      <c r="C635" s="22">
        <v>513408.5</v>
      </c>
      <c r="D635" s="22">
        <v>28154278</v>
      </c>
      <c r="F635" s="22" t="s">
        <v>364</v>
      </c>
      <c r="G635" s="22" t="s">
        <v>57</v>
      </c>
      <c r="H635" s="22">
        <v>540455.5</v>
      </c>
      <c r="I635" s="22">
        <v>29499706</v>
      </c>
      <c r="J635" s="22">
        <f t="shared" si="67"/>
        <v>526932</v>
      </c>
    </row>
    <row r="636" spans="1:10" s="22" customFormat="1" ht="15.75">
      <c r="A636" s="22" t="s">
        <v>364</v>
      </c>
      <c r="B636" s="22" t="s">
        <v>58</v>
      </c>
      <c r="C636" s="22">
        <v>1329955</v>
      </c>
      <c r="D636" s="22">
        <v>29484233</v>
      </c>
      <c r="F636" s="22" t="s">
        <v>364</v>
      </c>
      <c r="G636" s="22" t="s">
        <v>58</v>
      </c>
      <c r="H636" s="22">
        <v>1463920</v>
      </c>
      <c r="I636" s="22">
        <v>30963626</v>
      </c>
      <c r="J636" s="22">
        <f t="shared" si="67"/>
        <v>1396937.5</v>
      </c>
    </row>
    <row r="637" spans="1:10" s="22" customFormat="1" ht="15.75">
      <c r="A637" s="22" t="s">
        <v>364</v>
      </c>
      <c r="B637" s="22" t="s">
        <v>59</v>
      </c>
      <c r="C637" s="22">
        <v>1434868</v>
      </c>
      <c r="D637" s="22">
        <v>30919101</v>
      </c>
      <c r="F637" s="22" t="s">
        <v>364</v>
      </c>
      <c r="G637" s="22" t="s">
        <v>59</v>
      </c>
      <c r="H637" s="22">
        <v>1597016</v>
      </c>
      <c r="I637" s="22">
        <v>32560642</v>
      </c>
      <c r="J637" s="22">
        <f t="shared" si="67"/>
        <v>1515942</v>
      </c>
    </row>
    <row r="638" spans="1:10" s="22" customFormat="1" ht="15.75">
      <c r="A638" s="22" t="s">
        <v>364</v>
      </c>
      <c r="B638" s="22" t="s">
        <v>60</v>
      </c>
      <c r="C638" s="22">
        <v>1732541</v>
      </c>
      <c r="D638" s="22">
        <v>32651642</v>
      </c>
      <c r="F638" s="22" t="s">
        <v>364</v>
      </c>
      <c r="G638" s="22" t="s">
        <v>60</v>
      </c>
      <c r="H638" s="22">
        <v>1751203</v>
      </c>
      <c r="I638" s="22">
        <v>34311845</v>
      </c>
      <c r="J638" s="22">
        <f t="shared" si="67"/>
        <v>1741872</v>
      </c>
    </row>
    <row r="639" spans="1:10" s="22" customFormat="1" ht="15.75">
      <c r="A639" s="22" t="s">
        <v>364</v>
      </c>
      <c r="B639" s="22" t="s">
        <v>61</v>
      </c>
      <c r="C639" s="22">
        <v>748517.6</v>
      </c>
      <c r="D639" s="22">
        <v>33400159</v>
      </c>
      <c r="F639" s="22" t="s">
        <v>364</v>
      </c>
      <c r="G639" s="22" t="s">
        <v>61</v>
      </c>
      <c r="H639" s="22">
        <v>889215.8</v>
      </c>
      <c r="I639" s="22">
        <v>35201061</v>
      </c>
      <c r="J639" s="22">
        <f t="shared" si="67"/>
        <v>818866.7</v>
      </c>
    </row>
    <row r="640" spans="1:10" s="22" customFormat="1" ht="15.75">
      <c r="A640" s="22" t="s">
        <v>364</v>
      </c>
      <c r="B640" s="22" t="s">
        <v>62</v>
      </c>
      <c r="C640" s="22">
        <v>153248.1</v>
      </c>
      <c r="D640" s="22">
        <v>33553407</v>
      </c>
      <c r="F640" s="22" t="s">
        <v>364</v>
      </c>
      <c r="G640" s="22" t="s">
        <v>62</v>
      </c>
      <c r="H640" s="22">
        <v>149884.8</v>
      </c>
      <c r="I640" s="22">
        <v>35350946</v>
      </c>
      <c r="J640" s="22">
        <f t="shared" si="67"/>
        <v>151566.45</v>
      </c>
    </row>
    <row r="641" spans="1:10" s="22" customFormat="1" ht="15.75">
      <c r="A641" s="22" t="s">
        <v>364</v>
      </c>
      <c r="B641" s="22" t="s">
        <v>63</v>
      </c>
      <c r="C641" s="22">
        <v>2867.36</v>
      </c>
      <c r="D641" s="22">
        <v>33556275</v>
      </c>
      <c r="J641" s="22">
        <f t="shared" si="67"/>
        <v>1433.68</v>
      </c>
    </row>
    <row r="642" spans="1:10" s="22" customFormat="1" ht="15.75">
      <c r="A642" s="22" t="s">
        <v>145</v>
      </c>
      <c r="B642" s="22" t="s">
        <v>32</v>
      </c>
      <c r="C642" s="22">
        <v>718276.1</v>
      </c>
      <c r="D642" s="22">
        <v>34274551</v>
      </c>
      <c r="F642" s="22" t="s">
        <v>145</v>
      </c>
      <c r="G642" s="22" t="s">
        <v>32</v>
      </c>
      <c r="H642" s="22">
        <v>654407</v>
      </c>
      <c r="I642" s="22">
        <v>36005353</v>
      </c>
      <c r="J642" s="22">
        <f t="shared" si="67"/>
        <v>686341.55</v>
      </c>
    </row>
    <row r="643" spans="1:10" s="22" customFormat="1" ht="15.75">
      <c r="A643" s="22" t="s">
        <v>145</v>
      </c>
      <c r="B643" s="22" t="s">
        <v>50</v>
      </c>
      <c r="C643" s="22">
        <v>8605.7</v>
      </c>
      <c r="D643" s="22">
        <v>34283157</v>
      </c>
      <c r="F643" s="22" t="s">
        <v>145</v>
      </c>
      <c r="G643" s="22" t="s">
        <v>50</v>
      </c>
      <c r="H643" s="22">
        <v>3042.93</v>
      </c>
      <c r="I643" s="22">
        <v>36008396</v>
      </c>
      <c r="J643" s="22">
        <f t="shared" si="67"/>
        <v>5824.3150000000005</v>
      </c>
    </row>
    <row r="644" spans="1:10" s="22" customFormat="1" ht="15.75">
      <c r="A644" s="22" t="s">
        <v>145</v>
      </c>
      <c r="B644" s="22" t="s">
        <v>51</v>
      </c>
      <c r="C644" s="22">
        <v>2811.56</v>
      </c>
      <c r="D644" s="22">
        <v>34285968</v>
      </c>
      <c r="F644" s="22" t="s">
        <v>145</v>
      </c>
      <c r="G644" s="22" t="s">
        <v>51</v>
      </c>
      <c r="H644" s="22">
        <v>1509.91</v>
      </c>
      <c r="I644" s="22">
        <v>36009906</v>
      </c>
      <c r="J644" s="22">
        <f t="shared" si="67"/>
        <v>2160.735</v>
      </c>
    </row>
    <row r="645" spans="1:10" s="22" customFormat="1" ht="15.75">
      <c r="A645" s="22" t="s">
        <v>145</v>
      </c>
      <c r="B645" s="22" t="s">
        <v>52</v>
      </c>
      <c r="C645" s="22">
        <v>65467.31</v>
      </c>
      <c r="D645" s="22">
        <v>34351435</v>
      </c>
      <c r="F645" s="22" t="s">
        <v>145</v>
      </c>
      <c r="G645" s="22" t="s">
        <v>52</v>
      </c>
      <c r="H645" s="22">
        <v>63678.56</v>
      </c>
      <c r="I645" s="22">
        <v>36073584</v>
      </c>
      <c r="J645" s="22">
        <f t="shared" si="67"/>
        <v>64572.935</v>
      </c>
    </row>
    <row r="646" spans="1:10" s="22" customFormat="1" ht="15.75">
      <c r="A646" s="22" t="s">
        <v>145</v>
      </c>
      <c r="B646" s="22" t="s">
        <v>53</v>
      </c>
      <c r="C646" s="22">
        <v>134441.1</v>
      </c>
      <c r="D646" s="22">
        <v>34485877</v>
      </c>
      <c r="F646" s="22" t="s">
        <v>145</v>
      </c>
      <c r="G646" s="22" t="s">
        <v>53</v>
      </c>
      <c r="H646" s="22">
        <v>130902.4</v>
      </c>
      <c r="I646" s="22">
        <v>36204487</v>
      </c>
      <c r="J646" s="22">
        <f t="shared" si="67"/>
        <v>132671.75</v>
      </c>
    </row>
    <row r="647" spans="1:10" s="22" customFormat="1" ht="15.75">
      <c r="A647" s="22" t="s">
        <v>145</v>
      </c>
      <c r="B647" s="22" t="s">
        <v>54</v>
      </c>
      <c r="C647" s="22">
        <v>192637.5</v>
      </c>
      <c r="D647" s="22">
        <v>34678514</v>
      </c>
      <c r="F647" s="22" t="s">
        <v>145</v>
      </c>
      <c r="G647" s="22" t="s">
        <v>54</v>
      </c>
      <c r="H647" s="22">
        <v>153389</v>
      </c>
      <c r="I647" s="22">
        <v>36357876</v>
      </c>
      <c r="J647" s="22">
        <f t="shared" si="67"/>
        <v>173013.25</v>
      </c>
    </row>
    <row r="648" spans="1:10" s="22" customFormat="1" ht="15.75">
      <c r="A648" s="22" t="s">
        <v>145</v>
      </c>
      <c r="B648" s="22" t="s">
        <v>55</v>
      </c>
      <c r="C648" s="22">
        <v>82138.92</v>
      </c>
      <c r="D648" s="22">
        <v>34760653</v>
      </c>
      <c r="F648" s="22" t="s">
        <v>145</v>
      </c>
      <c r="G648" s="22" t="s">
        <v>55</v>
      </c>
      <c r="H648" s="22">
        <v>80139.97</v>
      </c>
      <c r="I648" s="22">
        <v>36438016</v>
      </c>
      <c r="J648" s="22">
        <f t="shared" si="67"/>
        <v>81139.445</v>
      </c>
    </row>
    <row r="649" spans="1:10" s="22" customFormat="1" ht="15.75">
      <c r="A649" s="22" t="s">
        <v>145</v>
      </c>
      <c r="B649" s="22" t="s">
        <v>56</v>
      </c>
      <c r="C649" s="22">
        <v>34248.03</v>
      </c>
      <c r="D649" s="22">
        <v>34794901</v>
      </c>
      <c r="F649" s="22" t="s">
        <v>145</v>
      </c>
      <c r="G649" s="22" t="s">
        <v>56</v>
      </c>
      <c r="H649" s="22">
        <v>29970.19</v>
      </c>
      <c r="I649" s="22">
        <v>36467986</v>
      </c>
      <c r="J649" s="22">
        <f t="shared" si="67"/>
        <v>32109.11</v>
      </c>
    </row>
    <row r="650" spans="1:10" s="22" customFormat="1" ht="15.75">
      <c r="A650" s="22" t="s">
        <v>145</v>
      </c>
      <c r="B650" s="22" t="s">
        <v>57</v>
      </c>
      <c r="C650" s="22">
        <v>93091.92</v>
      </c>
      <c r="D650" s="22">
        <v>34887993</v>
      </c>
      <c r="F650" s="22" t="s">
        <v>145</v>
      </c>
      <c r="G650" s="22" t="s">
        <v>57</v>
      </c>
      <c r="H650" s="22">
        <v>72736.24</v>
      </c>
      <c r="I650" s="22">
        <v>36540722</v>
      </c>
      <c r="J650" s="22">
        <f t="shared" si="67"/>
        <v>82914.08</v>
      </c>
    </row>
    <row r="651" spans="1:10" s="22" customFormat="1" ht="15.75">
      <c r="A651" s="22" t="s">
        <v>145</v>
      </c>
      <c r="B651" s="22" t="s">
        <v>58</v>
      </c>
      <c r="C651" s="22">
        <v>167831.9</v>
      </c>
      <c r="D651" s="22">
        <v>35055825</v>
      </c>
      <c r="F651" s="22" t="s">
        <v>145</v>
      </c>
      <c r="G651" s="22" t="s">
        <v>58</v>
      </c>
      <c r="H651" s="22">
        <v>153738</v>
      </c>
      <c r="I651" s="22">
        <v>36694460</v>
      </c>
      <c r="J651" s="22">
        <f t="shared" si="67"/>
        <v>160784.95</v>
      </c>
    </row>
    <row r="652" spans="1:10" s="22" customFormat="1" ht="15.75">
      <c r="A652" s="22" t="s">
        <v>145</v>
      </c>
      <c r="B652" s="22" t="s">
        <v>59</v>
      </c>
      <c r="C652" s="22">
        <v>353187.6</v>
      </c>
      <c r="D652" s="22">
        <v>35409012</v>
      </c>
      <c r="F652" s="22" t="s">
        <v>145</v>
      </c>
      <c r="G652" s="22" t="s">
        <v>59</v>
      </c>
      <c r="H652" s="22">
        <v>332710.6</v>
      </c>
      <c r="I652" s="22">
        <v>37027171</v>
      </c>
      <c r="J652" s="22">
        <f t="shared" si="67"/>
        <v>342949.1</v>
      </c>
    </row>
    <row r="653" spans="1:10" s="22" customFormat="1" ht="15.75">
      <c r="A653" s="22" t="s">
        <v>145</v>
      </c>
      <c r="B653" s="22" t="s">
        <v>60</v>
      </c>
      <c r="C653" s="22">
        <v>153428.1</v>
      </c>
      <c r="D653" s="22">
        <v>35562441</v>
      </c>
      <c r="F653" s="22" t="s">
        <v>145</v>
      </c>
      <c r="G653" s="22" t="s">
        <v>60</v>
      </c>
      <c r="H653" s="22">
        <v>136912.2</v>
      </c>
      <c r="I653" s="22">
        <v>37164083</v>
      </c>
      <c r="J653" s="22">
        <f t="shared" si="67"/>
        <v>145170.15000000002</v>
      </c>
    </row>
    <row r="654" spans="1:10" s="22" customFormat="1" ht="15.75">
      <c r="A654" s="22" t="s">
        <v>145</v>
      </c>
      <c r="B654" s="22" t="s">
        <v>61</v>
      </c>
      <c r="C654" s="22">
        <v>59992</v>
      </c>
      <c r="D654" s="22">
        <v>35622433</v>
      </c>
      <c r="F654" s="22" t="s">
        <v>145</v>
      </c>
      <c r="G654" s="22" t="s">
        <v>61</v>
      </c>
      <c r="H654" s="22">
        <v>65787.4</v>
      </c>
      <c r="I654" s="22">
        <v>37229870</v>
      </c>
      <c r="J654" s="22">
        <f t="shared" si="67"/>
        <v>62889.7</v>
      </c>
    </row>
    <row r="655" spans="1:10" s="22" customFormat="1" ht="15.75">
      <c r="A655" s="22" t="s">
        <v>145</v>
      </c>
      <c r="B655" s="22" t="s">
        <v>62</v>
      </c>
      <c r="C655" s="22">
        <v>33854.15</v>
      </c>
      <c r="D655" s="22">
        <v>35656287</v>
      </c>
      <c r="F655" s="22" t="s">
        <v>145</v>
      </c>
      <c r="G655" s="22" t="s">
        <v>62</v>
      </c>
      <c r="H655" s="22">
        <v>49421.81</v>
      </c>
      <c r="I655" s="22">
        <v>37279292</v>
      </c>
      <c r="J655" s="22">
        <f t="shared" si="67"/>
        <v>41637.979999999996</v>
      </c>
    </row>
    <row r="656" spans="1:10" s="22" customFormat="1" ht="15.75">
      <c r="A656" s="22" t="s">
        <v>145</v>
      </c>
      <c r="B656" s="22" t="s">
        <v>63</v>
      </c>
      <c r="C656" s="22">
        <v>2801.14</v>
      </c>
      <c r="D656" s="22">
        <v>35659088</v>
      </c>
      <c r="J656" s="22">
        <f t="shared" si="67"/>
        <v>1400.57</v>
      </c>
    </row>
    <row r="657" spans="1:6" ht="15.75">
      <c r="A657" t="s">
        <v>6</v>
      </c>
      <c r="F657" t="s">
        <v>6</v>
      </c>
    </row>
    <row r="658" spans="1:9" ht="15.75">
      <c r="A658" t="s">
        <v>142</v>
      </c>
      <c r="B658" t="s">
        <v>64</v>
      </c>
      <c r="C658" t="s">
        <v>9</v>
      </c>
      <c r="D658" t="s">
        <v>9</v>
      </c>
      <c r="F658" t="s">
        <v>142</v>
      </c>
      <c r="G658" t="s">
        <v>64</v>
      </c>
      <c r="H658" t="s">
        <v>9</v>
      </c>
      <c r="I658" t="s">
        <v>9</v>
      </c>
    </row>
    <row r="659" spans="1:7" ht="15.75">
      <c r="A659" t="s">
        <v>11</v>
      </c>
      <c r="B659" t="s">
        <v>31</v>
      </c>
      <c r="F659" t="s">
        <v>11</v>
      </c>
      <c r="G659" t="s">
        <v>31</v>
      </c>
    </row>
    <row r="660" spans="1:10" s="22" customFormat="1" ht="15.75">
      <c r="A660" s="22" t="s">
        <v>1</v>
      </c>
      <c r="B660" s="22" t="s">
        <v>32</v>
      </c>
      <c r="C660" s="22">
        <v>2259590</v>
      </c>
      <c r="D660" s="22">
        <v>2259590</v>
      </c>
      <c r="F660" s="22" t="s">
        <v>1</v>
      </c>
      <c r="G660" s="22" t="s">
        <v>32</v>
      </c>
      <c r="H660" s="22">
        <v>2377434</v>
      </c>
      <c r="I660" s="22">
        <v>2377434</v>
      </c>
      <c r="J660" s="22">
        <f aca="true" t="shared" si="68" ref="J660:J705">(C660+H660)/2</f>
        <v>2318512</v>
      </c>
    </row>
    <row r="661" spans="1:11" s="22" customFormat="1" ht="15.75">
      <c r="A661" s="22" t="s">
        <v>1</v>
      </c>
      <c r="B661" s="22" t="s">
        <v>65</v>
      </c>
      <c r="C661" s="22">
        <v>517094.5</v>
      </c>
      <c r="D661" s="22">
        <v>2776685</v>
      </c>
      <c r="F661" s="22" t="s">
        <v>1</v>
      </c>
      <c r="G661" s="22" t="s">
        <v>65</v>
      </c>
      <c r="H661" s="22">
        <v>564952.8</v>
      </c>
      <c r="I661" s="22">
        <v>2942387</v>
      </c>
      <c r="J661" s="22">
        <f t="shared" si="68"/>
        <v>541023.65</v>
      </c>
      <c r="K661" s="22" t="s">
        <v>330</v>
      </c>
    </row>
    <row r="662" spans="1:11" s="22" customFormat="1" ht="15.75">
      <c r="A662" s="22" t="s">
        <v>1</v>
      </c>
      <c r="B662" s="22" t="s">
        <v>66</v>
      </c>
      <c r="C662" s="22">
        <v>729144.5</v>
      </c>
      <c r="D662" s="22">
        <v>3505829</v>
      </c>
      <c r="F662" s="22" t="s">
        <v>1</v>
      </c>
      <c r="G662" s="22" t="s">
        <v>66</v>
      </c>
      <c r="H662" s="22">
        <v>778641.4</v>
      </c>
      <c r="I662" s="22">
        <v>3721028</v>
      </c>
      <c r="J662" s="22">
        <f t="shared" si="68"/>
        <v>753892.95</v>
      </c>
      <c r="K662" s="22" t="s">
        <v>331</v>
      </c>
    </row>
    <row r="663" spans="1:11" s="22" customFormat="1" ht="15.75">
      <c r="A663" s="22" t="s">
        <v>1</v>
      </c>
      <c r="B663" s="22" t="s">
        <v>67</v>
      </c>
      <c r="C663" s="22">
        <v>404841.8</v>
      </c>
      <c r="D663" s="22">
        <v>3910671</v>
      </c>
      <c r="F663" s="22" t="s">
        <v>1</v>
      </c>
      <c r="G663" s="22" t="s">
        <v>67</v>
      </c>
      <c r="H663" s="22">
        <v>471907.3</v>
      </c>
      <c r="I663" s="22">
        <v>4192935</v>
      </c>
      <c r="J663" s="22">
        <f t="shared" si="68"/>
        <v>438374.55</v>
      </c>
      <c r="K663" s="22" t="s">
        <v>332</v>
      </c>
    </row>
    <row r="664" spans="1:11" s="22" customFormat="1" ht="15.75">
      <c r="A664" s="22" t="s">
        <v>1</v>
      </c>
      <c r="B664" s="22" t="s">
        <v>68</v>
      </c>
      <c r="C664" s="22">
        <v>263455</v>
      </c>
      <c r="D664" s="22">
        <v>4174126</v>
      </c>
      <c r="F664" s="22" t="s">
        <v>1</v>
      </c>
      <c r="G664" s="22" t="s">
        <v>68</v>
      </c>
      <c r="H664" s="22">
        <v>270524.9</v>
      </c>
      <c r="I664" s="22">
        <v>4463460</v>
      </c>
      <c r="J664" s="22">
        <f t="shared" si="68"/>
        <v>266989.95</v>
      </c>
      <c r="K664" s="22" t="s">
        <v>333</v>
      </c>
    </row>
    <row r="665" spans="1:11" s="22" customFormat="1" ht="15.75">
      <c r="A665" s="22" t="s">
        <v>1</v>
      </c>
      <c r="B665" s="22" t="s">
        <v>69</v>
      </c>
      <c r="C665" s="22">
        <v>273916.2</v>
      </c>
      <c r="D665" s="22">
        <v>4448042</v>
      </c>
      <c r="F665" s="22" t="s">
        <v>1</v>
      </c>
      <c r="G665" s="22" t="s">
        <v>69</v>
      </c>
      <c r="H665" s="22">
        <v>310335.3</v>
      </c>
      <c r="I665" s="22">
        <v>4773796</v>
      </c>
      <c r="J665" s="22">
        <f t="shared" si="68"/>
        <v>292125.75</v>
      </c>
      <c r="K665" s="22" t="s">
        <v>334</v>
      </c>
    </row>
    <row r="666" spans="1:11" s="22" customFormat="1" ht="15.75">
      <c r="A666" s="22" t="s">
        <v>1</v>
      </c>
      <c r="B666" s="22" t="s">
        <v>70</v>
      </c>
      <c r="C666" s="22">
        <v>9550.09</v>
      </c>
      <c r="D666" s="22">
        <v>4457592</v>
      </c>
      <c r="F666" s="22" t="s">
        <v>1</v>
      </c>
      <c r="G666" s="22" t="s">
        <v>70</v>
      </c>
      <c r="H666" s="22">
        <v>10569.73</v>
      </c>
      <c r="I666" s="22">
        <v>4784365</v>
      </c>
      <c r="J666" s="22">
        <f t="shared" si="68"/>
        <v>10059.91</v>
      </c>
      <c r="K666" s="22" t="s">
        <v>335</v>
      </c>
    </row>
    <row r="667" spans="1:11" s="22" customFormat="1" ht="15.75">
      <c r="A667" s="22" t="s">
        <v>1</v>
      </c>
      <c r="B667" s="22" t="s">
        <v>52</v>
      </c>
      <c r="C667" s="22">
        <v>153544.7</v>
      </c>
      <c r="D667" s="22">
        <v>4611137</v>
      </c>
      <c r="F667" s="22" t="s">
        <v>1</v>
      </c>
      <c r="G667" s="22" t="s">
        <v>52</v>
      </c>
      <c r="H667" s="22">
        <v>200148.8</v>
      </c>
      <c r="I667" s="22">
        <v>4984514</v>
      </c>
      <c r="J667" s="22">
        <f t="shared" si="68"/>
        <v>176846.75</v>
      </c>
      <c r="K667" s="22" t="s">
        <v>319</v>
      </c>
    </row>
    <row r="668" spans="1:11" s="22" customFormat="1" ht="15.75">
      <c r="A668" s="22" t="s">
        <v>1</v>
      </c>
      <c r="B668" s="22" t="s">
        <v>71</v>
      </c>
      <c r="C668" s="22">
        <v>87395.55</v>
      </c>
      <c r="D668" s="22">
        <v>4698533</v>
      </c>
      <c r="F668" s="22" t="s">
        <v>1</v>
      </c>
      <c r="G668" s="22" t="s">
        <v>71</v>
      </c>
      <c r="H668" s="22">
        <v>81217.04</v>
      </c>
      <c r="I668" s="22">
        <v>5065731</v>
      </c>
      <c r="J668" s="22">
        <f t="shared" si="68"/>
        <v>84306.295</v>
      </c>
      <c r="K668" s="22" t="s">
        <v>336</v>
      </c>
    </row>
    <row r="669" spans="1:11" s="22" customFormat="1" ht="15.75">
      <c r="A669" s="22" t="s">
        <v>1</v>
      </c>
      <c r="B669" s="22" t="s">
        <v>72</v>
      </c>
      <c r="C669" s="22">
        <v>172286.3</v>
      </c>
      <c r="D669" s="22">
        <v>4870819</v>
      </c>
      <c r="F669" s="22" t="s">
        <v>1</v>
      </c>
      <c r="G669" s="22" t="s">
        <v>72</v>
      </c>
      <c r="H669" s="22">
        <v>147338.1</v>
      </c>
      <c r="I669" s="22">
        <v>5213069</v>
      </c>
      <c r="J669" s="22">
        <f t="shared" si="68"/>
        <v>159812.2</v>
      </c>
      <c r="K669" s="22" t="s">
        <v>337</v>
      </c>
    </row>
    <row r="670" spans="1:11" s="22" customFormat="1" ht="15.75">
      <c r="A670" s="22" t="s">
        <v>1</v>
      </c>
      <c r="B670" s="22" t="s">
        <v>73</v>
      </c>
      <c r="C670" s="22">
        <v>129790.9</v>
      </c>
      <c r="D670" s="22">
        <v>5000610</v>
      </c>
      <c r="F670" s="22" t="s">
        <v>1</v>
      </c>
      <c r="G670" s="22" t="s">
        <v>73</v>
      </c>
      <c r="H670" s="22">
        <v>121571</v>
      </c>
      <c r="I670" s="22">
        <v>5334640</v>
      </c>
      <c r="J670" s="22">
        <f t="shared" si="68"/>
        <v>125680.95</v>
      </c>
      <c r="K670" s="22" t="s">
        <v>338</v>
      </c>
    </row>
    <row r="671" spans="1:10" s="22" customFormat="1" ht="15.75">
      <c r="A671" s="22" t="s">
        <v>2</v>
      </c>
      <c r="B671" s="22" t="s">
        <v>32</v>
      </c>
      <c r="C671" s="22">
        <v>3363723</v>
      </c>
      <c r="D671" s="22">
        <v>8364332</v>
      </c>
      <c r="F671" s="22" t="s">
        <v>2</v>
      </c>
      <c r="G671" s="22" t="s">
        <v>32</v>
      </c>
      <c r="H671" s="22">
        <v>3597078</v>
      </c>
      <c r="I671" s="22">
        <v>8931718</v>
      </c>
      <c r="J671" s="22">
        <f t="shared" si="68"/>
        <v>3480400.5</v>
      </c>
    </row>
    <row r="672" spans="1:10" s="22" customFormat="1" ht="15.75">
      <c r="A672" s="22" t="s">
        <v>2</v>
      </c>
      <c r="B672" s="22" t="s">
        <v>65</v>
      </c>
      <c r="C672" s="22">
        <v>789766</v>
      </c>
      <c r="D672" s="22">
        <v>9154098</v>
      </c>
      <c r="F672" s="22" t="s">
        <v>2</v>
      </c>
      <c r="G672" s="22" t="s">
        <v>65</v>
      </c>
      <c r="H672" s="22">
        <v>902734.3</v>
      </c>
      <c r="I672" s="22">
        <v>9834453</v>
      </c>
      <c r="J672" s="22">
        <f t="shared" si="68"/>
        <v>846250.15</v>
      </c>
    </row>
    <row r="673" spans="1:10" s="22" customFormat="1" ht="15.75">
      <c r="A673" s="22" t="s">
        <v>2</v>
      </c>
      <c r="B673" s="22" t="s">
        <v>66</v>
      </c>
      <c r="C673" s="22">
        <v>1903875</v>
      </c>
      <c r="D673" s="22">
        <v>11057974</v>
      </c>
      <c r="F673" s="22" t="s">
        <v>2</v>
      </c>
      <c r="G673" s="22" t="s">
        <v>66</v>
      </c>
      <c r="H673" s="22">
        <v>2026207</v>
      </c>
      <c r="I673" s="22">
        <v>11860659</v>
      </c>
      <c r="J673" s="22">
        <f t="shared" si="68"/>
        <v>1965041</v>
      </c>
    </row>
    <row r="674" spans="1:10" s="22" customFormat="1" ht="15.75">
      <c r="A674" s="22" t="s">
        <v>2</v>
      </c>
      <c r="B674" s="22" t="s">
        <v>67</v>
      </c>
      <c r="C674" s="22">
        <v>1008144</v>
      </c>
      <c r="D674" s="22">
        <v>12066117</v>
      </c>
      <c r="F674" s="22" t="s">
        <v>2</v>
      </c>
      <c r="G674" s="22" t="s">
        <v>67</v>
      </c>
      <c r="H674" s="22">
        <v>1008946</v>
      </c>
      <c r="I674" s="22">
        <v>12869605</v>
      </c>
      <c r="J674" s="22">
        <f t="shared" si="68"/>
        <v>1008545</v>
      </c>
    </row>
    <row r="675" spans="1:10" s="22" customFormat="1" ht="15.75">
      <c r="A675" s="22" t="s">
        <v>2</v>
      </c>
      <c r="B675" s="22" t="s">
        <v>68</v>
      </c>
      <c r="C675" s="22">
        <v>716790.9</v>
      </c>
      <c r="D675" s="22">
        <v>12782908</v>
      </c>
      <c r="F675" s="22" t="s">
        <v>2</v>
      </c>
      <c r="G675" s="22" t="s">
        <v>68</v>
      </c>
      <c r="H675" s="22">
        <v>725605.4</v>
      </c>
      <c r="I675" s="22">
        <v>13595211</v>
      </c>
      <c r="J675" s="22">
        <f t="shared" si="68"/>
        <v>721198.15</v>
      </c>
    </row>
    <row r="676" spans="1:10" s="22" customFormat="1" ht="15.75">
      <c r="A676" s="22" t="s">
        <v>2</v>
      </c>
      <c r="B676" s="22" t="s">
        <v>69</v>
      </c>
      <c r="C676" s="22">
        <v>552112.5</v>
      </c>
      <c r="D676" s="22">
        <v>13335021</v>
      </c>
      <c r="F676" s="22" t="s">
        <v>2</v>
      </c>
      <c r="G676" s="22" t="s">
        <v>69</v>
      </c>
      <c r="H676" s="22">
        <v>635586.3</v>
      </c>
      <c r="I676" s="22">
        <v>14230797</v>
      </c>
      <c r="J676" s="22">
        <f t="shared" si="68"/>
        <v>593849.4</v>
      </c>
    </row>
    <row r="677" spans="1:10" s="22" customFormat="1" ht="15.75">
      <c r="A677" s="22" t="s">
        <v>2</v>
      </c>
      <c r="B677" s="22" t="s">
        <v>70</v>
      </c>
      <c r="C677" s="22">
        <v>22209.78</v>
      </c>
      <c r="D677" s="22">
        <v>13357231</v>
      </c>
      <c r="F677" s="22" t="s">
        <v>2</v>
      </c>
      <c r="G677" s="22" t="s">
        <v>70</v>
      </c>
      <c r="H677" s="22">
        <v>24261.89</v>
      </c>
      <c r="I677" s="22">
        <v>14255059</v>
      </c>
      <c r="J677" s="22">
        <f t="shared" si="68"/>
        <v>23235.835</v>
      </c>
    </row>
    <row r="678" spans="1:10" s="22" customFormat="1" ht="15.75">
      <c r="A678" s="22" t="s">
        <v>2</v>
      </c>
      <c r="B678" s="22" t="s">
        <v>52</v>
      </c>
      <c r="C678" s="22">
        <v>90171.05</v>
      </c>
      <c r="D678" s="22">
        <v>13447402</v>
      </c>
      <c r="F678" s="22" t="s">
        <v>2</v>
      </c>
      <c r="G678" s="22" t="s">
        <v>52</v>
      </c>
      <c r="H678" s="22">
        <v>114297.7</v>
      </c>
      <c r="I678" s="22">
        <v>14369357</v>
      </c>
      <c r="J678" s="22">
        <f t="shared" si="68"/>
        <v>102234.375</v>
      </c>
    </row>
    <row r="679" spans="1:10" s="22" customFormat="1" ht="15.75">
      <c r="A679" s="22" t="s">
        <v>2</v>
      </c>
      <c r="B679" s="22" t="s">
        <v>71</v>
      </c>
      <c r="C679" s="22">
        <v>123400.8</v>
      </c>
      <c r="D679" s="22">
        <v>13570802</v>
      </c>
      <c r="F679" s="22" t="s">
        <v>2</v>
      </c>
      <c r="G679" s="22" t="s">
        <v>71</v>
      </c>
      <c r="H679" s="22">
        <v>146011.2</v>
      </c>
      <c r="I679" s="22">
        <v>14515368</v>
      </c>
      <c r="J679" s="22">
        <f t="shared" si="68"/>
        <v>134706</v>
      </c>
    </row>
    <row r="680" spans="1:10" s="22" customFormat="1" ht="15.75">
      <c r="A680" s="22" t="s">
        <v>2</v>
      </c>
      <c r="B680" s="22" t="s">
        <v>72</v>
      </c>
      <c r="C680" s="22">
        <v>461824.1</v>
      </c>
      <c r="D680" s="22">
        <v>14032627</v>
      </c>
      <c r="F680" s="22" t="s">
        <v>2</v>
      </c>
      <c r="G680" s="22" t="s">
        <v>72</v>
      </c>
      <c r="H680" s="22">
        <v>367660.3</v>
      </c>
      <c r="I680" s="22">
        <v>14883028</v>
      </c>
      <c r="J680" s="22">
        <f t="shared" si="68"/>
        <v>414742.19999999995</v>
      </c>
    </row>
    <row r="681" spans="1:10" s="22" customFormat="1" ht="15.75">
      <c r="A681" s="22" t="s">
        <v>2</v>
      </c>
      <c r="B681" s="22" t="s">
        <v>73</v>
      </c>
      <c r="C681" s="22">
        <v>206719</v>
      </c>
      <c r="D681" s="22">
        <v>14239346</v>
      </c>
      <c r="F681" s="22" t="s">
        <v>2</v>
      </c>
      <c r="G681" s="22" t="s">
        <v>73</v>
      </c>
      <c r="H681" s="22">
        <v>196871.7</v>
      </c>
      <c r="I681" s="22">
        <v>15079900</v>
      </c>
      <c r="J681" s="22">
        <f t="shared" si="68"/>
        <v>201795.35</v>
      </c>
    </row>
    <row r="682" spans="6:10" s="22" customFormat="1" ht="15.75">
      <c r="F682" s="22" t="s">
        <v>2</v>
      </c>
      <c r="G682" s="22" t="s">
        <v>74</v>
      </c>
      <c r="H682" s="22">
        <v>247.53</v>
      </c>
      <c r="I682" s="22">
        <v>15080147</v>
      </c>
      <c r="J682" s="22">
        <f t="shared" si="68"/>
        <v>123.765</v>
      </c>
    </row>
    <row r="683" spans="1:10" s="22" customFormat="1" ht="15.75">
      <c r="A683" s="22" t="s">
        <v>364</v>
      </c>
      <c r="B683" s="22" t="s">
        <v>32</v>
      </c>
      <c r="C683" s="22">
        <v>6591609</v>
      </c>
      <c r="D683" s="22">
        <v>20830954</v>
      </c>
      <c r="F683" s="22" t="s">
        <v>364</v>
      </c>
      <c r="G683" s="22" t="s">
        <v>32</v>
      </c>
      <c r="H683" s="22">
        <v>6727301</v>
      </c>
      <c r="I683" s="22">
        <v>21807448</v>
      </c>
      <c r="J683" s="22">
        <f t="shared" si="68"/>
        <v>6659455</v>
      </c>
    </row>
    <row r="684" spans="1:10" s="22" customFormat="1" ht="15.75">
      <c r="A684" s="22" t="s">
        <v>364</v>
      </c>
      <c r="B684" s="22" t="s">
        <v>65</v>
      </c>
      <c r="C684" s="22">
        <v>710222.5</v>
      </c>
      <c r="D684" s="22">
        <v>21541177</v>
      </c>
      <c r="F684" s="22" t="s">
        <v>364</v>
      </c>
      <c r="G684" s="22" t="s">
        <v>65</v>
      </c>
      <c r="H684" s="22">
        <v>766231.7</v>
      </c>
      <c r="I684" s="22">
        <v>22573680</v>
      </c>
      <c r="J684" s="22">
        <f t="shared" si="68"/>
        <v>738227.1</v>
      </c>
    </row>
    <row r="685" spans="1:10" s="22" customFormat="1" ht="15.75">
      <c r="A685" s="22" t="s">
        <v>364</v>
      </c>
      <c r="B685" s="22" t="s">
        <v>66</v>
      </c>
      <c r="C685" s="22">
        <v>830411.7</v>
      </c>
      <c r="D685" s="22">
        <v>22371589</v>
      </c>
      <c r="F685" s="22" t="s">
        <v>364</v>
      </c>
      <c r="G685" s="22" t="s">
        <v>66</v>
      </c>
      <c r="H685" s="22">
        <v>918193.9</v>
      </c>
      <c r="I685" s="22">
        <v>23491874</v>
      </c>
      <c r="J685" s="22">
        <f t="shared" si="68"/>
        <v>874302.8</v>
      </c>
    </row>
    <row r="686" spans="1:10" s="22" customFormat="1" ht="15.75">
      <c r="A686" s="22" t="s">
        <v>364</v>
      </c>
      <c r="B686" s="22" t="s">
        <v>67</v>
      </c>
      <c r="C686" s="22">
        <v>3548682</v>
      </c>
      <c r="D686" s="22">
        <v>25920271</v>
      </c>
      <c r="F686" s="22" t="s">
        <v>364</v>
      </c>
      <c r="G686" s="22" t="s">
        <v>67</v>
      </c>
      <c r="H686" s="22">
        <v>3742008</v>
      </c>
      <c r="I686" s="22">
        <v>27233881</v>
      </c>
      <c r="J686" s="22">
        <f t="shared" si="68"/>
        <v>3645345</v>
      </c>
    </row>
    <row r="687" spans="1:10" s="22" customFormat="1" ht="15.75">
      <c r="A687" s="22" t="s">
        <v>364</v>
      </c>
      <c r="B687" s="22" t="s">
        <v>68</v>
      </c>
      <c r="C687" s="22">
        <v>948630</v>
      </c>
      <c r="D687" s="22">
        <v>26868901</v>
      </c>
      <c r="F687" s="22" t="s">
        <v>364</v>
      </c>
      <c r="G687" s="22" t="s">
        <v>68</v>
      </c>
      <c r="H687" s="22">
        <v>991994.2</v>
      </c>
      <c r="I687" s="22">
        <v>28225876</v>
      </c>
      <c r="J687" s="22">
        <f t="shared" si="68"/>
        <v>970312.1</v>
      </c>
    </row>
    <row r="688" spans="1:10" s="22" customFormat="1" ht="15.75">
      <c r="A688" s="22" t="s">
        <v>364</v>
      </c>
      <c r="B688" s="22" t="s">
        <v>69</v>
      </c>
      <c r="C688" s="22">
        <v>953274.4</v>
      </c>
      <c r="D688" s="22">
        <v>27822175</v>
      </c>
      <c r="F688" s="22" t="s">
        <v>364</v>
      </c>
      <c r="G688" s="22" t="s">
        <v>69</v>
      </c>
      <c r="H688" s="22">
        <v>909589</v>
      </c>
      <c r="I688" s="22">
        <v>29135465</v>
      </c>
      <c r="J688" s="22">
        <f t="shared" si="68"/>
        <v>931431.7</v>
      </c>
    </row>
    <row r="689" spans="1:10" s="22" customFormat="1" ht="15.75">
      <c r="A689" s="22" t="s">
        <v>364</v>
      </c>
      <c r="B689" s="22" t="s">
        <v>70</v>
      </c>
      <c r="C689" s="22">
        <v>364413.1</v>
      </c>
      <c r="D689" s="22">
        <v>28186588</v>
      </c>
      <c r="F689" s="22" t="s">
        <v>364</v>
      </c>
      <c r="G689" s="22" t="s">
        <v>70</v>
      </c>
      <c r="H689" s="22">
        <v>365084.5</v>
      </c>
      <c r="I689" s="22">
        <v>29500549</v>
      </c>
      <c r="J689" s="22">
        <f t="shared" si="68"/>
        <v>364748.8</v>
      </c>
    </row>
    <row r="690" spans="1:10" s="22" customFormat="1" ht="15.75">
      <c r="A690" s="22" t="s">
        <v>364</v>
      </c>
      <c r="B690" s="22" t="s">
        <v>52</v>
      </c>
      <c r="C690" s="22">
        <v>2330177</v>
      </c>
      <c r="D690" s="22">
        <v>30516765</v>
      </c>
      <c r="F690" s="22" t="s">
        <v>364</v>
      </c>
      <c r="G690" s="22" t="s">
        <v>52</v>
      </c>
      <c r="H690" s="22">
        <v>2667877</v>
      </c>
      <c r="I690" s="22">
        <v>32168426</v>
      </c>
      <c r="J690" s="22">
        <f t="shared" si="68"/>
        <v>2499027</v>
      </c>
    </row>
    <row r="691" spans="1:10" s="22" customFormat="1" ht="15.75">
      <c r="A691" s="22" t="s">
        <v>364</v>
      </c>
      <c r="B691" s="22" t="s">
        <v>71</v>
      </c>
      <c r="C691" s="22">
        <v>421378.4</v>
      </c>
      <c r="D691" s="22">
        <v>30938143</v>
      </c>
      <c r="F691" s="22" t="s">
        <v>364</v>
      </c>
      <c r="G691" s="22" t="s">
        <v>71</v>
      </c>
      <c r="H691" s="22">
        <v>471075.3</v>
      </c>
      <c r="I691" s="22">
        <v>32639501</v>
      </c>
      <c r="J691" s="22">
        <f t="shared" si="68"/>
        <v>446226.85</v>
      </c>
    </row>
    <row r="692" spans="1:10" s="22" customFormat="1" ht="15.75">
      <c r="A692" s="22" t="s">
        <v>364</v>
      </c>
      <c r="B692" s="22" t="s">
        <v>72</v>
      </c>
      <c r="C692" s="22">
        <v>1544815</v>
      </c>
      <c r="D692" s="22">
        <v>32482959</v>
      </c>
      <c r="F692" s="22" t="s">
        <v>364</v>
      </c>
      <c r="G692" s="22" t="s">
        <v>72</v>
      </c>
      <c r="H692" s="22">
        <v>1529603</v>
      </c>
      <c r="I692" s="22">
        <v>34169105</v>
      </c>
      <c r="J692" s="22">
        <f t="shared" si="68"/>
        <v>1537209</v>
      </c>
    </row>
    <row r="693" spans="1:10" s="22" customFormat="1" ht="15.75">
      <c r="A693" s="22" t="s">
        <v>364</v>
      </c>
      <c r="B693" s="22" t="s">
        <v>73</v>
      </c>
      <c r="C693" s="22">
        <v>1070449</v>
      </c>
      <c r="D693" s="22">
        <v>33553407</v>
      </c>
      <c r="F693" s="22" t="s">
        <v>364</v>
      </c>
      <c r="G693" s="22" t="s">
        <v>73</v>
      </c>
      <c r="H693" s="22">
        <v>1181841</v>
      </c>
      <c r="I693" s="22">
        <v>35350946</v>
      </c>
      <c r="J693" s="22">
        <f t="shared" si="68"/>
        <v>1126145</v>
      </c>
    </row>
    <row r="694" spans="1:10" s="22" customFormat="1" ht="15.75">
      <c r="A694" s="22" t="s">
        <v>364</v>
      </c>
      <c r="B694" s="22" t="s">
        <v>74</v>
      </c>
      <c r="C694" s="22">
        <v>2867.36</v>
      </c>
      <c r="D694" s="22">
        <v>33556275</v>
      </c>
      <c r="J694" s="22">
        <f t="shared" si="68"/>
        <v>1433.68</v>
      </c>
    </row>
    <row r="695" spans="1:10" s="22" customFormat="1" ht="15.75">
      <c r="A695" s="22" t="s">
        <v>145</v>
      </c>
      <c r="B695" s="22" t="s">
        <v>32</v>
      </c>
      <c r="C695" s="22">
        <v>718276.1</v>
      </c>
      <c r="D695" s="22">
        <v>34274551</v>
      </c>
      <c r="F695" s="22" t="s">
        <v>145</v>
      </c>
      <c r="G695" s="22" t="s">
        <v>32</v>
      </c>
      <c r="H695" s="22">
        <v>654407</v>
      </c>
      <c r="I695" s="22">
        <v>36005353</v>
      </c>
      <c r="J695" s="22">
        <f t="shared" si="68"/>
        <v>686341.55</v>
      </c>
    </row>
    <row r="696" spans="1:10" s="22" customFormat="1" ht="15.75">
      <c r="A696" s="22" t="s">
        <v>145</v>
      </c>
      <c r="B696" s="22" t="s">
        <v>65</v>
      </c>
      <c r="C696" s="22">
        <v>144700.9</v>
      </c>
      <c r="D696" s="22">
        <v>34419252</v>
      </c>
      <c r="F696" s="22" t="s">
        <v>145</v>
      </c>
      <c r="G696" s="22" t="s">
        <v>65</v>
      </c>
      <c r="H696" s="22">
        <v>150357.9</v>
      </c>
      <c r="I696" s="22">
        <v>36155711</v>
      </c>
      <c r="J696" s="22">
        <f t="shared" si="68"/>
        <v>147529.4</v>
      </c>
    </row>
    <row r="697" spans="1:10" s="22" customFormat="1" ht="15.75">
      <c r="A697" s="22" t="s">
        <v>145</v>
      </c>
      <c r="B697" s="22" t="s">
        <v>66</v>
      </c>
      <c r="C697" s="22">
        <v>319455.5</v>
      </c>
      <c r="D697" s="22">
        <v>34738707</v>
      </c>
      <c r="F697" s="22" t="s">
        <v>145</v>
      </c>
      <c r="G697" s="22" t="s">
        <v>66</v>
      </c>
      <c r="H697" s="22">
        <v>297855.7</v>
      </c>
      <c r="I697" s="22">
        <v>36453566</v>
      </c>
      <c r="J697" s="22">
        <f t="shared" si="68"/>
        <v>308655.6</v>
      </c>
    </row>
    <row r="698" spans="1:10" s="22" customFormat="1" ht="15.75">
      <c r="A698" s="22" t="s">
        <v>145</v>
      </c>
      <c r="B698" s="22" t="s">
        <v>67</v>
      </c>
      <c r="C698" s="22">
        <v>315726.4</v>
      </c>
      <c r="D698" s="22">
        <v>35054434</v>
      </c>
      <c r="F698" s="22" t="s">
        <v>145</v>
      </c>
      <c r="G698" s="22" t="s">
        <v>67</v>
      </c>
      <c r="H698" s="22">
        <v>285465.5</v>
      </c>
      <c r="I698" s="22">
        <v>36739032</v>
      </c>
      <c r="J698" s="22">
        <f t="shared" si="68"/>
        <v>300595.95</v>
      </c>
    </row>
    <row r="699" spans="1:10" s="22" customFormat="1" ht="15.75">
      <c r="A699" s="22" t="s">
        <v>145</v>
      </c>
      <c r="B699" s="22" t="s">
        <v>68</v>
      </c>
      <c r="C699" s="22">
        <v>144290.4</v>
      </c>
      <c r="D699" s="22">
        <v>35198724</v>
      </c>
      <c r="F699" s="22" t="s">
        <v>145</v>
      </c>
      <c r="G699" s="22" t="s">
        <v>68</v>
      </c>
      <c r="H699" s="22">
        <v>119326.2</v>
      </c>
      <c r="I699" s="22">
        <v>36858358</v>
      </c>
      <c r="J699" s="22">
        <f t="shared" si="68"/>
        <v>131808.3</v>
      </c>
    </row>
    <row r="700" spans="1:10" s="22" customFormat="1" ht="15.75">
      <c r="A700" s="22" t="s">
        <v>145</v>
      </c>
      <c r="B700" s="22" t="s">
        <v>69</v>
      </c>
      <c r="C700" s="22">
        <v>140946.1</v>
      </c>
      <c r="D700" s="22">
        <v>35339670</v>
      </c>
      <c r="F700" s="22" t="s">
        <v>145</v>
      </c>
      <c r="G700" s="22" t="s">
        <v>69</v>
      </c>
      <c r="H700" s="22">
        <v>133000.6</v>
      </c>
      <c r="I700" s="22">
        <v>36991359</v>
      </c>
      <c r="J700" s="22">
        <f t="shared" si="68"/>
        <v>136973.35</v>
      </c>
    </row>
    <row r="701" spans="1:10" s="22" customFormat="1" ht="15.75">
      <c r="A701" s="22" t="s">
        <v>145</v>
      </c>
      <c r="B701" s="22" t="s">
        <v>70</v>
      </c>
      <c r="C701" s="22">
        <v>4744.88</v>
      </c>
      <c r="D701" s="22">
        <v>35344415</v>
      </c>
      <c r="F701" s="22" t="s">
        <v>145</v>
      </c>
      <c r="G701" s="22" t="s">
        <v>70</v>
      </c>
      <c r="H701" s="22">
        <v>3042.93</v>
      </c>
      <c r="I701" s="22">
        <v>36994402</v>
      </c>
      <c r="J701" s="22">
        <f t="shared" si="68"/>
        <v>3893.9049999999997</v>
      </c>
    </row>
    <row r="702" spans="1:10" s="22" customFormat="1" ht="15.75">
      <c r="A702" s="22" t="s">
        <v>145</v>
      </c>
      <c r="B702" s="22" t="s">
        <v>52</v>
      </c>
      <c r="C702" s="22">
        <v>54448.33</v>
      </c>
      <c r="D702" s="22">
        <v>35398864</v>
      </c>
      <c r="F702" s="22" t="s">
        <v>145</v>
      </c>
      <c r="G702" s="22" t="s">
        <v>52</v>
      </c>
      <c r="H702" s="22">
        <v>59420.74</v>
      </c>
      <c r="I702" s="22">
        <v>37053822</v>
      </c>
      <c r="J702" s="22">
        <f t="shared" si="68"/>
        <v>56934.535</v>
      </c>
    </row>
    <row r="703" spans="1:10" s="22" customFormat="1" ht="15.75">
      <c r="A703" s="22" t="s">
        <v>145</v>
      </c>
      <c r="B703" s="22" t="s">
        <v>71</v>
      </c>
      <c r="C703" s="22">
        <v>55425.57</v>
      </c>
      <c r="D703" s="22">
        <v>35454289</v>
      </c>
      <c r="F703" s="22" t="s">
        <v>145</v>
      </c>
      <c r="G703" s="22" t="s">
        <v>71</v>
      </c>
      <c r="H703" s="22">
        <v>27003.52</v>
      </c>
      <c r="I703" s="22">
        <v>37080826</v>
      </c>
      <c r="J703" s="22">
        <f t="shared" si="68"/>
        <v>41214.545</v>
      </c>
    </row>
    <row r="704" spans="1:10" s="22" customFormat="1" ht="15.75">
      <c r="A704" s="22" t="s">
        <v>145</v>
      </c>
      <c r="B704" s="22" t="s">
        <v>72</v>
      </c>
      <c r="C704" s="22">
        <v>112113.1</v>
      </c>
      <c r="D704" s="22">
        <v>35566402</v>
      </c>
      <c r="F704" s="22" t="s">
        <v>145</v>
      </c>
      <c r="G704" s="22" t="s">
        <v>72</v>
      </c>
      <c r="H704" s="22">
        <v>95516.57</v>
      </c>
      <c r="I704" s="22">
        <v>37176342</v>
      </c>
      <c r="J704" s="22">
        <f t="shared" si="68"/>
        <v>103814.835</v>
      </c>
    </row>
    <row r="705" spans="1:10" s="22" customFormat="1" ht="15.75">
      <c r="A705" s="22" t="s">
        <v>145</v>
      </c>
      <c r="B705" s="22" t="s">
        <v>73</v>
      </c>
      <c r="C705" s="22">
        <v>89884.51</v>
      </c>
      <c r="D705" s="22">
        <v>35656287</v>
      </c>
      <c r="F705" s="22" t="s">
        <v>145</v>
      </c>
      <c r="G705" s="22" t="s">
        <v>73</v>
      </c>
      <c r="H705" s="22">
        <v>102949.5</v>
      </c>
      <c r="I705" s="22">
        <v>37279292</v>
      </c>
      <c r="J705" s="22">
        <f t="shared" si="68"/>
        <v>96417.005</v>
      </c>
    </row>
    <row r="706" spans="1:4" s="22" customFormat="1" ht="15.75">
      <c r="A706" s="22" t="s">
        <v>145</v>
      </c>
      <c r="B706" s="22" t="s">
        <v>74</v>
      </c>
      <c r="C706" s="22">
        <v>2801.14</v>
      </c>
      <c r="D706" s="22">
        <v>35659088</v>
      </c>
    </row>
    <row r="707" spans="1:6" ht="15.75">
      <c r="A707" t="s">
        <v>6</v>
      </c>
      <c r="F707" t="s">
        <v>6</v>
      </c>
    </row>
    <row r="708" spans="1:10" ht="15.75">
      <c r="A708" t="s">
        <v>142</v>
      </c>
      <c r="B708" t="s">
        <v>76</v>
      </c>
      <c r="C708" t="s">
        <v>77</v>
      </c>
      <c r="D708" t="s">
        <v>9</v>
      </c>
      <c r="E708" t="s">
        <v>9</v>
      </c>
      <c r="F708" t="s">
        <v>142</v>
      </c>
      <c r="G708" t="s">
        <v>76</v>
      </c>
      <c r="H708" t="s">
        <v>77</v>
      </c>
      <c r="I708" t="s">
        <v>9</v>
      </c>
      <c r="J708" t="s">
        <v>9</v>
      </c>
    </row>
    <row r="709" spans="1:8" ht="15.75">
      <c r="A709" t="s">
        <v>11</v>
      </c>
      <c r="B709" t="s">
        <v>43</v>
      </c>
      <c r="C709" t="s">
        <v>149</v>
      </c>
      <c r="F709" t="s">
        <v>11</v>
      </c>
      <c r="G709" t="s">
        <v>43</v>
      </c>
      <c r="H709" t="s">
        <v>149</v>
      </c>
    </row>
    <row r="710" spans="1:11" s="22" customFormat="1" ht="15.75">
      <c r="A710" s="22" t="s">
        <v>1</v>
      </c>
      <c r="B710" s="22" t="s">
        <v>80</v>
      </c>
      <c r="C710" s="22" t="s">
        <v>81</v>
      </c>
      <c r="D710" s="22">
        <v>288428.6</v>
      </c>
      <c r="E710" s="22">
        <v>288428.6</v>
      </c>
      <c r="F710" s="22" t="s">
        <v>1</v>
      </c>
      <c r="G710" s="22" t="s">
        <v>80</v>
      </c>
      <c r="H710" s="22" t="s">
        <v>81</v>
      </c>
      <c r="I710" s="22">
        <v>358231.8</v>
      </c>
      <c r="J710" s="22">
        <v>358231.8</v>
      </c>
      <c r="K710" s="22">
        <f>(D710+I710)/2</f>
        <v>323330.19999999995</v>
      </c>
    </row>
    <row r="711" spans="1:11" s="22" customFormat="1" ht="15.75">
      <c r="A711" s="22" t="s">
        <v>1</v>
      </c>
      <c r="B711" s="22" t="s">
        <v>80</v>
      </c>
      <c r="C711" s="22" t="s">
        <v>82</v>
      </c>
      <c r="D711" s="22">
        <v>32201.75</v>
      </c>
      <c r="E711" s="22">
        <v>320630.3</v>
      </c>
      <c r="F711" s="22" t="s">
        <v>1</v>
      </c>
      <c r="G711" s="22" t="s">
        <v>80</v>
      </c>
      <c r="H711" s="22" t="s">
        <v>82</v>
      </c>
      <c r="I711" s="22">
        <v>37581.17</v>
      </c>
      <c r="J711" s="22">
        <v>395813</v>
      </c>
      <c r="K711" s="22">
        <f aca="true" t="shared" si="69" ref="K711:K733">(D711+I711)/2</f>
        <v>34891.46</v>
      </c>
    </row>
    <row r="712" spans="1:11" s="22" customFormat="1" ht="15.75">
      <c r="A712" s="22" t="s">
        <v>1</v>
      </c>
      <c r="B712" s="22" t="s">
        <v>83</v>
      </c>
      <c r="C712" s="22" t="s">
        <v>81</v>
      </c>
      <c r="D712" s="22">
        <v>2840979</v>
      </c>
      <c r="E712" s="22">
        <v>3161610</v>
      </c>
      <c r="F712" s="22" t="s">
        <v>1</v>
      </c>
      <c r="G712" s="22" t="s">
        <v>83</v>
      </c>
      <c r="H712" s="22" t="s">
        <v>81</v>
      </c>
      <c r="I712" s="22">
        <v>3105047</v>
      </c>
      <c r="J712" s="22">
        <v>3500860</v>
      </c>
      <c r="K712" s="22">
        <f t="shared" si="69"/>
        <v>2973013</v>
      </c>
    </row>
    <row r="713" spans="1:11" s="22" customFormat="1" ht="15.75">
      <c r="A713" s="22" t="s">
        <v>1</v>
      </c>
      <c r="B713" s="22" t="s">
        <v>83</v>
      </c>
      <c r="C713" s="22" t="s">
        <v>82</v>
      </c>
      <c r="D713" s="22">
        <v>454949.1</v>
      </c>
      <c r="E713" s="22">
        <v>3616559</v>
      </c>
      <c r="F713" s="22" t="s">
        <v>1</v>
      </c>
      <c r="G713" s="22" t="s">
        <v>83</v>
      </c>
      <c r="H713" s="22" t="s">
        <v>82</v>
      </c>
      <c r="I713" s="22">
        <v>480605.8</v>
      </c>
      <c r="J713" s="22">
        <v>3981465</v>
      </c>
      <c r="K713" s="22">
        <f t="shared" si="69"/>
        <v>467777.44999999995</v>
      </c>
    </row>
    <row r="714" spans="1:11" s="22" customFormat="1" ht="15.75">
      <c r="A714" s="22" t="s">
        <v>1</v>
      </c>
      <c r="B714" s="22" t="s">
        <v>84</v>
      </c>
      <c r="C714" s="22" t="s">
        <v>81</v>
      </c>
      <c r="D714" s="22">
        <v>1273911</v>
      </c>
      <c r="E714" s="22">
        <v>4890470</v>
      </c>
      <c r="F714" s="22" t="s">
        <v>1</v>
      </c>
      <c r="G714" s="22" t="s">
        <v>84</v>
      </c>
      <c r="H714" s="22" t="s">
        <v>81</v>
      </c>
      <c r="I714" s="22">
        <v>1225613</v>
      </c>
      <c r="J714" s="22">
        <v>5207079</v>
      </c>
      <c r="K714" s="22">
        <f t="shared" si="69"/>
        <v>1249762</v>
      </c>
    </row>
    <row r="715" spans="1:11" s="22" customFormat="1" ht="15.75">
      <c r="A715" s="22" t="s">
        <v>1</v>
      </c>
      <c r="B715" s="22" t="s">
        <v>84</v>
      </c>
      <c r="C715" s="22" t="s">
        <v>82</v>
      </c>
      <c r="D715" s="22">
        <v>110139.8</v>
      </c>
      <c r="E715" s="22">
        <v>5000610</v>
      </c>
      <c r="F715" s="22" t="s">
        <v>1</v>
      </c>
      <c r="G715" s="22" t="s">
        <v>84</v>
      </c>
      <c r="H715" s="22" t="s">
        <v>82</v>
      </c>
      <c r="I715" s="22">
        <v>127561.9</v>
      </c>
      <c r="J715" s="22">
        <v>5334640</v>
      </c>
      <c r="K715" s="22">
        <f t="shared" si="69"/>
        <v>118850.85</v>
      </c>
    </row>
    <row r="716" spans="1:11" s="22" customFormat="1" ht="15.75">
      <c r="A716" s="22" t="s">
        <v>2</v>
      </c>
      <c r="B716" s="22" t="s">
        <v>80</v>
      </c>
      <c r="C716" s="22" t="s">
        <v>81</v>
      </c>
      <c r="D716" s="22">
        <v>519554.9</v>
      </c>
      <c r="E716" s="22">
        <v>5520165</v>
      </c>
      <c r="F716" s="22" t="s">
        <v>2</v>
      </c>
      <c r="G716" s="22" t="s">
        <v>80</v>
      </c>
      <c r="H716" s="22" t="s">
        <v>81</v>
      </c>
      <c r="I716" s="22">
        <v>572648.1</v>
      </c>
      <c r="J716" s="22">
        <v>5907288</v>
      </c>
      <c r="K716" s="22">
        <f t="shared" si="69"/>
        <v>546101.5</v>
      </c>
    </row>
    <row r="717" spans="1:11" s="22" customFormat="1" ht="15.75">
      <c r="A717" s="22" t="s">
        <v>2</v>
      </c>
      <c r="B717" s="22" t="s">
        <v>80</v>
      </c>
      <c r="C717" s="22" t="s">
        <v>82</v>
      </c>
      <c r="D717" s="22">
        <v>145421.4</v>
      </c>
      <c r="E717" s="22">
        <v>5665586</v>
      </c>
      <c r="F717" s="22" t="s">
        <v>2</v>
      </c>
      <c r="G717" s="22" t="s">
        <v>80</v>
      </c>
      <c r="H717" s="22" t="s">
        <v>82</v>
      </c>
      <c r="I717" s="22">
        <v>154049.7</v>
      </c>
      <c r="J717" s="22">
        <v>6061338</v>
      </c>
      <c r="K717" s="22">
        <f t="shared" si="69"/>
        <v>149735.55</v>
      </c>
    </row>
    <row r="718" spans="1:11" s="22" customFormat="1" ht="15.75">
      <c r="A718" s="22" t="s">
        <v>2</v>
      </c>
      <c r="B718" s="22" t="s">
        <v>83</v>
      </c>
      <c r="C718" s="22" t="s">
        <v>81</v>
      </c>
      <c r="D718" s="22">
        <v>6206691</v>
      </c>
      <c r="E718" s="22">
        <v>11872278</v>
      </c>
      <c r="F718" s="22" t="s">
        <v>2</v>
      </c>
      <c r="G718" s="22" t="s">
        <v>83</v>
      </c>
      <c r="H718" s="22" t="s">
        <v>81</v>
      </c>
      <c r="I718" s="22">
        <v>6740870</v>
      </c>
      <c r="J718" s="22">
        <v>12802209</v>
      </c>
      <c r="K718" s="22">
        <f t="shared" si="69"/>
        <v>6473780.5</v>
      </c>
    </row>
    <row r="719" spans="1:11" s="22" customFormat="1" ht="15.75">
      <c r="A719" s="22" t="s">
        <v>2</v>
      </c>
      <c r="B719" s="22" t="s">
        <v>83</v>
      </c>
      <c r="C719" s="22" t="s">
        <v>82</v>
      </c>
      <c r="D719" s="22">
        <v>1340123</v>
      </c>
      <c r="E719" s="22">
        <v>13212400</v>
      </c>
      <c r="F719" s="22" t="s">
        <v>2</v>
      </c>
      <c r="G719" s="22" t="s">
        <v>83</v>
      </c>
      <c r="H719" s="22" t="s">
        <v>82</v>
      </c>
      <c r="I719" s="22">
        <v>1174919</v>
      </c>
      <c r="J719" s="22">
        <v>13977127</v>
      </c>
      <c r="K719" s="22">
        <f t="shared" si="69"/>
        <v>1257521</v>
      </c>
    </row>
    <row r="720" spans="1:11" s="22" customFormat="1" ht="15.75">
      <c r="A720" s="22" t="s">
        <v>2</v>
      </c>
      <c r="B720" s="22" t="s">
        <v>84</v>
      </c>
      <c r="C720" s="22" t="s">
        <v>81</v>
      </c>
      <c r="D720" s="22">
        <v>909869.7</v>
      </c>
      <c r="E720" s="22">
        <v>14122270</v>
      </c>
      <c r="F720" s="22" t="s">
        <v>2</v>
      </c>
      <c r="G720" s="22" t="s">
        <v>84</v>
      </c>
      <c r="H720" s="22" t="s">
        <v>81</v>
      </c>
      <c r="I720" s="22">
        <v>972362.4</v>
      </c>
      <c r="J720" s="22">
        <v>14949490</v>
      </c>
      <c r="K720" s="22">
        <f t="shared" si="69"/>
        <v>941116.05</v>
      </c>
    </row>
    <row r="721" spans="1:11" s="22" customFormat="1" ht="15.75">
      <c r="A721" s="22" t="s">
        <v>2</v>
      </c>
      <c r="B721" s="22" t="s">
        <v>84</v>
      </c>
      <c r="C721" s="22" t="s">
        <v>82</v>
      </c>
      <c r="D721" s="22">
        <v>117075.4</v>
      </c>
      <c r="E721" s="22">
        <v>14239346</v>
      </c>
      <c r="F721" s="22" t="s">
        <v>2</v>
      </c>
      <c r="G721" s="22" t="s">
        <v>84</v>
      </c>
      <c r="H721" s="22" t="s">
        <v>82</v>
      </c>
      <c r="I721" s="22">
        <v>130657.3</v>
      </c>
      <c r="J721" s="22">
        <v>15080147</v>
      </c>
      <c r="K721" s="22">
        <f t="shared" si="69"/>
        <v>123866.35</v>
      </c>
    </row>
    <row r="722" spans="1:11" s="22" customFormat="1" ht="15.75">
      <c r="A722" s="22" t="s">
        <v>364</v>
      </c>
      <c r="B722" s="22" t="s">
        <v>80</v>
      </c>
      <c r="C722" s="22" t="s">
        <v>81</v>
      </c>
      <c r="D722" s="22">
        <v>874214.7</v>
      </c>
      <c r="E722" s="22">
        <v>15113560</v>
      </c>
      <c r="F722" s="22" t="s">
        <v>364</v>
      </c>
      <c r="G722" s="22" t="s">
        <v>80</v>
      </c>
      <c r="H722" s="22" t="s">
        <v>81</v>
      </c>
      <c r="I722" s="22">
        <v>837882.5</v>
      </c>
      <c r="J722" s="22">
        <v>15918030</v>
      </c>
      <c r="K722" s="22">
        <f t="shared" si="69"/>
        <v>856048.6</v>
      </c>
    </row>
    <row r="723" spans="1:11" s="22" customFormat="1" ht="15.75">
      <c r="A723" s="22" t="s">
        <v>364</v>
      </c>
      <c r="B723" s="22" t="s">
        <v>80</v>
      </c>
      <c r="C723" s="22" t="s">
        <v>82</v>
      </c>
      <c r="D723" s="22">
        <v>943771.5</v>
      </c>
      <c r="E723" s="22">
        <v>16057332</v>
      </c>
      <c r="F723" s="22" t="s">
        <v>364</v>
      </c>
      <c r="G723" s="22" t="s">
        <v>80</v>
      </c>
      <c r="H723" s="22" t="s">
        <v>82</v>
      </c>
      <c r="I723" s="22">
        <v>908891.5</v>
      </c>
      <c r="J723" s="22">
        <v>16826921</v>
      </c>
      <c r="K723" s="22">
        <f t="shared" si="69"/>
        <v>926331.5</v>
      </c>
    </row>
    <row r="724" spans="1:11" s="22" customFormat="1" ht="15.75">
      <c r="A724" s="22" t="s">
        <v>364</v>
      </c>
      <c r="B724" s="22" t="s">
        <v>83</v>
      </c>
      <c r="C724" s="22" t="s">
        <v>81</v>
      </c>
      <c r="D724" s="22">
        <v>10142911</v>
      </c>
      <c r="E724" s="22">
        <v>26200243</v>
      </c>
      <c r="F724" s="22" t="s">
        <v>364</v>
      </c>
      <c r="G724" s="22" t="s">
        <v>83</v>
      </c>
      <c r="H724" s="22" t="s">
        <v>81</v>
      </c>
      <c r="I724" s="22">
        <v>10450873</v>
      </c>
      <c r="J724" s="22">
        <v>27277795</v>
      </c>
      <c r="K724" s="22">
        <f t="shared" si="69"/>
        <v>10296892</v>
      </c>
    </row>
    <row r="725" spans="1:11" s="22" customFormat="1" ht="15.75">
      <c r="A725" s="22" t="s">
        <v>364</v>
      </c>
      <c r="B725" s="22" t="s">
        <v>83</v>
      </c>
      <c r="C725" s="22" t="s">
        <v>82</v>
      </c>
      <c r="D725" s="22">
        <v>5951147</v>
      </c>
      <c r="E725" s="22">
        <v>32151390</v>
      </c>
      <c r="F725" s="22" t="s">
        <v>364</v>
      </c>
      <c r="G725" s="22" t="s">
        <v>83</v>
      </c>
      <c r="H725" s="22" t="s">
        <v>82</v>
      </c>
      <c r="I725" s="22">
        <v>6628776</v>
      </c>
      <c r="J725" s="22">
        <v>33906571</v>
      </c>
      <c r="K725" s="22">
        <f t="shared" si="69"/>
        <v>6289961.5</v>
      </c>
    </row>
    <row r="726" spans="1:11" s="22" customFormat="1" ht="15.75">
      <c r="A726" s="22" t="s">
        <v>364</v>
      </c>
      <c r="B726" s="22" t="s">
        <v>84</v>
      </c>
      <c r="C726" s="22" t="s">
        <v>81</v>
      </c>
      <c r="D726" s="22">
        <v>1112945</v>
      </c>
      <c r="E726" s="22">
        <v>33264335</v>
      </c>
      <c r="F726" s="22" t="s">
        <v>364</v>
      </c>
      <c r="G726" s="22" t="s">
        <v>84</v>
      </c>
      <c r="H726" s="22" t="s">
        <v>81</v>
      </c>
      <c r="I726" s="22">
        <v>1124731</v>
      </c>
      <c r="J726" s="22">
        <v>35031302</v>
      </c>
      <c r="K726" s="22">
        <f t="shared" si="69"/>
        <v>1118838</v>
      </c>
    </row>
    <row r="727" spans="1:11" s="22" customFormat="1" ht="15.75">
      <c r="A727" s="22" t="s">
        <v>364</v>
      </c>
      <c r="B727" s="22" t="s">
        <v>84</v>
      </c>
      <c r="C727" s="22" t="s">
        <v>82</v>
      </c>
      <c r="D727" s="22">
        <v>291940.1</v>
      </c>
      <c r="E727" s="22">
        <v>33556275</v>
      </c>
      <c r="F727" s="22" t="s">
        <v>364</v>
      </c>
      <c r="G727" s="22" t="s">
        <v>84</v>
      </c>
      <c r="H727" s="22" t="s">
        <v>82</v>
      </c>
      <c r="I727" s="22">
        <v>319644.1</v>
      </c>
      <c r="J727" s="22">
        <v>35350946</v>
      </c>
      <c r="K727" s="22">
        <f t="shared" si="69"/>
        <v>305792.1</v>
      </c>
    </row>
    <row r="728" spans="1:11" s="22" customFormat="1" ht="15.75">
      <c r="A728" s="22" t="s">
        <v>145</v>
      </c>
      <c r="B728" s="22" t="s">
        <v>80</v>
      </c>
      <c r="C728" s="22" t="s">
        <v>81</v>
      </c>
      <c r="D728" s="22">
        <v>182719.5</v>
      </c>
      <c r="E728" s="22">
        <v>33738994</v>
      </c>
      <c r="F728" s="22" t="s">
        <v>145</v>
      </c>
      <c r="G728" s="22" t="s">
        <v>80</v>
      </c>
      <c r="H728" s="22" t="s">
        <v>81</v>
      </c>
      <c r="I728" s="22">
        <v>164386.3</v>
      </c>
      <c r="J728" s="22">
        <v>35515332</v>
      </c>
      <c r="K728" s="22">
        <f t="shared" si="69"/>
        <v>173552.9</v>
      </c>
    </row>
    <row r="729" spans="1:11" s="22" customFormat="1" ht="15.75">
      <c r="A729" s="22" t="s">
        <v>145</v>
      </c>
      <c r="B729" s="22" t="s">
        <v>80</v>
      </c>
      <c r="C729" s="22" t="s">
        <v>82</v>
      </c>
      <c r="D729" s="22">
        <v>34449.05</v>
      </c>
      <c r="E729" s="22">
        <v>33773443</v>
      </c>
      <c r="F729" s="22" t="s">
        <v>145</v>
      </c>
      <c r="G729" s="22" t="s">
        <v>80</v>
      </c>
      <c r="H729" s="22" t="s">
        <v>82</v>
      </c>
      <c r="I729" s="22">
        <v>31561.99</v>
      </c>
      <c r="J729" s="22">
        <v>35546894</v>
      </c>
      <c r="K729" s="22">
        <f t="shared" si="69"/>
        <v>33005.520000000004</v>
      </c>
    </row>
    <row r="730" spans="1:11" s="22" customFormat="1" ht="15.75">
      <c r="A730" s="22" t="s">
        <v>145</v>
      </c>
      <c r="B730" s="22" t="s">
        <v>83</v>
      </c>
      <c r="C730" s="22" t="s">
        <v>81</v>
      </c>
      <c r="D730" s="22">
        <v>1429362</v>
      </c>
      <c r="E730" s="22">
        <v>35202805</v>
      </c>
      <c r="F730" s="22" t="s">
        <v>145</v>
      </c>
      <c r="G730" s="22" t="s">
        <v>83</v>
      </c>
      <c r="H730" s="22" t="s">
        <v>81</v>
      </c>
      <c r="I730" s="22">
        <v>1305163</v>
      </c>
      <c r="J730" s="22">
        <v>36852057</v>
      </c>
      <c r="K730" s="22">
        <f t="shared" si="69"/>
        <v>1367262.5</v>
      </c>
    </row>
    <row r="731" spans="1:11" s="22" customFormat="1" ht="15.75">
      <c r="A731" s="22" t="s">
        <v>145</v>
      </c>
      <c r="B731" s="22" t="s">
        <v>83</v>
      </c>
      <c r="C731" s="22" t="s">
        <v>82</v>
      </c>
      <c r="D731" s="22">
        <v>329384</v>
      </c>
      <c r="E731" s="22">
        <v>35532189</v>
      </c>
      <c r="F731" s="22" t="s">
        <v>145</v>
      </c>
      <c r="G731" s="22" t="s">
        <v>83</v>
      </c>
      <c r="H731" s="22" t="s">
        <v>82</v>
      </c>
      <c r="I731" s="22">
        <v>302907</v>
      </c>
      <c r="J731" s="22">
        <v>37154964</v>
      </c>
      <c r="K731" s="22">
        <f t="shared" si="69"/>
        <v>316145.5</v>
      </c>
    </row>
    <row r="732" spans="1:11" s="22" customFormat="1" ht="15.75">
      <c r="A732" s="22" t="s">
        <v>145</v>
      </c>
      <c r="B732" s="22" t="s">
        <v>84</v>
      </c>
      <c r="C732" s="22" t="s">
        <v>81</v>
      </c>
      <c r="D732" s="22">
        <v>110679.8</v>
      </c>
      <c r="E732" s="22">
        <v>35642869</v>
      </c>
      <c r="F732" s="22" t="s">
        <v>145</v>
      </c>
      <c r="G732" s="22" t="s">
        <v>84</v>
      </c>
      <c r="H732" s="22" t="s">
        <v>81</v>
      </c>
      <c r="I732" s="22">
        <v>107850.6</v>
      </c>
      <c r="J732" s="22">
        <v>37262815</v>
      </c>
      <c r="K732" s="22">
        <f t="shared" si="69"/>
        <v>109265.20000000001</v>
      </c>
    </row>
    <row r="733" spans="1:11" s="22" customFormat="1" ht="15.75">
      <c r="A733" s="22" t="s">
        <v>145</v>
      </c>
      <c r="B733" s="22" t="s">
        <v>84</v>
      </c>
      <c r="C733" s="22" t="s">
        <v>82</v>
      </c>
      <c r="D733" s="22">
        <v>16219.03</v>
      </c>
      <c r="E733" s="22">
        <v>35659088</v>
      </c>
      <c r="F733" s="22" t="s">
        <v>145</v>
      </c>
      <c r="G733" s="22" t="s">
        <v>84</v>
      </c>
      <c r="H733" s="22" t="s">
        <v>82</v>
      </c>
      <c r="I733" s="22">
        <v>16477.17</v>
      </c>
      <c r="J733" s="22">
        <v>37279292</v>
      </c>
      <c r="K733" s="22">
        <f t="shared" si="69"/>
        <v>16348.099999999999</v>
      </c>
    </row>
    <row r="734" spans="1:6" ht="15.75">
      <c r="A734" t="s">
        <v>235</v>
      </c>
      <c r="F734" t="s">
        <v>150</v>
      </c>
    </row>
    <row r="735" spans="1:6" ht="15.75">
      <c r="A735" t="s">
        <v>4</v>
      </c>
      <c r="F735" t="s">
        <v>4</v>
      </c>
    </row>
    <row r="737" spans="1:6" ht="15.75">
      <c r="A737" t="s">
        <v>5</v>
      </c>
      <c r="F737" t="s">
        <v>5</v>
      </c>
    </row>
    <row r="739" spans="1:6" ht="15.75">
      <c r="A739" t="s">
        <v>6</v>
      </c>
      <c r="F739" t="s">
        <v>6</v>
      </c>
    </row>
    <row r="740" spans="1:10" ht="15.75">
      <c r="A740" t="s">
        <v>142</v>
      </c>
      <c r="B740" t="s">
        <v>76</v>
      </c>
      <c r="C740" t="s">
        <v>85</v>
      </c>
      <c r="D740" t="s">
        <v>9</v>
      </c>
      <c r="E740" t="s">
        <v>9</v>
      </c>
      <c r="F740" t="s">
        <v>142</v>
      </c>
      <c r="G740" t="s">
        <v>76</v>
      </c>
      <c r="H740" t="s">
        <v>85</v>
      </c>
      <c r="I740" t="s">
        <v>9</v>
      </c>
      <c r="J740" t="s">
        <v>9</v>
      </c>
    </row>
    <row r="741" spans="1:8" ht="15.75">
      <c r="A741" t="s">
        <v>11</v>
      </c>
      <c r="B741" t="s">
        <v>43</v>
      </c>
      <c r="C741" t="s">
        <v>149</v>
      </c>
      <c r="F741" t="s">
        <v>11</v>
      </c>
      <c r="G741" t="s">
        <v>43</v>
      </c>
      <c r="H741" t="s">
        <v>149</v>
      </c>
    </row>
    <row r="742" spans="1:11" s="22" customFormat="1" ht="15.75">
      <c r="A742" s="22" t="s">
        <v>1</v>
      </c>
      <c r="B742" s="22" t="s">
        <v>80</v>
      </c>
      <c r="C742" s="22" t="s">
        <v>81</v>
      </c>
      <c r="D742" s="22">
        <v>249724.5</v>
      </c>
      <c r="E742" s="22">
        <v>249724.5</v>
      </c>
      <c r="F742" s="22" t="s">
        <v>1</v>
      </c>
      <c r="G742" s="22" t="s">
        <v>80</v>
      </c>
      <c r="H742" s="22" t="s">
        <v>81</v>
      </c>
      <c r="I742" s="22">
        <v>289447</v>
      </c>
      <c r="J742" s="22">
        <v>289447</v>
      </c>
      <c r="K742" s="22">
        <f aca="true" t="shared" si="70" ref="K742:K765">(D742+I742)/2</f>
        <v>269585.75</v>
      </c>
    </row>
    <row r="743" spans="1:11" s="22" customFormat="1" ht="15.75">
      <c r="A743" s="22" t="s">
        <v>1</v>
      </c>
      <c r="B743" s="22" t="s">
        <v>80</v>
      </c>
      <c r="C743" s="22" t="s">
        <v>82</v>
      </c>
      <c r="D743" s="22">
        <v>70905.84</v>
      </c>
      <c r="E743" s="22">
        <v>320630.3</v>
      </c>
      <c r="F743" s="22" t="s">
        <v>1</v>
      </c>
      <c r="G743" s="22" t="s">
        <v>80</v>
      </c>
      <c r="H743" s="22" t="s">
        <v>82</v>
      </c>
      <c r="I743" s="22">
        <v>106366</v>
      </c>
      <c r="J743" s="22">
        <v>395813</v>
      </c>
      <c r="K743" s="22">
        <f t="shared" si="70"/>
        <v>88635.92</v>
      </c>
    </row>
    <row r="744" spans="1:11" s="22" customFormat="1" ht="15.75">
      <c r="A744" s="22" t="s">
        <v>1</v>
      </c>
      <c r="B744" s="22" t="s">
        <v>83</v>
      </c>
      <c r="C744" s="22" t="s">
        <v>81</v>
      </c>
      <c r="D744" s="22">
        <v>2484169</v>
      </c>
      <c r="E744" s="22">
        <v>2804799</v>
      </c>
      <c r="F744" s="22" t="s">
        <v>1</v>
      </c>
      <c r="G744" s="22" t="s">
        <v>83</v>
      </c>
      <c r="H744" s="22" t="s">
        <v>81</v>
      </c>
      <c r="I744" s="22">
        <v>2646988</v>
      </c>
      <c r="J744" s="22">
        <v>3042801</v>
      </c>
      <c r="K744" s="22">
        <f t="shared" si="70"/>
        <v>2565578.5</v>
      </c>
    </row>
    <row r="745" spans="1:11" s="22" customFormat="1" ht="15.75">
      <c r="A745" s="22" t="s">
        <v>1</v>
      </c>
      <c r="B745" s="22" t="s">
        <v>83</v>
      </c>
      <c r="C745" s="22" t="s">
        <v>82</v>
      </c>
      <c r="D745" s="22">
        <v>811759.5</v>
      </c>
      <c r="E745" s="22">
        <v>3616559</v>
      </c>
      <c r="F745" s="22" t="s">
        <v>1</v>
      </c>
      <c r="G745" s="22" t="s">
        <v>83</v>
      </c>
      <c r="H745" s="22" t="s">
        <v>82</v>
      </c>
      <c r="I745" s="22">
        <v>938664</v>
      </c>
      <c r="J745" s="22">
        <v>3981465</v>
      </c>
      <c r="K745" s="22">
        <f t="shared" si="70"/>
        <v>875211.75</v>
      </c>
    </row>
    <row r="746" spans="1:11" s="22" customFormat="1" ht="15.75">
      <c r="A746" s="22" t="s">
        <v>1</v>
      </c>
      <c r="B746" s="22" t="s">
        <v>84</v>
      </c>
      <c r="C746" s="22" t="s">
        <v>81</v>
      </c>
      <c r="D746" s="22">
        <v>937278.8</v>
      </c>
      <c r="E746" s="22">
        <v>4553838</v>
      </c>
      <c r="F746" s="22" t="s">
        <v>1</v>
      </c>
      <c r="G746" s="22" t="s">
        <v>84</v>
      </c>
      <c r="H746" s="22" t="s">
        <v>81</v>
      </c>
      <c r="I746" s="22">
        <v>939086.1</v>
      </c>
      <c r="J746" s="22">
        <v>4920552</v>
      </c>
      <c r="K746" s="22">
        <f t="shared" si="70"/>
        <v>938182.45</v>
      </c>
    </row>
    <row r="747" spans="1:11" s="22" customFormat="1" ht="15.75">
      <c r="A747" s="22" t="s">
        <v>1</v>
      </c>
      <c r="B747" s="22" t="s">
        <v>84</v>
      </c>
      <c r="C747" s="22" t="s">
        <v>82</v>
      </c>
      <c r="D747" s="22">
        <v>446772.4</v>
      </c>
      <c r="E747" s="22">
        <v>5000610</v>
      </c>
      <c r="F747" s="22" t="s">
        <v>1</v>
      </c>
      <c r="G747" s="22" t="s">
        <v>84</v>
      </c>
      <c r="H747" s="22" t="s">
        <v>82</v>
      </c>
      <c r="I747" s="22">
        <v>414088.9</v>
      </c>
      <c r="J747" s="22">
        <v>5334640</v>
      </c>
      <c r="K747" s="22">
        <f t="shared" si="70"/>
        <v>430430.65</v>
      </c>
    </row>
    <row r="748" spans="1:11" s="22" customFormat="1" ht="15.75">
      <c r="A748" s="22" t="s">
        <v>2</v>
      </c>
      <c r="B748" s="22" t="s">
        <v>80</v>
      </c>
      <c r="C748" s="22" t="s">
        <v>81</v>
      </c>
      <c r="D748" s="22">
        <v>430700.8</v>
      </c>
      <c r="E748" s="22">
        <v>5431311</v>
      </c>
      <c r="F748" s="22" t="s">
        <v>2</v>
      </c>
      <c r="G748" s="22" t="s">
        <v>80</v>
      </c>
      <c r="H748" s="22" t="s">
        <v>81</v>
      </c>
      <c r="I748" s="22">
        <v>477788.6</v>
      </c>
      <c r="J748" s="22">
        <v>5812429</v>
      </c>
      <c r="K748" s="22">
        <f t="shared" si="70"/>
        <v>454244.69999999995</v>
      </c>
    </row>
    <row r="749" spans="1:11" s="22" customFormat="1" ht="15.75">
      <c r="A749" s="22" t="s">
        <v>2</v>
      </c>
      <c r="B749" s="22" t="s">
        <v>80</v>
      </c>
      <c r="C749" s="22" t="s">
        <v>82</v>
      </c>
      <c r="D749" s="22">
        <v>234275.5</v>
      </c>
      <c r="E749" s="22">
        <v>5665586</v>
      </c>
      <c r="F749" s="22" t="s">
        <v>2</v>
      </c>
      <c r="G749" s="22" t="s">
        <v>80</v>
      </c>
      <c r="H749" s="22" t="s">
        <v>82</v>
      </c>
      <c r="I749" s="22">
        <v>248909.1</v>
      </c>
      <c r="J749" s="22">
        <v>6061338</v>
      </c>
      <c r="K749" s="22">
        <f t="shared" si="70"/>
        <v>241592.3</v>
      </c>
    </row>
    <row r="750" spans="1:11" s="22" customFormat="1" ht="15.75">
      <c r="A750" s="22" t="s">
        <v>2</v>
      </c>
      <c r="B750" s="22" t="s">
        <v>83</v>
      </c>
      <c r="C750" s="22" t="s">
        <v>81</v>
      </c>
      <c r="D750" s="22">
        <v>5251410</v>
      </c>
      <c r="E750" s="22">
        <v>10916996</v>
      </c>
      <c r="F750" s="22" t="s">
        <v>2</v>
      </c>
      <c r="G750" s="22" t="s">
        <v>83</v>
      </c>
      <c r="H750" s="22" t="s">
        <v>81</v>
      </c>
      <c r="I750" s="22">
        <v>5647896</v>
      </c>
      <c r="J750" s="22">
        <v>11709234</v>
      </c>
      <c r="K750" s="22">
        <f t="shared" si="70"/>
        <v>5449653</v>
      </c>
    </row>
    <row r="751" spans="1:11" s="22" customFormat="1" ht="15.75">
      <c r="A751" s="22" t="s">
        <v>2</v>
      </c>
      <c r="B751" s="22" t="s">
        <v>83</v>
      </c>
      <c r="C751" s="22" t="s">
        <v>82</v>
      </c>
      <c r="D751" s="22">
        <v>2295404</v>
      </c>
      <c r="E751" s="22">
        <v>13212400</v>
      </c>
      <c r="F751" s="22" t="s">
        <v>2</v>
      </c>
      <c r="G751" s="22" t="s">
        <v>83</v>
      </c>
      <c r="H751" s="22" t="s">
        <v>82</v>
      </c>
      <c r="I751" s="22">
        <v>2267893</v>
      </c>
      <c r="J751" s="22">
        <v>13977127</v>
      </c>
      <c r="K751" s="22">
        <f t="shared" si="70"/>
        <v>2281648.5</v>
      </c>
    </row>
    <row r="752" spans="1:11" s="22" customFormat="1" ht="15.75">
      <c r="A752" s="22" t="s">
        <v>2</v>
      </c>
      <c r="B752" s="22" t="s">
        <v>84</v>
      </c>
      <c r="C752" s="22" t="s">
        <v>81</v>
      </c>
      <c r="D752" s="22">
        <v>630371.6</v>
      </c>
      <c r="E752" s="22">
        <v>13842772</v>
      </c>
      <c r="F752" s="22" t="s">
        <v>2</v>
      </c>
      <c r="G752" s="22" t="s">
        <v>84</v>
      </c>
      <c r="H752" s="22" t="s">
        <v>81</v>
      </c>
      <c r="I752" s="22">
        <v>620315.2</v>
      </c>
      <c r="J752" s="22">
        <v>14597443</v>
      </c>
      <c r="K752" s="22">
        <f t="shared" si="70"/>
        <v>625343.3999999999</v>
      </c>
    </row>
    <row r="753" spans="1:11" s="22" customFormat="1" ht="15.75">
      <c r="A753" s="22" t="s">
        <v>2</v>
      </c>
      <c r="B753" s="22" t="s">
        <v>84</v>
      </c>
      <c r="C753" s="22" t="s">
        <v>82</v>
      </c>
      <c r="D753" s="22">
        <v>396573.5</v>
      </c>
      <c r="E753" s="22">
        <v>14239346</v>
      </c>
      <c r="F753" s="22" t="s">
        <v>2</v>
      </c>
      <c r="G753" s="22" t="s">
        <v>84</v>
      </c>
      <c r="H753" s="22" t="s">
        <v>82</v>
      </c>
      <c r="I753" s="22">
        <v>482704.6</v>
      </c>
      <c r="J753" s="22">
        <v>15080147</v>
      </c>
      <c r="K753" s="22">
        <f t="shared" si="70"/>
        <v>439639.05</v>
      </c>
    </row>
    <row r="754" spans="1:11" s="22" customFormat="1" ht="15.75">
      <c r="A754" s="22" t="s">
        <v>364</v>
      </c>
      <c r="B754" s="22" t="s">
        <v>80</v>
      </c>
      <c r="C754" s="22" t="s">
        <v>81</v>
      </c>
      <c r="D754" s="22">
        <v>556648.8</v>
      </c>
      <c r="E754" s="22">
        <v>14795994</v>
      </c>
      <c r="F754" s="22" t="s">
        <v>364</v>
      </c>
      <c r="G754" s="22" t="s">
        <v>80</v>
      </c>
      <c r="H754" s="22" t="s">
        <v>81</v>
      </c>
      <c r="I754" s="22">
        <v>531855</v>
      </c>
      <c r="J754" s="22">
        <v>15612002</v>
      </c>
      <c r="K754" s="22">
        <f t="shared" si="70"/>
        <v>544251.9</v>
      </c>
    </row>
    <row r="755" spans="1:11" s="22" customFormat="1" ht="15.75">
      <c r="A755" s="22" t="s">
        <v>364</v>
      </c>
      <c r="B755" s="22" t="s">
        <v>80</v>
      </c>
      <c r="C755" s="22" t="s">
        <v>82</v>
      </c>
      <c r="D755" s="22">
        <v>1261337</v>
      </c>
      <c r="E755" s="22">
        <v>16057332</v>
      </c>
      <c r="F755" s="22" t="s">
        <v>364</v>
      </c>
      <c r="G755" s="22" t="s">
        <v>80</v>
      </c>
      <c r="H755" s="22" t="s">
        <v>82</v>
      </c>
      <c r="I755" s="22">
        <v>1214919</v>
      </c>
      <c r="J755" s="22">
        <v>16826921</v>
      </c>
      <c r="K755" s="22">
        <f t="shared" si="70"/>
        <v>1238128</v>
      </c>
    </row>
    <row r="756" spans="1:11" s="22" customFormat="1" ht="15.75">
      <c r="A756" s="22" t="s">
        <v>364</v>
      </c>
      <c r="B756" s="22" t="s">
        <v>83</v>
      </c>
      <c r="C756" s="22" t="s">
        <v>81</v>
      </c>
      <c r="D756" s="22">
        <v>7209149</v>
      </c>
      <c r="E756" s="22">
        <v>23266481</v>
      </c>
      <c r="F756" s="22" t="s">
        <v>364</v>
      </c>
      <c r="G756" s="22" t="s">
        <v>83</v>
      </c>
      <c r="H756" s="22" t="s">
        <v>81</v>
      </c>
      <c r="I756" s="22">
        <v>7469799</v>
      </c>
      <c r="J756" s="22">
        <v>24296720</v>
      </c>
      <c r="K756" s="22">
        <f t="shared" si="70"/>
        <v>7339474</v>
      </c>
    </row>
    <row r="757" spans="1:11" s="22" customFormat="1" ht="15.75">
      <c r="A757" s="22" t="s">
        <v>364</v>
      </c>
      <c r="B757" s="22" t="s">
        <v>83</v>
      </c>
      <c r="C757" s="22" t="s">
        <v>82</v>
      </c>
      <c r="D757" s="22">
        <v>8884909</v>
      </c>
      <c r="E757" s="22">
        <v>32151390</v>
      </c>
      <c r="F757" s="22" t="s">
        <v>364</v>
      </c>
      <c r="G757" s="22" t="s">
        <v>83</v>
      </c>
      <c r="H757" s="22" t="s">
        <v>82</v>
      </c>
      <c r="I757" s="22">
        <v>9609851</v>
      </c>
      <c r="J757" s="22">
        <v>33906571</v>
      </c>
      <c r="K757" s="22">
        <f t="shared" si="70"/>
        <v>9247380</v>
      </c>
    </row>
    <row r="758" spans="1:11" s="22" customFormat="1" ht="15.75">
      <c r="A758" s="22" t="s">
        <v>364</v>
      </c>
      <c r="B758" s="22" t="s">
        <v>84</v>
      </c>
      <c r="C758" s="22" t="s">
        <v>81</v>
      </c>
      <c r="D758" s="22">
        <v>592006.8</v>
      </c>
      <c r="E758" s="22">
        <v>32743396</v>
      </c>
      <c r="F758" s="22" t="s">
        <v>364</v>
      </c>
      <c r="G758" s="22" t="s">
        <v>84</v>
      </c>
      <c r="H758" s="22" t="s">
        <v>81</v>
      </c>
      <c r="I758" s="22">
        <v>659015.1</v>
      </c>
      <c r="J758" s="22">
        <v>34565586</v>
      </c>
      <c r="K758" s="22">
        <f t="shared" si="70"/>
        <v>625510.95</v>
      </c>
    </row>
    <row r="759" spans="1:11" s="22" customFormat="1" ht="15.75">
      <c r="A759" s="22" t="s">
        <v>364</v>
      </c>
      <c r="B759" s="22" t="s">
        <v>84</v>
      </c>
      <c r="C759" s="22" t="s">
        <v>82</v>
      </c>
      <c r="D759" s="22">
        <v>812878.4</v>
      </c>
      <c r="E759" s="22">
        <v>33556275</v>
      </c>
      <c r="F759" s="22" t="s">
        <v>364</v>
      </c>
      <c r="G759" s="22" t="s">
        <v>84</v>
      </c>
      <c r="H759" s="22" t="s">
        <v>82</v>
      </c>
      <c r="I759" s="22">
        <v>785359.6</v>
      </c>
      <c r="J759" s="22">
        <v>35350946</v>
      </c>
      <c r="K759" s="22">
        <f t="shared" si="70"/>
        <v>799119</v>
      </c>
    </row>
    <row r="760" spans="1:11" s="22" customFormat="1" ht="15.75">
      <c r="A760" s="22" t="s">
        <v>145</v>
      </c>
      <c r="B760" s="22" t="s">
        <v>80</v>
      </c>
      <c r="C760" s="22" t="s">
        <v>81</v>
      </c>
      <c r="D760" s="22">
        <v>138916.3</v>
      </c>
      <c r="E760" s="22">
        <v>33695191</v>
      </c>
      <c r="F760" s="22" t="s">
        <v>145</v>
      </c>
      <c r="G760" s="22" t="s">
        <v>80</v>
      </c>
      <c r="H760" s="22" t="s">
        <v>81</v>
      </c>
      <c r="I760" s="22">
        <v>135869.7</v>
      </c>
      <c r="J760" s="22">
        <v>35486815</v>
      </c>
      <c r="K760" s="22">
        <f t="shared" si="70"/>
        <v>137393</v>
      </c>
    </row>
    <row r="761" spans="1:11" s="22" customFormat="1" ht="15.75">
      <c r="A761" s="22" t="s">
        <v>145</v>
      </c>
      <c r="B761" s="22" t="s">
        <v>80</v>
      </c>
      <c r="C761" s="22" t="s">
        <v>82</v>
      </c>
      <c r="D761" s="22">
        <v>78252.2</v>
      </c>
      <c r="E761" s="22">
        <v>33773443</v>
      </c>
      <c r="F761" s="22" t="s">
        <v>145</v>
      </c>
      <c r="G761" s="22" t="s">
        <v>80</v>
      </c>
      <c r="H761" s="22" t="s">
        <v>82</v>
      </c>
      <c r="I761" s="22">
        <v>60078.5</v>
      </c>
      <c r="J761" s="22">
        <v>35546894</v>
      </c>
      <c r="K761" s="22">
        <f t="shared" si="70"/>
        <v>69165.35</v>
      </c>
    </row>
    <row r="762" spans="1:11" s="22" customFormat="1" ht="15.75">
      <c r="A762" s="22" t="s">
        <v>145</v>
      </c>
      <c r="B762" s="22" t="s">
        <v>83</v>
      </c>
      <c r="C762" s="22" t="s">
        <v>81</v>
      </c>
      <c r="D762" s="22">
        <v>1184892</v>
      </c>
      <c r="E762" s="22">
        <v>34958335</v>
      </c>
      <c r="F762" s="22" t="s">
        <v>145</v>
      </c>
      <c r="G762" s="22" t="s">
        <v>83</v>
      </c>
      <c r="H762" s="22" t="s">
        <v>81</v>
      </c>
      <c r="I762" s="22">
        <v>1064863</v>
      </c>
      <c r="J762" s="22">
        <v>36611757</v>
      </c>
      <c r="K762" s="22">
        <f t="shared" si="70"/>
        <v>1124877.5</v>
      </c>
    </row>
    <row r="763" spans="1:11" s="22" customFormat="1" ht="15.75">
      <c r="A763" s="22" t="s">
        <v>145</v>
      </c>
      <c r="B763" s="22" t="s">
        <v>83</v>
      </c>
      <c r="C763" s="22" t="s">
        <v>82</v>
      </c>
      <c r="D763" s="22">
        <v>573853.9</v>
      </c>
      <c r="E763" s="22">
        <v>35532189</v>
      </c>
      <c r="F763" s="22" t="s">
        <v>145</v>
      </c>
      <c r="G763" s="22" t="s">
        <v>83</v>
      </c>
      <c r="H763" s="22" t="s">
        <v>82</v>
      </c>
      <c r="I763" s="22">
        <v>543207.4</v>
      </c>
      <c r="J763" s="22">
        <v>37154964</v>
      </c>
      <c r="K763" s="22">
        <f t="shared" si="70"/>
        <v>558530.65</v>
      </c>
    </row>
    <row r="764" spans="1:11" s="22" customFormat="1" ht="15.75">
      <c r="A764" s="22" t="s">
        <v>145</v>
      </c>
      <c r="B764" s="22" t="s">
        <v>84</v>
      </c>
      <c r="C764" s="22" t="s">
        <v>81</v>
      </c>
      <c r="D764" s="22">
        <v>86475.64</v>
      </c>
      <c r="E764" s="22">
        <v>35618665</v>
      </c>
      <c r="F764" s="22" t="s">
        <v>145</v>
      </c>
      <c r="G764" s="22" t="s">
        <v>84</v>
      </c>
      <c r="H764" s="22" t="s">
        <v>81</v>
      </c>
      <c r="I764" s="22">
        <v>76613.75</v>
      </c>
      <c r="J764" s="22">
        <v>37231578</v>
      </c>
      <c r="K764" s="22">
        <f t="shared" si="70"/>
        <v>81544.695</v>
      </c>
    </row>
    <row r="765" spans="1:11" s="22" customFormat="1" ht="15.75">
      <c r="A765" s="22" t="s">
        <v>145</v>
      </c>
      <c r="B765" s="22" t="s">
        <v>84</v>
      </c>
      <c r="C765" s="22" t="s">
        <v>82</v>
      </c>
      <c r="D765" s="22">
        <v>40423.22</v>
      </c>
      <c r="E765" s="22">
        <v>35659088</v>
      </c>
      <c r="F765" s="22" t="s">
        <v>145</v>
      </c>
      <c r="G765" s="22" t="s">
        <v>84</v>
      </c>
      <c r="H765" s="22" t="s">
        <v>82</v>
      </c>
      <c r="I765" s="22">
        <v>47714.04</v>
      </c>
      <c r="J765" s="22">
        <v>37279292</v>
      </c>
      <c r="K765" s="22">
        <f t="shared" si="70"/>
        <v>44068.630000000005</v>
      </c>
    </row>
    <row r="768" spans="1:6" ht="15.75">
      <c r="A768" t="s">
        <v>6</v>
      </c>
      <c r="F768" t="s">
        <v>6</v>
      </c>
    </row>
    <row r="769" spans="1:10" ht="15.75">
      <c r="A769" t="s">
        <v>142</v>
      </c>
      <c r="B769" t="s">
        <v>76</v>
      </c>
      <c r="C769" t="s">
        <v>86</v>
      </c>
      <c r="D769" t="s">
        <v>9</v>
      </c>
      <c r="E769" t="s">
        <v>9</v>
      </c>
      <c r="F769" t="s">
        <v>142</v>
      </c>
      <c r="G769" t="s">
        <v>76</v>
      </c>
      <c r="H769" t="s">
        <v>86</v>
      </c>
      <c r="I769" t="s">
        <v>9</v>
      </c>
      <c r="J769" t="s">
        <v>9</v>
      </c>
    </row>
    <row r="770" spans="1:8" ht="15.75">
      <c r="A770" t="s">
        <v>11</v>
      </c>
      <c r="B770" t="s">
        <v>43</v>
      </c>
      <c r="C770" t="s">
        <v>149</v>
      </c>
      <c r="F770" t="s">
        <v>11</v>
      </c>
      <c r="G770" t="s">
        <v>43</v>
      </c>
      <c r="H770" t="s">
        <v>149</v>
      </c>
    </row>
    <row r="771" spans="1:11" s="22" customFormat="1" ht="15.75">
      <c r="A771" s="22" t="s">
        <v>1</v>
      </c>
      <c r="B771" s="22" t="s">
        <v>80</v>
      </c>
      <c r="C771" s="22" t="s">
        <v>81</v>
      </c>
      <c r="D771" s="22">
        <v>224385.7</v>
      </c>
      <c r="E771" s="22">
        <v>224385.7</v>
      </c>
      <c r="F771" s="22" t="s">
        <v>1</v>
      </c>
      <c r="G771" s="22" t="s">
        <v>80</v>
      </c>
      <c r="H771" s="22" t="s">
        <v>81</v>
      </c>
      <c r="I771" s="22">
        <v>258231.8</v>
      </c>
      <c r="J771" s="22">
        <v>258231.8</v>
      </c>
      <c r="K771" s="22">
        <f aca="true" t="shared" si="71" ref="K771:K794">(D771+I771)/2</f>
        <v>241308.75</v>
      </c>
    </row>
    <row r="772" spans="1:11" s="22" customFormat="1" ht="15.75">
      <c r="A772" s="22" t="s">
        <v>1</v>
      </c>
      <c r="B772" s="22" t="s">
        <v>80</v>
      </c>
      <c r="C772" s="22" t="s">
        <v>82</v>
      </c>
      <c r="D772" s="22">
        <v>96244.61</v>
      </c>
      <c r="E772" s="22">
        <v>320630.3</v>
      </c>
      <c r="F772" s="22" t="s">
        <v>1</v>
      </c>
      <c r="G772" s="22" t="s">
        <v>80</v>
      </c>
      <c r="H772" s="22" t="s">
        <v>82</v>
      </c>
      <c r="I772" s="22">
        <v>137581.2</v>
      </c>
      <c r="J772" s="22">
        <v>395813</v>
      </c>
      <c r="K772" s="22">
        <f t="shared" si="71"/>
        <v>116912.905</v>
      </c>
    </row>
    <row r="773" spans="1:11" s="22" customFormat="1" ht="15.75">
      <c r="A773" s="22" t="s">
        <v>1</v>
      </c>
      <c r="B773" s="22" t="s">
        <v>83</v>
      </c>
      <c r="C773" s="22" t="s">
        <v>81</v>
      </c>
      <c r="D773" s="22">
        <v>2180033</v>
      </c>
      <c r="E773" s="22">
        <v>2500663</v>
      </c>
      <c r="F773" s="22" t="s">
        <v>1</v>
      </c>
      <c r="G773" s="22" t="s">
        <v>83</v>
      </c>
      <c r="H773" s="22" t="s">
        <v>81</v>
      </c>
      <c r="I773" s="22">
        <v>2305793</v>
      </c>
      <c r="J773" s="22">
        <v>2701606</v>
      </c>
      <c r="K773" s="22">
        <f t="shared" si="71"/>
        <v>2242913</v>
      </c>
    </row>
    <row r="774" spans="1:11" s="22" customFormat="1" ht="15.75">
      <c r="A774" s="22" t="s">
        <v>1</v>
      </c>
      <c r="B774" s="22" t="s">
        <v>83</v>
      </c>
      <c r="C774" s="22" t="s">
        <v>82</v>
      </c>
      <c r="D774" s="22">
        <v>1115896</v>
      </c>
      <c r="E774" s="22">
        <v>3616559</v>
      </c>
      <c r="F774" s="22" t="s">
        <v>1</v>
      </c>
      <c r="G774" s="22" t="s">
        <v>83</v>
      </c>
      <c r="H774" s="22" t="s">
        <v>82</v>
      </c>
      <c r="I774" s="22">
        <v>1279859</v>
      </c>
      <c r="J774" s="22">
        <v>3981465</v>
      </c>
      <c r="K774" s="22">
        <f t="shared" si="71"/>
        <v>1197877.5</v>
      </c>
    </row>
    <row r="775" spans="1:11" s="22" customFormat="1" ht="15.75">
      <c r="A775" s="22" t="s">
        <v>1</v>
      </c>
      <c r="B775" s="22" t="s">
        <v>84</v>
      </c>
      <c r="C775" s="22" t="s">
        <v>81</v>
      </c>
      <c r="D775" s="22">
        <v>727087.2</v>
      </c>
      <c r="E775" s="22">
        <v>4343646</v>
      </c>
      <c r="F775" s="22" t="s">
        <v>1</v>
      </c>
      <c r="G775" s="22" t="s">
        <v>84</v>
      </c>
      <c r="H775" s="22" t="s">
        <v>81</v>
      </c>
      <c r="I775" s="22">
        <v>749655.9</v>
      </c>
      <c r="J775" s="22">
        <v>4731121</v>
      </c>
      <c r="K775" s="22">
        <f t="shared" si="71"/>
        <v>738371.55</v>
      </c>
    </row>
    <row r="776" spans="1:11" s="22" customFormat="1" ht="15.75">
      <c r="A776" s="22" t="s">
        <v>1</v>
      </c>
      <c r="B776" s="22" t="s">
        <v>84</v>
      </c>
      <c r="C776" s="22" t="s">
        <v>82</v>
      </c>
      <c r="D776" s="22">
        <v>656964</v>
      </c>
      <c r="E776" s="22">
        <v>5000610</v>
      </c>
      <c r="F776" s="22" t="s">
        <v>1</v>
      </c>
      <c r="G776" s="22" t="s">
        <v>84</v>
      </c>
      <c r="H776" s="22" t="s">
        <v>82</v>
      </c>
      <c r="I776" s="22">
        <v>603519.1</v>
      </c>
      <c r="J776" s="22">
        <v>5334640</v>
      </c>
      <c r="K776" s="22">
        <f t="shared" si="71"/>
        <v>630241.55</v>
      </c>
    </row>
    <row r="777" spans="1:11" s="22" customFormat="1" ht="15.75">
      <c r="A777" s="22" t="s">
        <v>2</v>
      </c>
      <c r="B777" s="22" t="s">
        <v>80</v>
      </c>
      <c r="C777" s="22" t="s">
        <v>81</v>
      </c>
      <c r="D777" s="22">
        <v>382620.5</v>
      </c>
      <c r="E777" s="22">
        <v>5383230</v>
      </c>
      <c r="F777" s="22" t="s">
        <v>2</v>
      </c>
      <c r="G777" s="22" t="s">
        <v>80</v>
      </c>
      <c r="H777" s="22" t="s">
        <v>81</v>
      </c>
      <c r="I777" s="22">
        <v>436963.8</v>
      </c>
      <c r="J777" s="22">
        <v>5771604</v>
      </c>
      <c r="K777" s="22">
        <f t="shared" si="71"/>
        <v>409792.15</v>
      </c>
    </row>
    <row r="778" spans="1:11" s="22" customFormat="1" ht="15.75">
      <c r="A778" s="22" t="s">
        <v>2</v>
      </c>
      <c r="B778" s="22" t="s">
        <v>80</v>
      </c>
      <c r="C778" s="22" t="s">
        <v>82</v>
      </c>
      <c r="D778" s="22">
        <v>282355.9</v>
      </c>
      <c r="E778" s="22">
        <v>5665586</v>
      </c>
      <c r="F778" s="22" t="s">
        <v>2</v>
      </c>
      <c r="G778" s="22" t="s">
        <v>80</v>
      </c>
      <c r="H778" s="22" t="s">
        <v>82</v>
      </c>
      <c r="I778" s="22">
        <v>289734</v>
      </c>
      <c r="J778" s="22">
        <v>6061338</v>
      </c>
      <c r="K778" s="22">
        <f t="shared" si="71"/>
        <v>286044.95</v>
      </c>
    </row>
    <row r="779" spans="1:11" s="22" customFormat="1" ht="15.75">
      <c r="A779" s="22" t="s">
        <v>2</v>
      </c>
      <c r="B779" s="22" t="s">
        <v>83</v>
      </c>
      <c r="C779" s="22" t="s">
        <v>81</v>
      </c>
      <c r="D779" s="22">
        <v>4632160</v>
      </c>
      <c r="E779" s="22">
        <v>10297746</v>
      </c>
      <c r="F779" s="22" t="s">
        <v>2</v>
      </c>
      <c r="G779" s="22" t="s">
        <v>83</v>
      </c>
      <c r="H779" s="22" t="s">
        <v>81</v>
      </c>
      <c r="I779" s="22">
        <v>5025145</v>
      </c>
      <c r="J779" s="22">
        <v>11086483</v>
      </c>
      <c r="K779" s="22">
        <f t="shared" si="71"/>
        <v>4828652.5</v>
      </c>
    </row>
    <row r="780" spans="1:11" s="22" customFormat="1" ht="15.75">
      <c r="A780" s="22" t="s">
        <v>2</v>
      </c>
      <c r="B780" s="22" t="s">
        <v>83</v>
      </c>
      <c r="C780" s="22" t="s">
        <v>82</v>
      </c>
      <c r="D780" s="22">
        <v>2914655</v>
      </c>
      <c r="E780" s="22">
        <v>13212400</v>
      </c>
      <c r="F780" s="22" t="s">
        <v>2</v>
      </c>
      <c r="G780" s="22" t="s">
        <v>83</v>
      </c>
      <c r="H780" s="22" t="s">
        <v>82</v>
      </c>
      <c r="I780" s="22">
        <v>2890645</v>
      </c>
      <c r="J780" s="22">
        <v>13977127</v>
      </c>
      <c r="K780" s="22">
        <f t="shared" si="71"/>
        <v>2902650</v>
      </c>
    </row>
    <row r="781" spans="1:11" s="22" customFormat="1" ht="15.75">
      <c r="A781" s="22" t="s">
        <v>2</v>
      </c>
      <c r="B781" s="22" t="s">
        <v>84</v>
      </c>
      <c r="C781" s="22" t="s">
        <v>81</v>
      </c>
      <c r="D781" s="22">
        <v>526741.4</v>
      </c>
      <c r="E781" s="22">
        <v>13739142</v>
      </c>
      <c r="F781" s="22" t="s">
        <v>2</v>
      </c>
      <c r="G781" s="22" t="s">
        <v>84</v>
      </c>
      <c r="H781" s="22" t="s">
        <v>81</v>
      </c>
      <c r="I781" s="22">
        <v>520419.8</v>
      </c>
      <c r="J781" s="22">
        <v>14497547</v>
      </c>
      <c r="K781" s="22">
        <f t="shared" si="71"/>
        <v>523580.6</v>
      </c>
    </row>
    <row r="782" spans="1:11" s="22" customFormat="1" ht="15.75">
      <c r="A782" s="22" t="s">
        <v>2</v>
      </c>
      <c r="B782" s="22" t="s">
        <v>84</v>
      </c>
      <c r="C782" s="22" t="s">
        <v>82</v>
      </c>
      <c r="D782" s="22">
        <v>500203.7</v>
      </c>
      <c r="E782" s="22">
        <v>14239346</v>
      </c>
      <c r="F782" s="22" t="s">
        <v>2</v>
      </c>
      <c r="G782" s="22" t="s">
        <v>84</v>
      </c>
      <c r="H782" s="22" t="s">
        <v>82</v>
      </c>
      <c r="I782" s="22">
        <v>582600</v>
      </c>
      <c r="J782" s="22">
        <v>15080147</v>
      </c>
      <c r="K782" s="22">
        <f t="shared" si="71"/>
        <v>541401.85</v>
      </c>
    </row>
    <row r="783" spans="1:11" s="22" customFormat="1" ht="15.75">
      <c r="A783" s="22" t="s">
        <v>364</v>
      </c>
      <c r="B783" s="22" t="s">
        <v>80</v>
      </c>
      <c r="C783" s="22" t="s">
        <v>81</v>
      </c>
      <c r="D783" s="22">
        <v>516898.3</v>
      </c>
      <c r="E783" s="22">
        <v>14756244</v>
      </c>
      <c r="F783" s="22" t="s">
        <v>364</v>
      </c>
      <c r="G783" s="22" t="s">
        <v>80</v>
      </c>
      <c r="H783" s="22" t="s">
        <v>81</v>
      </c>
      <c r="I783" s="22">
        <v>495463.8</v>
      </c>
      <c r="J783" s="22">
        <v>15575611</v>
      </c>
      <c r="K783" s="22">
        <f t="shared" si="71"/>
        <v>506181.05</v>
      </c>
    </row>
    <row r="784" spans="1:11" s="22" customFormat="1" ht="15.75">
      <c r="A784" s="22" t="s">
        <v>364</v>
      </c>
      <c r="B784" s="22" t="s">
        <v>80</v>
      </c>
      <c r="C784" s="22" t="s">
        <v>82</v>
      </c>
      <c r="D784" s="22">
        <v>1301088</v>
      </c>
      <c r="E784" s="22">
        <v>16057332</v>
      </c>
      <c r="F784" s="22" t="s">
        <v>364</v>
      </c>
      <c r="G784" s="22" t="s">
        <v>80</v>
      </c>
      <c r="H784" s="22" t="s">
        <v>82</v>
      </c>
      <c r="I784" s="22">
        <v>1251310</v>
      </c>
      <c r="J784" s="22">
        <v>16826921</v>
      </c>
      <c r="K784" s="22">
        <f t="shared" si="71"/>
        <v>1276199</v>
      </c>
    </row>
    <row r="785" spans="1:11" s="22" customFormat="1" ht="15.75">
      <c r="A785" s="22" t="s">
        <v>364</v>
      </c>
      <c r="B785" s="22" t="s">
        <v>83</v>
      </c>
      <c r="C785" s="22" t="s">
        <v>81</v>
      </c>
      <c r="D785" s="22">
        <v>6441092</v>
      </c>
      <c r="E785" s="22">
        <v>22498423</v>
      </c>
      <c r="F785" s="22" t="s">
        <v>364</v>
      </c>
      <c r="G785" s="22" t="s">
        <v>83</v>
      </c>
      <c r="H785" s="22" t="s">
        <v>81</v>
      </c>
      <c r="I785" s="22">
        <v>6784065</v>
      </c>
      <c r="J785" s="22">
        <v>23610986</v>
      </c>
      <c r="K785" s="22">
        <f t="shared" si="71"/>
        <v>6612578.5</v>
      </c>
    </row>
    <row r="786" spans="1:11" s="22" customFormat="1" ht="15.75">
      <c r="A786" s="22" t="s">
        <v>364</v>
      </c>
      <c r="B786" s="22" t="s">
        <v>83</v>
      </c>
      <c r="C786" s="22" t="s">
        <v>82</v>
      </c>
      <c r="D786" s="22">
        <v>9652966</v>
      </c>
      <c r="E786" s="22">
        <v>32151390</v>
      </c>
      <c r="F786" s="22" t="s">
        <v>364</v>
      </c>
      <c r="G786" s="22" t="s">
        <v>83</v>
      </c>
      <c r="H786" s="22" t="s">
        <v>82</v>
      </c>
      <c r="I786" s="22">
        <v>10295585</v>
      </c>
      <c r="J786" s="22">
        <v>33906571</v>
      </c>
      <c r="K786" s="22">
        <f t="shared" si="71"/>
        <v>9974275.5</v>
      </c>
    </row>
    <row r="787" spans="1:11" s="22" customFormat="1" ht="15.75">
      <c r="A787" s="22" t="s">
        <v>364</v>
      </c>
      <c r="B787" s="22" t="s">
        <v>84</v>
      </c>
      <c r="C787" s="22" t="s">
        <v>81</v>
      </c>
      <c r="D787" s="22">
        <v>487471.4</v>
      </c>
      <c r="E787" s="22">
        <v>32638861</v>
      </c>
      <c r="F787" s="22" t="s">
        <v>364</v>
      </c>
      <c r="G787" s="22" t="s">
        <v>84</v>
      </c>
      <c r="H787" s="22" t="s">
        <v>81</v>
      </c>
      <c r="I787" s="22">
        <v>547448.7</v>
      </c>
      <c r="J787" s="22">
        <v>34454020</v>
      </c>
      <c r="K787" s="22">
        <f t="shared" si="71"/>
        <v>517460.05</v>
      </c>
    </row>
    <row r="788" spans="1:11" s="22" customFormat="1" ht="15.75">
      <c r="A788" s="22" t="s">
        <v>364</v>
      </c>
      <c r="B788" s="22" t="s">
        <v>84</v>
      </c>
      <c r="C788" s="22" t="s">
        <v>82</v>
      </c>
      <c r="D788" s="22">
        <v>917413.8</v>
      </c>
      <c r="E788" s="22">
        <v>33556275</v>
      </c>
      <c r="F788" s="22" t="s">
        <v>364</v>
      </c>
      <c r="G788" s="22" t="s">
        <v>84</v>
      </c>
      <c r="H788" s="22" t="s">
        <v>82</v>
      </c>
      <c r="I788" s="22">
        <v>896926</v>
      </c>
      <c r="J788" s="22">
        <v>35350946</v>
      </c>
      <c r="K788" s="22">
        <f t="shared" si="71"/>
        <v>907169.9</v>
      </c>
    </row>
    <row r="789" spans="1:11" s="22" customFormat="1" ht="15.75">
      <c r="A789" s="22" t="s">
        <v>145</v>
      </c>
      <c r="B789" s="22" t="s">
        <v>80</v>
      </c>
      <c r="C789" s="22" t="s">
        <v>81</v>
      </c>
      <c r="D789" s="22">
        <v>133108.6</v>
      </c>
      <c r="E789" s="22">
        <v>33689383</v>
      </c>
      <c r="F789" s="22" t="s">
        <v>145</v>
      </c>
      <c r="G789" s="22" t="s">
        <v>80</v>
      </c>
      <c r="H789" s="22" t="s">
        <v>81</v>
      </c>
      <c r="I789" s="22">
        <v>129954.3</v>
      </c>
      <c r="J789" s="22">
        <v>35480900</v>
      </c>
      <c r="K789" s="22">
        <f t="shared" si="71"/>
        <v>131531.45</v>
      </c>
    </row>
    <row r="790" spans="1:11" s="22" customFormat="1" ht="15.75">
      <c r="A790" s="22" t="s">
        <v>145</v>
      </c>
      <c r="B790" s="22" t="s">
        <v>80</v>
      </c>
      <c r="C790" s="22" t="s">
        <v>82</v>
      </c>
      <c r="D790" s="22">
        <v>84059.92</v>
      </c>
      <c r="E790" s="22">
        <v>33773443</v>
      </c>
      <c r="F790" s="22" t="s">
        <v>145</v>
      </c>
      <c r="G790" s="22" t="s">
        <v>80</v>
      </c>
      <c r="H790" s="22" t="s">
        <v>82</v>
      </c>
      <c r="I790" s="22">
        <v>65993.92</v>
      </c>
      <c r="J790" s="22">
        <v>35546894</v>
      </c>
      <c r="K790" s="22">
        <f t="shared" si="71"/>
        <v>75026.92</v>
      </c>
    </row>
    <row r="791" spans="1:11" s="22" customFormat="1" ht="15.75">
      <c r="A791" s="22" t="s">
        <v>145</v>
      </c>
      <c r="B791" s="22" t="s">
        <v>83</v>
      </c>
      <c r="C791" s="22" t="s">
        <v>81</v>
      </c>
      <c r="D791" s="22">
        <v>1066002</v>
      </c>
      <c r="E791" s="22">
        <v>34839446</v>
      </c>
      <c r="F791" s="22" t="s">
        <v>145</v>
      </c>
      <c r="G791" s="22" t="s">
        <v>83</v>
      </c>
      <c r="H791" s="22" t="s">
        <v>81</v>
      </c>
      <c r="I791" s="22">
        <v>976617</v>
      </c>
      <c r="J791" s="22">
        <v>36523511</v>
      </c>
      <c r="K791" s="22">
        <f t="shared" si="71"/>
        <v>1021309.5</v>
      </c>
    </row>
    <row r="792" spans="1:11" s="22" customFormat="1" ht="15.75">
      <c r="A792" s="22" t="s">
        <v>145</v>
      </c>
      <c r="B792" s="22" t="s">
        <v>83</v>
      </c>
      <c r="C792" s="22" t="s">
        <v>82</v>
      </c>
      <c r="D792" s="22">
        <v>692743.4</v>
      </c>
      <c r="E792" s="22">
        <v>35532189</v>
      </c>
      <c r="F792" s="22" t="s">
        <v>145</v>
      </c>
      <c r="G792" s="22" t="s">
        <v>83</v>
      </c>
      <c r="H792" s="22" t="s">
        <v>82</v>
      </c>
      <c r="I792" s="22">
        <v>631453.1</v>
      </c>
      <c r="J792" s="22">
        <v>37154964</v>
      </c>
      <c r="K792" s="22">
        <f t="shared" si="71"/>
        <v>662098.25</v>
      </c>
    </row>
    <row r="793" spans="1:11" s="22" customFormat="1" ht="15.75">
      <c r="A793" s="22" t="s">
        <v>145</v>
      </c>
      <c r="B793" s="22" t="s">
        <v>84</v>
      </c>
      <c r="C793" s="22" t="s">
        <v>81</v>
      </c>
      <c r="D793" s="22">
        <v>67318.82</v>
      </c>
      <c r="E793" s="22">
        <v>35599508</v>
      </c>
      <c r="F793" s="22" t="s">
        <v>145</v>
      </c>
      <c r="G793" s="22" t="s">
        <v>84</v>
      </c>
      <c r="H793" s="22" t="s">
        <v>81</v>
      </c>
      <c r="I793" s="22">
        <v>57075.69</v>
      </c>
      <c r="J793" s="22">
        <v>37212040</v>
      </c>
      <c r="K793" s="22">
        <f t="shared" si="71"/>
        <v>62197.255000000005</v>
      </c>
    </row>
    <row r="794" spans="1:11" s="22" customFormat="1" ht="15.75">
      <c r="A794" s="22" t="s">
        <v>145</v>
      </c>
      <c r="B794" s="22" t="s">
        <v>84</v>
      </c>
      <c r="C794" s="22" t="s">
        <v>82</v>
      </c>
      <c r="D794" s="22">
        <v>59580.04</v>
      </c>
      <c r="E794" s="22">
        <v>35659088</v>
      </c>
      <c r="F794" s="22" t="s">
        <v>145</v>
      </c>
      <c r="G794" s="22" t="s">
        <v>84</v>
      </c>
      <c r="H794" s="22" t="s">
        <v>82</v>
      </c>
      <c r="I794" s="22">
        <v>67252.1</v>
      </c>
      <c r="J794" s="22">
        <v>37279292</v>
      </c>
      <c r="K794" s="22">
        <f t="shared" si="71"/>
        <v>63416.07000000001</v>
      </c>
    </row>
    <row r="797" spans="1:6" ht="15.75">
      <c r="A797" t="s">
        <v>6</v>
      </c>
      <c r="F797" t="s">
        <v>6</v>
      </c>
    </row>
    <row r="798" spans="1:10" ht="15.75">
      <c r="A798" t="s">
        <v>142</v>
      </c>
      <c r="B798" t="s">
        <v>76</v>
      </c>
      <c r="C798" t="s">
        <v>89</v>
      </c>
      <c r="D798" t="s">
        <v>9</v>
      </c>
      <c r="E798" t="s">
        <v>9</v>
      </c>
      <c r="F798" t="s">
        <v>142</v>
      </c>
      <c r="G798" t="s">
        <v>76</v>
      </c>
      <c r="H798" t="s">
        <v>89</v>
      </c>
      <c r="I798" t="s">
        <v>9</v>
      </c>
      <c r="J798" t="s">
        <v>9</v>
      </c>
    </row>
    <row r="799" spans="1:8" ht="15.75">
      <c r="A799" t="s">
        <v>43</v>
      </c>
      <c r="B799" t="s">
        <v>11</v>
      </c>
      <c r="C799" t="s">
        <v>149</v>
      </c>
      <c r="F799" t="s">
        <v>11</v>
      </c>
      <c r="G799" t="s">
        <v>43</v>
      </c>
      <c r="H799" t="s">
        <v>149</v>
      </c>
    </row>
    <row r="800" spans="1:11" s="22" customFormat="1" ht="15.75">
      <c r="A800" s="22" t="s">
        <v>1</v>
      </c>
      <c r="B800" s="22" t="s">
        <v>80</v>
      </c>
      <c r="C800" s="22" t="s">
        <v>81</v>
      </c>
      <c r="D800" s="22">
        <v>48452.42</v>
      </c>
      <c r="E800" s="22">
        <v>48452.42</v>
      </c>
      <c r="F800" s="22" t="s">
        <v>1</v>
      </c>
      <c r="G800" s="22" t="s">
        <v>80</v>
      </c>
      <c r="H800" s="22" t="s">
        <v>81</v>
      </c>
      <c r="I800" s="22">
        <v>77061.73</v>
      </c>
      <c r="J800" s="22">
        <v>77061.73</v>
      </c>
      <c r="K800" s="22">
        <f aca="true" t="shared" si="72" ref="K800:K823">(D800+I800)/2</f>
        <v>62757.075</v>
      </c>
    </row>
    <row r="801" spans="1:11" s="22" customFormat="1" ht="15.75">
      <c r="A801" s="22" t="s">
        <v>1</v>
      </c>
      <c r="B801" s="22" t="s">
        <v>80</v>
      </c>
      <c r="C801" s="22" t="s">
        <v>82</v>
      </c>
      <c r="D801" s="22">
        <v>272177.9</v>
      </c>
      <c r="E801" s="22">
        <v>320630.3</v>
      </c>
      <c r="F801" s="22" t="s">
        <v>1</v>
      </c>
      <c r="G801" s="22" t="s">
        <v>80</v>
      </c>
      <c r="H801" s="22" t="s">
        <v>82</v>
      </c>
      <c r="I801" s="22">
        <v>318751.3</v>
      </c>
      <c r="J801" s="22">
        <v>395813</v>
      </c>
      <c r="K801" s="22">
        <f t="shared" si="72"/>
        <v>295464.6</v>
      </c>
    </row>
    <row r="802" spans="1:11" s="22" customFormat="1" ht="15.75">
      <c r="A802" s="22" t="s">
        <v>1</v>
      </c>
      <c r="B802" s="22" t="s">
        <v>83</v>
      </c>
      <c r="C802" s="22" t="s">
        <v>81</v>
      </c>
      <c r="D802" s="22">
        <v>709241.4</v>
      </c>
      <c r="E802" s="22">
        <v>1029872</v>
      </c>
      <c r="F802" s="22" t="s">
        <v>1</v>
      </c>
      <c r="G802" s="22" t="s">
        <v>83</v>
      </c>
      <c r="H802" s="22" t="s">
        <v>81</v>
      </c>
      <c r="I802" s="22">
        <v>791770.5</v>
      </c>
      <c r="J802" s="22">
        <v>1187583</v>
      </c>
      <c r="K802" s="22">
        <f t="shared" si="72"/>
        <v>750505.95</v>
      </c>
    </row>
    <row r="803" spans="1:11" s="22" customFormat="1" ht="15.75">
      <c r="A803" s="22" t="s">
        <v>1</v>
      </c>
      <c r="B803" s="22" t="s">
        <v>83</v>
      </c>
      <c r="C803" s="22" t="s">
        <v>82</v>
      </c>
      <c r="D803" s="22">
        <v>2586687</v>
      </c>
      <c r="E803" s="22">
        <v>3616559</v>
      </c>
      <c r="F803" s="22" t="s">
        <v>1</v>
      </c>
      <c r="G803" s="22" t="s">
        <v>83</v>
      </c>
      <c r="H803" s="22" t="s">
        <v>82</v>
      </c>
      <c r="I803" s="22">
        <v>2793882</v>
      </c>
      <c r="J803" s="22">
        <v>3981465</v>
      </c>
      <c r="K803" s="22">
        <f t="shared" si="72"/>
        <v>2690284.5</v>
      </c>
    </row>
    <row r="804" spans="1:11" s="22" customFormat="1" ht="15.75">
      <c r="A804" s="22" t="s">
        <v>1</v>
      </c>
      <c r="B804" s="22" t="s">
        <v>84</v>
      </c>
      <c r="C804" s="22" t="s">
        <v>81</v>
      </c>
      <c r="D804" s="22">
        <v>699130.7</v>
      </c>
      <c r="E804" s="22">
        <v>4315689</v>
      </c>
      <c r="F804" s="22" t="s">
        <v>1</v>
      </c>
      <c r="G804" s="22" t="s">
        <v>84</v>
      </c>
      <c r="H804" s="22" t="s">
        <v>81</v>
      </c>
      <c r="I804" s="22">
        <v>638951.1</v>
      </c>
      <c r="J804" s="22">
        <v>4620416</v>
      </c>
      <c r="K804" s="22">
        <f t="shared" si="72"/>
        <v>669040.8999999999</v>
      </c>
    </row>
    <row r="805" spans="1:11" s="22" customFormat="1" ht="15.75">
      <c r="A805" s="22" t="s">
        <v>1</v>
      </c>
      <c r="B805" s="22" t="s">
        <v>84</v>
      </c>
      <c r="C805" s="22" t="s">
        <v>82</v>
      </c>
      <c r="D805" s="22">
        <v>684920.5</v>
      </c>
      <c r="E805" s="22">
        <v>5000610</v>
      </c>
      <c r="F805" s="22" t="s">
        <v>1</v>
      </c>
      <c r="G805" s="22" t="s">
        <v>84</v>
      </c>
      <c r="H805" s="22" t="s">
        <v>82</v>
      </c>
      <c r="I805" s="22">
        <v>714224</v>
      </c>
      <c r="J805" s="22">
        <v>5334640</v>
      </c>
      <c r="K805" s="22">
        <f t="shared" si="72"/>
        <v>699572.25</v>
      </c>
    </row>
    <row r="806" spans="1:11" s="22" customFormat="1" ht="15.75">
      <c r="A806" s="22" t="s">
        <v>2</v>
      </c>
      <c r="B806" s="22" t="s">
        <v>80</v>
      </c>
      <c r="C806" s="22" t="s">
        <v>81</v>
      </c>
      <c r="D806" s="22">
        <v>123805.3</v>
      </c>
      <c r="E806" s="22">
        <v>5124415</v>
      </c>
      <c r="F806" s="22" t="s">
        <v>2</v>
      </c>
      <c r="G806" s="22" t="s">
        <v>80</v>
      </c>
      <c r="H806" s="22" t="s">
        <v>81</v>
      </c>
      <c r="I806" s="22">
        <v>119968.5</v>
      </c>
      <c r="J806" s="22">
        <v>5454609</v>
      </c>
      <c r="K806" s="22">
        <f t="shared" si="72"/>
        <v>121886.9</v>
      </c>
    </row>
    <row r="807" spans="1:11" s="22" customFormat="1" ht="15.75">
      <c r="A807" s="22" t="s">
        <v>2</v>
      </c>
      <c r="B807" s="22" t="s">
        <v>80</v>
      </c>
      <c r="C807" s="22" t="s">
        <v>82</v>
      </c>
      <c r="D807" s="22">
        <v>541171</v>
      </c>
      <c r="E807" s="22">
        <v>5665586</v>
      </c>
      <c r="F807" s="22" t="s">
        <v>2</v>
      </c>
      <c r="G807" s="22" t="s">
        <v>80</v>
      </c>
      <c r="H807" s="22" t="s">
        <v>82</v>
      </c>
      <c r="I807" s="22">
        <v>606729.3</v>
      </c>
      <c r="J807" s="22">
        <v>6061338</v>
      </c>
      <c r="K807" s="22">
        <f t="shared" si="72"/>
        <v>573950.15</v>
      </c>
    </row>
    <row r="808" spans="1:11" s="22" customFormat="1" ht="15.75">
      <c r="A808" s="22" t="s">
        <v>2</v>
      </c>
      <c r="B808" s="22" t="s">
        <v>83</v>
      </c>
      <c r="C808" s="22" t="s">
        <v>81</v>
      </c>
      <c r="D808" s="22">
        <v>1486024</v>
      </c>
      <c r="E808" s="22">
        <v>7151611</v>
      </c>
      <c r="F808" s="22" t="s">
        <v>2</v>
      </c>
      <c r="G808" s="22" t="s">
        <v>83</v>
      </c>
      <c r="H808" s="22" t="s">
        <v>81</v>
      </c>
      <c r="I808" s="22">
        <v>1659438</v>
      </c>
      <c r="J808" s="22">
        <v>7720776</v>
      </c>
      <c r="K808" s="22">
        <f t="shared" si="72"/>
        <v>1572731</v>
      </c>
    </row>
    <row r="809" spans="1:11" s="22" customFormat="1" ht="15.75">
      <c r="A809" s="22" t="s">
        <v>2</v>
      </c>
      <c r="B809" s="22" t="s">
        <v>83</v>
      </c>
      <c r="C809" s="22" t="s">
        <v>82</v>
      </c>
      <c r="D809" s="22">
        <v>6060790</v>
      </c>
      <c r="E809" s="22">
        <v>13212400</v>
      </c>
      <c r="F809" s="22" t="s">
        <v>2</v>
      </c>
      <c r="G809" s="22" t="s">
        <v>83</v>
      </c>
      <c r="H809" s="22" t="s">
        <v>82</v>
      </c>
      <c r="I809" s="22">
        <v>6256352</v>
      </c>
      <c r="J809" s="22">
        <v>13977127</v>
      </c>
      <c r="K809" s="22">
        <f t="shared" si="72"/>
        <v>6158571</v>
      </c>
    </row>
    <row r="810" spans="1:11" s="22" customFormat="1" ht="15.75">
      <c r="A810" s="22" t="s">
        <v>2</v>
      </c>
      <c r="B810" s="22" t="s">
        <v>84</v>
      </c>
      <c r="C810" s="22" t="s">
        <v>81</v>
      </c>
      <c r="D810" s="22">
        <v>473048.5</v>
      </c>
      <c r="E810" s="22">
        <v>13685449</v>
      </c>
      <c r="F810" s="22" t="s">
        <v>2</v>
      </c>
      <c r="G810" s="22" t="s">
        <v>84</v>
      </c>
      <c r="H810" s="22" t="s">
        <v>81</v>
      </c>
      <c r="I810" s="22">
        <v>498164.5</v>
      </c>
      <c r="J810" s="22">
        <v>14475292</v>
      </c>
      <c r="K810" s="22">
        <f t="shared" si="72"/>
        <v>485606.5</v>
      </c>
    </row>
    <row r="811" spans="1:11" s="22" customFormat="1" ht="15.75">
      <c r="A811" s="22" t="s">
        <v>2</v>
      </c>
      <c r="B811" s="22" t="s">
        <v>84</v>
      </c>
      <c r="C811" s="22" t="s">
        <v>82</v>
      </c>
      <c r="D811" s="22">
        <v>553896.6</v>
      </c>
      <c r="E811" s="22">
        <v>14239346</v>
      </c>
      <c r="F811" s="22" t="s">
        <v>2</v>
      </c>
      <c r="G811" s="22" t="s">
        <v>84</v>
      </c>
      <c r="H811" s="22" t="s">
        <v>82</v>
      </c>
      <c r="I811" s="22">
        <v>604855.3</v>
      </c>
      <c r="J811" s="22">
        <v>15080147</v>
      </c>
      <c r="K811" s="22">
        <f t="shared" si="72"/>
        <v>579375.95</v>
      </c>
    </row>
    <row r="812" spans="1:11" s="22" customFormat="1" ht="15.75">
      <c r="A812" s="22" t="s">
        <v>364</v>
      </c>
      <c r="B812" s="22" t="s">
        <v>80</v>
      </c>
      <c r="C812" s="22" t="s">
        <v>81</v>
      </c>
      <c r="D812" s="22">
        <v>369143.8</v>
      </c>
      <c r="E812" s="22">
        <v>14608489</v>
      </c>
      <c r="F812" s="22" t="s">
        <v>364</v>
      </c>
      <c r="G812" s="22" t="s">
        <v>80</v>
      </c>
      <c r="H812" s="22" t="s">
        <v>81</v>
      </c>
      <c r="I812" s="22">
        <v>348613.9</v>
      </c>
      <c r="J812" s="22">
        <v>15428761</v>
      </c>
      <c r="K812" s="22">
        <f t="shared" si="72"/>
        <v>358878.85</v>
      </c>
    </row>
    <row r="813" spans="1:11" s="22" customFormat="1" ht="15.75">
      <c r="A813" s="22" t="s">
        <v>364</v>
      </c>
      <c r="B813" s="22" t="s">
        <v>80</v>
      </c>
      <c r="C813" s="22" t="s">
        <v>82</v>
      </c>
      <c r="D813" s="22">
        <v>1448842</v>
      </c>
      <c r="E813" s="22">
        <v>16057332</v>
      </c>
      <c r="F813" s="22" t="s">
        <v>364</v>
      </c>
      <c r="G813" s="22" t="s">
        <v>80</v>
      </c>
      <c r="H813" s="22" t="s">
        <v>82</v>
      </c>
      <c r="I813" s="22">
        <v>1398160</v>
      </c>
      <c r="J813" s="22">
        <v>16826921</v>
      </c>
      <c r="K813" s="22">
        <f t="shared" si="72"/>
        <v>1423501</v>
      </c>
    </row>
    <row r="814" spans="1:11" s="22" customFormat="1" ht="15.75">
      <c r="A814" s="22" t="s">
        <v>364</v>
      </c>
      <c r="B814" s="22" t="s">
        <v>83</v>
      </c>
      <c r="C814" s="22" t="s">
        <v>81</v>
      </c>
      <c r="D814" s="22">
        <v>3687300</v>
      </c>
      <c r="E814" s="22">
        <v>19744632</v>
      </c>
      <c r="F814" s="22" t="s">
        <v>364</v>
      </c>
      <c r="G814" s="22" t="s">
        <v>83</v>
      </c>
      <c r="H814" s="22" t="s">
        <v>81</v>
      </c>
      <c r="I814" s="22">
        <v>3825975</v>
      </c>
      <c r="J814" s="22">
        <v>20652897</v>
      </c>
      <c r="K814" s="22">
        <f t="shared" si="72"/>
        <v>3756637.5</v>
      </c>
    </row>
    <row r="815" spans="1:11" s="22" customFormat="1" ht="15.75">
      <c r="A815" s="22" t="s">
        <v>364</v>
      </c>
      <c r="B815" s="22" t="s">
        <v>83</v>
      </c>
      <c r="C815" s="22" t="s">
        <v>82</v>
      </c>
      <c r="D815" s="22">
        <v>12406758</v>
      </c>
      <c r="E815" s="22">
        <v>32151390</v>
      </c>
      <c r="F815" s="22" t="s">
        <v>364</v>
      </c>
      <c r="G815" s="22" t="s">
        <v>83</v>
      </c>
      <c r="H815" s="22" t="s">
        <v>82</v>
      </c>
      <c r="I815" s="22">
        <v>13253675</v>
      </c>
      <c r="J815" s="22">
        <v>33906571</v>
      </c>
      <c r="K815" s="22">
        <f t="shared" si="72"/>
        <v>12830216.5</v>
      </c>
    </row>
    <row r="816" spans="1:11" s="22" customFormat="1" ht="15.75">
      <c r="A816" s="22" t="s">
        <v>364</v>
      </c>
      <c r="B816" s="22" t="s">
        <v>84</v>
      </c>
      <c r="C816" s="22" t="s">
        <v>81</v>
      </c>
      <c r="D816" s="22">
        <v>662950.1</v>
      </c>
      <c r="E816" s="22">
        <v>32814340</v>
      </c>
      <c r="F816" s="22" t="s">
        <v>364</v>
      </c>
      <c r="G816" s="22" t="s">
        <v>84</v>
      </c>
      <c r="H816" s="22" t="s">
        <v>81</v>
      </c>
      <c r="I816" s="22">
        <v>630533.4</v>
      </c>
      <c r="J816" s="22">
        <v>34537104</v>
      </c>
      <c r="K816" s="22">
        <f t="shared" si="72"/>
        <v>646741.75</v>
      </c>
    </row>
    <row r="817" spans="1:11" s="22" customFormat="1" ht="15.75">
      <c r="A817" s="22" t="s">
        <v>364</v>
      </c>
      <c r="B817" s="22" t="s">
        <v>84</v>
      </c>
      <c r="C817" s="22" t="s">
        <v>82</v>
      </c>
      <c r="D817" s="22">
        <v>741935.2</v>
      </c>
      <c r="E817" s="22">
        <v>33556275</v>
      </c>
      <c r="F817" s="22" t="s">
        <v>364</v>
      </c>
      <c r="G817" s="22" t="s">
        <v>84</v>
      </c>
      <c r="H817" s="22" t="s">
        <v>82</v>
      </c>
      <c r="I817" s="22">
        <v>813841.3</v>
      </c>
      <c r="J817" s="22">
        <v>35350946</v>
      </c>
      <c r="K817" s="22">
        <f t="shared" si="72"/>
        <v>777888.25</v>
      </c>
    </row>
    <row r="818" spans="1:11" s="22" customFormat="1" ht="15.75">
      <c r="A818" s="22" t="s">
        <v>145</v>
      </c>
      <c r="B818" s="22" t="s">
        <v>80</v>
      </c>
      <c r="C818" s="22" t="s">
        <v>81</v>
      </c>
      <c r="D818" s="22">
        <v>54594.27</v>
      </c>
      <c r="E818" s="22">
        <v>33610869</v>
      </c>
      <c r="F818" s="22" t="s">
        <v>145</v>
      </c>
      <c r="G818" s="22" t="s">
        <v>80</v>
      </c>
      <c r="H818" s="22" t="s">
        <v>81</v>
      </c>
      <c r="I818" s="22">
        <v>39694.87</v>
      </c>
      <c r="J818" s="22">
        <v>35390641</v>
      </c>
      <c r="K818" s="22">
        <f t="shared" si="72"/>
        <v>47144.57</v>
      </c>
    </row>
    <row r="819" spans="1:11" s="22" customFormat="1" ht="15.75">
      <c r="A819" s="22" t="s">
        <v>145</v>
      </c>
      <c r="B819" s="22" t="s">
        <v>80</v>
      </c>
      <c r="C819" s="22" t="s">
        <v>82</v>
      </c>
      <c r="D819" s="22">
        <v>162574.3</v>
      </c>
      <c r="E819" s="22">
        <v>33773443</v>
      </c>
      <c r="F819" s="22" t="s">
        <v>145</v>
      </c>
      <c r="G819" s="22" t="s">
        <v>80</v>
      </c>
      <c r="H819" s="22" t="s">
        <v>82</v>
      </c>
      <c r="I819" s="22">
        <v>156253.4</v>
      </c>
      <c r="J819" s="22">
        <v>35546894</v>
      </c>
      <c r="K819" s="22">
        <f t="shared" si="72"/>
        <v>159413.84999999998</v>
      </c>
    </row>
    <row r="820" spans="1:11" s="22" customFormat="1" ht="15.75">
      <c r="A820" s="22" t="s">
        <v>145</v>
      </c>
      <c r="B820" s="22" t="s">
        <v>83</v>
      </c>
      <c r="C820" s="22" t="s">
        <v>81</v>
      </c>
      <c r="D820" s="22">
        <v>403053.2</v>
      </c>
      <c r="E820" s="22">
        <v>34176497</v>
      </c>
      <c r="F820" s="22" t="s">
        <v>145</v>
      </c>
      <c r="G820" s="22" t="s">
        <v>83</v>
      </c>
      <c r="H820" s="22" t="s">
        <v>81</v>
      </c>
      <c r="I820" s="22">
        <v>374528.2</v>
      </c>
      <c r="J820" s="22">
        <v>35921422</v>
      </c>
      <c r="K820" s="22">
        <f t="shared" si="72"/>
        <v>388790.7</v>
      </c>
    </row>
    <row r="821" spans="1:11" s="22" customFormat="1" ht="15.75">
      <c r="A821" s="22" t="s">
        <v>145</v>
      </c>
      <c r="B821" s="22" t="s">
        <v>83</v>
      </c>
      <c r="C821" s="22" t="s">
        <v>82</v>
      </c>
      <c r="D821" s="22">
        <v>1355692</v>
      </c>
      <c r="E821" s="22">
        <v>35532189</v>
      </c>
      <c r="F821" s="22" t="s">
        <v>145</v>
      </c>
      <c r="G821" s="22" t="s">
        <v>83</v>
      </c>
      <c r="H821" s="22" t="s">
        <v>82</v>
      </c>
      <c r="I821" s="22">
        <v>1233542</v>
      </c>
      <c r="J821" s="22">
        <v>37154964</v>
      </c>
      <c r="K821" s="22">
        <f t="shared" si="72"/>
        <v>1294617</v>
      </c>
    </row>
    <row r="822" spans="1:11" s="22" customFormat="1" ht="15.75">
      <c r="A822" s="22" t="s">
        <v>145</v>
      </c>
      <c r="B822" s="22" t="s">
        <v>84</v>
      </c>
      <c r="C822" s="22" t="s">
        <v>81</v>
      </c>
      <c r="D822" s="22">
        <v>51486.93</v>
      </c>
      <c r="E822" s="22">
        <v>35583676</v>
      </c>
      <c r="F822" s="22" t="s">
        <v>145</v>
      </c>
      <c r="G822" s="22" t="s">
        <v>84</v>
      </c>
      <c r="H822" s="22" t="s">
        <v>81</v>
      </c>
      <c r="I822" s="22">
        <v>60388.64</v>
      </c>
      <c r="J822" s="22">
        <v>37215353</v>
      </c>
      <c r="K822" s="22">
        <f t="shared" si="72"/>
        <v>55937.785</v>
      </c>
    </row>
    <row r="823" spans="1:11" s="22" customFormat="1" ht="15.75">
      <c r="A823" s="22" t="s">
        <v>145</v>
      </c>
      <c r="B823" s="22" t="s">
        <v>84</v>
      </c>
      <c r="C823" s="22" t="s">
        <v>82</v>
      </c>
      <c r="D823" s="22">
        <v>75411.93</v>
      </c>
      <c r="E823" s="22">
        <v>35659088</v>
      </c>
      <c r="F823" s="22" t="s">
        <v>145</v>
      </c>
      <c r="G823" s="22" t="s">
        <v>84</v>
      </c>
      <c r="H823" s="22" t="s">
        <v>82</v>
      </c>
      <c r="I823" s="22">
        <v>63939.15</v>
      </c>
      <c r="J823" s="22">
        <v>37279292</v>
      </c>
      <c r="K823" s="22">
        <f t="shared" si="72"/>
        <v>69675.54</v>
      </c>
    </row>
    <row r="826" spans="1:6" ht="15.75">
      <c r="A826" t="s">
        <v>236</v>
      </c>
      <c r="F826" t="s">
        <v>151</v>
      </c>
    </row>
    <row r="827" spans="1:6" ht="15.75">
      <c r="A827" t="s">
        <v>4</v>
      </c>
      <c r="F827" t="s">
        <v>4</v>
      </c>
    </row>
    <row r="829" spans="1:6" ht="15.75">
      <c r="A829" t="s">
        <v>5</v>
      </c>
      <c r="F829" t="s">
        <v>5</v>
      </c>
    </row>
    <row r="831" spans="1:6" ht="15.75">
      <c r="A831" t="s">
        <v>6</v>
      </c>
      <c r="F831" t="s">
        <v>6</v>
      </c>
    </row>
    <row r="832" spans="1:10" ht="15.75">
      <c r="A832" t="s">
        <v>142</v>
      </c>
      <c r="B832" t="s">
        <v>91</v>
      </c>
      <c r="C832" t="s">
        <v>95</v>
      </c>
      <c r="D832" t="s">
        <v>9</v>
      </c>
      <c r="E832" t="s">
        <v>9</v>
      </c>
      <c r="F832" t="s">
        <v>142</v>
      </c>
      <c r="G832" t="s">
        <v>91</v>
      </c>
      <c r="H832" t="s">
        <v>95</v>
      </c>
      <c r="I832" t="s">
        <v>9</v>
      </c>
      <c r="J832" t="s">
        <v>9</v>
      </c>
    </row>
    <row r="833" spans="1:8" ht="15.75">
      <c r="A833" t="s">
        <v>43</v>
      </c>
      <c r="B833" t="s">
        <v>102</v>
      </c>
      <c r="C833" t="s">
        <v>102</v>
      </c>
      <c r="F833" t="s">
        <v>11</v>
      </c>
      <c r="G833" t="s">
        <v>114</v>
      </c>
      <c r="H833" t="s">
        <v>102</v>
      </c>
    </row>
    <row r="834" spans="1:12" s="22" customFormat="1" ht="15.75">
      <c r="A834" s="22" t="s">
        <v>1</v>
      </c>
      <c r="B834" s="22" t="s">
        <v>93</v>
      </c>
      <c r="C834" s="22" t="s">
        <v>96</v>
      </c>
      <c r="D834" s="22">
        <v>102200.2</v>
      </c>
      <c r="E834" s="22">
        <v>102200.2</v>
      </c>
      <c r="F834" s="22" t="s">
        <v>1</v>
      </c>
      <c r="G834" s="22" t="s">
        <v>93</v>
      </c>
      <c r="H834" s="22" t="s">
        <v>96</v>
      </c>
      <c r="I834" s="22">
        <v>147222.1</v>
      </c>
      <c r="J834" s="22">
        <v>147222.1</v>
      </c>
      <c r="K834" s="22">
        <f aca="true" t="shared" si="73" ref="K834:K865">(D834+I834)/2</f>
        <v>124711.15</v>
      </c>
      <c r="L834" s="22">
        <f>K835+K836+K837</f>
        <v>2176161.68</v>
      </c>
    </row>
    <row r="835" spans="1:11" s="22" customFormat="1" ht="15.75">
      <c r="A835" s="22" t="s">
        <v>1</v>
      </c>
      <c r="B835" s="22" t="s">
        <v>93</v>
      </c>
      <c r="C835" s="22" t="s">
        <v>97</v>
      </c>
      <c r="D835" s="22">
        <v>1393235</v>
      </c>
      <c r="E835" s="22">
        <v>1495435</v>
      </c>
      <c r="F835" s="22" t="s">
        <v>1</v>
      </c>
      <c r="G835" s="22" t="s">
        <v>93</v>
      </c>
      <c r="H835" s="22" t="s">
        <v>97</v>
      </c>
      <c r="I835" s="22">
        <v>1460088</v>
      </c>
      <c r="J835" s="22">
        <v>1607310</v>
      </c>
      <c r="K835" s="22">
        <f t="shared" si="73"/>
        <v>1426661.5</v>
      </c>
    </row>
    <row r="836" spans="1:11" s="22" customFormat="1" ht="15.75">
      <c r="A836" s="22" t="s">
        <v>1</v>
      </c>
      <c r="B836" s="22" t="s">
        <v>93</v>
      </c>
      <c r="C836" s="22" t="s">
        <v>98</v>
      </c>
      <c r="D836" s="22">
        <v>30732.34</v>
      </c>
      <c r="E836" s="22">
        <v>1526167</v>
      </c>
      <c r="F836" s="22" t="s">
        <v>1</v>
      </c>
      <c r="G836" s="22" t="s">
        <v>93</v>
      </c>
      <c r="H836" s="22" t="s">
        <v>98</v>
      </c>
      <c r="I836" s="22">
        <v>60998.22</v>
      </c>
      <c r="J836" s="22">
        <v>1668308</v>
      </c>
      <c r="K836" s="22">
        <f t="shared" si="73"/>
        <v>45865.28</v>
      </c>
    </row>
    <row r="837" spans="1:11" s="22" customFormat="1" ht="15.75">
      <c r="A837" s="22" t="s">
        <v>1</v>
      </c>
      <c r="B837" s="22" t="s">
        <v>93</v>
      </c>
      <c r="C837" s="22" t="s">
        <v>99</v>
      </c>
      <c r="D837" s="22">
        <v>713029</v>
      </c>
      <c r="E837" s="22">
        <v>2239196</v>
      </c>
      <c r="F837" s="22" t="s">
        <v>1</v>
      </c>
      <c r="G837" s="22" t="s">
        <v>93</v>
      </c>
      <c r="H837" s="22" t="s">
        <v>99</v>
      </c>
      <c r="I837" s="22">
        <v>694240.8</v>
      </c>
      <c r="J837" s="22">
        <v>2362549</v>
      </c>
      <c r="K837" s="22">
        <f t="shared" si="73"/>
        <v>703634.9</v>
      </c>
    </row>
    <row r="838" spans="1:12" s="22" customFormat="1" ht="15.75">
      <c r="A838" s="22" t="s">
        <v>1</v>
      </c>
      <c r="B838" s="22" t="s">
        <v>94</v>
      </c>
      <c r="C838" s="22" t="s">
        <v>96</v>
      </c>
      <c r="D838" s="22">
        <v>116164.5</v>
      </c>
      <c r="E838" s="22">
        <v>2355361</v>
      </c>
      <c r="F838" s="22" t="s">
        <v>1</v>
      </c>
      <c r="G838" s="22" t="s">
        <v>94</v>
      </c>
      <c r="H838" s="22" t="s">
        <v>96</v>
      </c>
      <c r="I838" s="22">
        <v>128179.1</v>
      </c>
      <c r="J838" s="22">
        <v>2490728</v>
      </c>
      <c r="K838" s="22">
        <f t="shared" si="73"/>
        <v>122171.8</v>
      </c>
      <c r="L838" s="22">
        <f>K839+K840+K841</f>
        <v>2744580.835</v>
      </c>
    </row>
    <row r="839" spans="1:11" s="22" customFormat="1" ht="15.75">
      <c r="A839" s="22" t="s">
        <v>1</v>
      </c>
      <c r="B839" s="22" t="s">
        <v>94</v>
      </c>
      <c r="C839" s="22" t="s">
        <v>97</v>
      </c>
      <c r="D839" s="22">
        <v>1241649</v>
      </c>
      <c r="E839" s="22">
        <v>3597010</v>
      </c>
      <c r="F839" s="22" t="s">
        <v>1</v>
      </c>
      <c r="G839" s="22" t="s">
        <v>94</v>
      </c>
      <c r="H839" s="22" t="s">
        <v>97</v>
      </c>
      <c r="I839" s="22">
        <v>1356384</v>
      </c>
      <c r="J839" s="22">
        <v>3847113</v>
      </c>
      <c r="K839" s="22">
        <f t="shared" si="73"/>
        <v>1299016.5</v>
      </c>
    </row>
    <row r="840" spans="1:11" s="22" customFormat="1" ht="15.75">
      <c r="A840" s="22" t="s">
        <v>1</v>
      </c>
      <c r="B840" s="22" t="s">
        <v>94</v>
      </c>
      <c r="C840" s="22" t="s">
        <v>98</v>
      </c>
      <c r="D840" s="22">
        <v>47108.77</v>
      </c>
      <c r="E840" s="22">
        <v>3644118</v>
      </c>
      <c r="F840" s="22" t="s">
        <v>1</v>
      </c>
      <c r="G840" s="22" t="s">
        <v>94</v>
      </c>
      <c r="H840" s="22" t="s">
        <v>98</v>
      </c>
      <c r="I840" s="22">
        <v>38016.9</v>
      </c>
      <c r="J840" s="22">
        <v>3885129</v>
      </c>
      <c r="K840" s="22">
        <f t="shared" si="73"/>
        <v>42562.835</v>
      </c>
    </row>
    <row r="841" spans="1:11" s="22" customFormat="1" ht="15.75">
      <c r="A841" s="22" t="s">
        <v>1</v>
      </c>
      <c r="B841" s="22" t="s">
        <v>94</v>
      </c>
      <c r="C841" s="22" t="s">
        <v>99</v>
      </c>
      <c r="D841" s="22">
        <v>1356492</v>
      </c>
      <c r="E841" s="22">
        <v>5000610</v>
      </c>
      <c r="F841" s="22" t="s">
        <v>1</v>
      </c>
      <c r="G841" s="22" t="s">
        <v>94</v>
      </c>
      <c r="H841" s="22" t="s">
        <v>99</v>
      </c>
      <c r="I841" s="22">
        <v>1449511</v>
      </c>
      <c r="J841" s="22">
        <v>5334640</v>
      </c>
      <c r="K841" s="22">
        <f t="shared" si="73"/>
        <v>1403001.5</v>
      </c>
    </row>
    <row r="842" spans="1:12" s="22" customFormat="1" ht="15.75">
      <c r="A842" s="22" t="s">
        <v>2</v>
      </c>
      <c r="B842" s="22" t="s">
        <v>93</v>
      </c>
      <c r="C842" s="22" t="s">
        <v>96</v>
      </c>
      <c r="D842" s="22">
        <v>265632.1</v>
      </c>
      <c r="E842" s="22">
        <v>5266242</v>
      </c>
      <c r="F842" s="22" t="s">
        <v>2</v>
      </c>
      <c r="G842" s="22" t="s">
        <v>93</v>
      </c>
      <c r="H842" s="22" t="s">
        <v>96</v>
      </c>
      <c r="I842" s="22">
        <v>301635.6</v>
      </c>
      <c r="J842" s="22">
        <v>5636276</v>
      </c>
      <c r="K842" s="22">
        <f t="shared" si="73"/>
        <v>283633.85</v>
      </c>
      <c r="L842" s="22">
        <f>K843+K844+K845</f>
        <v>4231546.45</v>
      </c>
    </row>
    <row r="843" spans="1:11" s="22" customFormat="1" ht="15.75">
      <c r="A843" s="22" t="s">
        <v>2</v>
      </c>
      <c r="B843" s="22" t="s">
        <v>93</v>
      </c>
      <c r="C843" s="22" t="s">
        <v>97</v>
      </c>
      <c r="D843" s="22">
        <v>3070851</v>
      </c>
      <c r="E843" s="22">
        <v>8337093</v>
      </c>
      <c r="F843" s="22" t="s">
        <v>2</v>
      </c>
      <c r="G843" s="22" t="s">
        <v>93</v>
      </c>
      <c r="H843" s="22" t="s">
        <v>97</v>
      </c>
      <c r="I843" s="22">
        <v>3251989</v>
      </c>
      <c r="J843" s="22">
        <v>8888265</v>
      </c>
      <c r="K843" s="22">
        <f t="shared" si="73"/>
        <v>3161420</v>
      </c>
    </row>
    <row r="844" spans="1:11" s="22" customFormat="1" ht="15.75">
      <c r="A844" s="22" t="s">
        <v>2</v>
      </c>
      <c r="B844" s="22" t="s">
        <v>93</v>
      </c>
      <c r="C844" s="22" t="s">
        <v>98</v>
      </c>
      <c r="D844" s="22">
        <v>109181.4</v>
      </c>
      <c r="E844" s="22">
        <v>8446275</v>
      </c>
      <c r="F844" s="22" t="s">
        <v>2</v>
      </c>
      <c r="G844" s="22" t="s">
        <v>93</v>
      </c>
      <c r="H844" s="22" t="s">
        <v>98</v>
      </c>
      <c r="I844" s="22">
        <v>119774.3</v>
      </c>
      <c r="J844" s="22">
        <v>9008039</v>
      </c>
      <c r="K844" s="22">
        <f t="shared" si="73"/>
        <v>114477.85</v>
      </c>
    </row>
    <row r="845" spans="1:11" s="22" customFormat="1" ht="15.75">
      <c r="A845" s="22" t="s">
        <v>2</v>
      </c>
      <c r="B845" s="22" t="s">
        <v>93</v>
      </c>
      <c r="C845" s="22" t="s">
        <v>99</v>
      </c>
      <c r="D845" s="22">
        <v>937763.1</v>
      </c>
      <c r="E845" s="22">
        <v>9384038</v>
      </c>
      <c r="F845" s="22" t="s">
        <v>2</v>
      </c>
      <c r="G845" s="22" t="s">
        <v>93</v>
      </c>
      <c r="H845" s="22" t="s">
        <v>99</v>
      </c>
      <c r="I845" s="22">
        <v>973534.1</v>
      </c>
      <c r="J845" s="22">
        <v>9981574</v>
      </c>
      <c r="K845" s="22">
        <f t="shared" si="73"/>
        <v>955648.6</v>
      </c>
    </row>
    <row r="846" spans="1:12" s="22" customFormat="1" ht="15.75">
      <c r="A846" s="22" t="s">
        <v>2</v>
      </c>
      <c r="B846" s="22" t="s">
        <v>94</v>
      </c>
      <c r="C846" s="22" t="s">
        <v>96</v>
      </c>
      <c r="D846" s="22">
        <v>234865.6</v>
      </c>
      <c r="E846" s="22">
        <v>9618903</v>
      </c>
      <c r="F846" s="22" t="s">
        <v>2</v>
      </c>
      <c r="G846" s="22" t="s">
        <v>94</v>
      </c>
      <c r="H846" s="22" t="s">
        <v>96</v>
      </c>
      <c r="I846" s="22">
        <v>274116.9</v>
      </c>
      <c r="J846" s="22">
        <v>10255690</v>
      </c>
      <c r="K846" s="22">
        <f t="shared" si="73"/>
        <v>254491.25</v>
      </c>
      <c r="L846" s="22">
        <f>K847+K848+K849</f>
        <v>4722448.984999999</v>
      </c>
    </row>
    <row r="847" spans="1:11" s="22" customFormat="1" ht="15.75">
      <c r="A847" s="22" t="s">
        <v>2</v>
      </c>
      <c r="B847" s="22" t="s">
        <v>94</v>
      </c>
      <c r="C847" s="22" t="s">
        <v>97</v>
      </c>
      <c r="D847" s="22">
        <v>2563255</v>
      </c>
      <c r="E847" s="22">
        <v>12182158</v>
      </c>
      <c r="F847" s="22" t="s">
        <v>2</v>
      </c>
      <c r="G847" s="22" t="s">
        <v>94</v>
      </c>
      <c r="H847" s="22" t="s">
        <v>97</v>
      </c>
      <c r="I847" s="22">
        <v>2695266</v>
      </c>
      <c r="J847" s="22">
        <v>12950957</v>
      </c>
      <c r="K847" s="22">
        <f t="shared" si="73"/>
        <v>2629260.5</v>
      </c>
    </row>
    <row r="848" spans="1:11" s="22" customFormat="1" ht="15.75">
      <c r="A848" s="22" t="s">
        <v>2</v>
      </c>
      <c r="B848" s="22" t="s">
        <v>94</v>
      </c>
      <c r="C848" s="22" t="s">
        <v>98</v>
      </c>
      <c r="D848" s="22">
        <v>84808.08</v>
      </c>
      <c r="E848" s="22">
        <v>12266967</v>
      </c>
      <c r="F848" s="22" t="s">
        <v>2</v>
      </c>
      <c r="G848" s="22" t="s">
        <v>94</v>
      </c>
      <c r="H848" s="22" t="s">
        <v>98</v>
      </c>
      <c r="I848" s="22">
        <v>82496.89</v>
      </c>
      <c r="J848" s="22">
        <v>13033454</v>
      </c>
      <c r="K848" s="22">
        <f t="shared" si="73"/>
        <v>83652.485</v>
      </c>
    </row>
    <row r="849" spans="1:11" s="22" customFormat="1" ht="15.75">
      <c r="A849" s="22" t="s">
        <v>2</v>
      </c>
      <c r="B849" s="22" t="s">
        <v>94</v>
      </c>
      <c r="C849" s="22" t="s">
        <v>99</v>
      </c>
      <c r="D849" s="22">
        <v>1972379</v>
      </c>
      <c r="E849" s="22">
        <v>14239346</v>
      </c>
      <c r="F849" s="22" t="s">
        <v>2</v>
      </c>
      <c r="G849" s="22" t="s">
        <v>94</v>
      </c>
      <c r="H849" s="22" t="s">
        <v>99</v>
      </c>
      <c r="I849" s="22">
        <v>2046693</v>
      </c>
      <c r="J849" s="22">
        <v>15080147</v>
      </c>
      <c r="K849" s="22">
        <f t="shared" si="73"/>
        <v>2009536</v>
      </c>
    </row>
    <row r="850" spans="1:12" s="22" customFormat="1" ht="15.75">
      <c r="A850" s="22" t="s">
        <v>364</v>
      </c>
      <c r="B850" s="22" t="s">
        <v>93</v>
      </c>
      <c r="C850" s="22" t="s">
        <v>96</v>
      </c>
      <c r="D850" s="22">
        <v>660743.4</v>
      </c>
      <c r="E850" s="22">
        <v>14900089</v>
      </c>
      <c r="F850" s="22" t="s">
        <v>364</v>
      </c>
      <c r="G850" s="22" t="s">
        <v>93</v>
      </c>
      <c r="H850" s="22" t="s">
        <v>96</v>
      </c>
      <c r="I850" s="22">
        <v>693733.1</v>
      </c>
      <c r="J850" s="22">
        <v>15773880</v>
      </c>
      <c r="K850" s="22">
        <f t="shared" si="73"/>
        <v>677238.25</v>
      </c>
      <c r="L850" s="22">
        <f>K851+K852+K853</f>
        <v>9836835.4</v>
      </c>
    </row>
    <row r="851" spans="1:11" s="22" customFormat="1" ht="15.75">
      <c r="A851" s="22" t="s">
        <v>364</v>
      </c>
      <c r="B851" s="22" t="s">
        <v>93</v>
      </c>
      <c r="C851" s="22" t="s">
        <v>97</v>
      </c>
      <c r="D851" s="22">
        <v>7754916</v>
      </c>
      <c r="E851" s="22">
        <v>22655004</v>
      </c>
      <c r="F851" s="22" t="s">
        <v>364</v>
      </c>
      <c r="G851" s="22" t="s">
        <v>93</v>
      </c>
      <c r="H851" s="22" t="s">
        <v>97</v>
      </c>
      <c r="I851" s="22">
        <v>8194549</v>
      </c>
      <c r="J851" s="22">
        <v>23968430</v>
      </c>
      <c r="K851" s="22">
        <f t="shared" si="73"/>
        <v>7974732.5</v>
      </c>
    </row>
    <row r="852" spans="1:11" s="22" customFormat="1" ht="15.75">
      <c r="A852" s="22" t="s">
        <v>364</v>
      </c>
      <c r="B852" s="22" t="s">
        <v>93</v>
      </c>
      <c r="C852" s="22" t="s">
        <v>98</v>
      </c>
      <c r="D852" s="22">
        <v>384348.6</v>
      </c>
      <c r="E852" s="22">
        <v>23039353</v>
      </c>
      <c r="F852" s="22" t="s">
        <v>364</v>
      </c>
      <c r="G852" s="22" t="s">
        <v>93</v>
      </c>
      <c r="H852" s="22" t="s">
        <v>98</v>
      </c>
      <c r="I852" s="22">
        <v>470141.2</v>
      </c>
      <c r="J852" s="22">
        <v>24438571</v>
      </c>
      <c r="K852" s="22">
        <f t="shared" si="73"/>
        <v>427244.9</v>
      </c>
    </row>
    <row r="853" spans="1:11" s="22" customFormat="1" ht="15.75">
      <c r="A853" s="22" t="s">
        <v>364</v>
      </c>
      <c r="B853" s="22" t="s">
        <v>93</v>
      </c>
      <c r="C853" s="22" t="s">
        <v>99</v>
      </c>
      <c r="D853" s="22">
        <v>1454313</v>
      </c>
      <c r="E853" s="22">
        <v>24493666</v>
      </c>
      <c r="F853" s="22" t="s">
        <v>364</v>
      </c>
      <c r="G853" s="22" t="s">
        <v>93</v>
      </c>
      <c r="H853" s="22" t="s">
        <v>99</v>
      </c>
      <c r="I853" s="22">
        <v>1415403</v>
      </c>
      <c r="J853" s="22">
        <v>25853974</v>
      </c>
      <c r="K853" s="22">
        <f t="shared" si="73"/>
        <v>1434858</v>
      </c>
    </row>
    <row r="854" spans="1:12" s="22" customFormat="1" ht="15.75">
      <c r="A854" s="22" t="s">
        <v>364</v>
      </c>
      <c r="B854" s="22" t="s">
        <v>94</v>
      </c>
      <c r="C854" s="22" t="s">
        <v>96</v>
      </c>
      <c r="D854" s="22">
        <v>613862.1</v>
      </c>
      <c r="E854" s="22">
        <v>25107528</v>
      </c>
      <c r="F854" s="22" t="s">
        <v>364</v>
      </c>
      <c r="G854" s="22" t="s">
        <v>94</v>
      </c>
      <c r="H854" s="22" t="s">
        <v>96</v>
      </c>
      <c r="I854" s="22">
        <v>580623.8</v>
      </c>
      <c r="J854" s="22">
        <v>26434598</v>
      </c>
      <c r="K854" s="22">
        <f t="shared" si="73"/>
        <v>597242.95</v>
      </c>
      <c r="L854" s="22">
        <f>K855+K856+K857</f>
        <v>8682547.55</v>
      </c>
    </row>
    <row r="855" spans="1:11" s="22" customFormat="1" ht="15.75">
      <c r="A855" s="22" t="s">
        <v>364</v>
      </c>
      <c r="B855" s="22" t="s">
        <v>94</v>
      </c>
      <c r="C855" s="22" t="s">
        <v>97</v>
      </c>
      <c r="D855" s="22">
        <v>4255000</v>
      </c>
      <c r="E855" s="22">
        <v>29362527</v>
      </c>
      <c r="F855" s="22" t="s">
        <v>364</v>
      </c>
      <c r="G855" s="22" t="s">
        <v>94</v>
      </c>
      <c r="H855" s="22" t="s">
        <v>97</v>
      </c>
      <c r="I855" s="22">
        <v>4597030</v>
      </c>
      <c r="J855" s="22">
        <v>31031628</v>
      </c>
      <c r="K855" s="22">
        <f t="shared" si="73"/>
        <v>4426015</v>
      </c>
    </row>
    <row r="856" spans="1:11" s="22" customFormat="1" ht="15.75">
      <c r="A856" s="22" t="s">
        <v>364</v>
      </c>
      <c r="B856" s="22" t="s">
        <v>94</v>
      </c>
      <c r="C856" s="22" t="s">
        <v>98</v>
      </c>
      <c r="D856" s="22">
        <v>277733</v>
      </c>
      <c r="E856" s="22">
        <v>29640260</v>
      </c>
      <c r="F856" s="22" t="s">
        <v>364</v>
      </c>
      <c r="G856" s="22" t="s">
        <v>94</v>
      </c>
      <c r="H856" s="22" t="s">
        <v>98</v>
      </c>
      <c r="I856" s="22">
        <v>214497.1</v>
      </c>
      <c r="J856" s="22">
        <v>31246125</v>
      </c>
      <c r="K856" s="22">
        <f t="shared" si="73"/>
        <v>246115.05</v>
      </c>
    </row>
    <row r="857" spans="1:11" s="22" customFormat="1" ht="15.75">
      <c r="A857" s="22" t="s">
        <v>364</v>
      </c>
      <c r="B857" s="22" t="s">
        <v>94</v>
      </c>
      <c r="C857" s="22" t="s">
        <v>99</v>
      </c>
      <c r="D857" s="22">
        <v>3916014</v>
      </c>
      <c r="E857" s="22">
        <v>33556275</v>
      </c>
      <c r="F857" s="22" t="s">
        <v>364</v>
      </c>
      <c r="G857" s="22" t="s">
        <v>94</v>
      </c>
      <c r="H857" s="22" t="s">
        <v>99</v>
      </c>
      <c r="I857" s="22">
        <v>4104821</v>
      </c>
      <c r="J857" s="22">
        <v>35350946</v>
      </c>
      <c r="K857" s="22">
        <f t="shared" si="73"/>
        <v>4010417.5</v>
      </c>
    </row>
    <row r="858" spans="1:12" s="22" customFormat="1" ht="15.75">
      <c r="A858" s="22" t="s">
        <v>145</v>
      </c>
      <c r="B858" s="22" t="s">
        <v>93</v>
      </c>
      <c r="C858" s="22" t="s">
        <v>96</v>
      </c>
      <c r="D858" s="22">
        <v>85560.72</v>
      </c>
      <c r="E858" s="22">
        <v>33641836</v>
      </c>
      <c r="F858" s="22" t="s">
        <v>145</v>
      </c>
      <c r="G858" s="22" t="s">
        <v>93</v>
      </c>
      <c r="H858" s="22" t="s">
        <v>96</v>
      </c>
      <c r="I858" s="22">
        <v>69989.83</v>
      </c>
      <c r="J858" s="22">
        <v>35420936</v>
      </c>
      <c r="K858" s="22">
        <f t="shared" si="73"/>
        <v>77775.275</v>
      </c>
      <c r="L858" s="22">
        <f>K859+K860+K861</f>
        <v>979946.3199999998</v>
      </c>
    </row>
    <row r="859" spans="1:11" s="22" customFormat="1" ht="15.75">
      <c r="A859" s="22" t="s">
        <v>145</v>
      </c>
      <c r="B859" s="22" t="s">
        <v>93</v>
      </c>
      <c r="C859" s="22" t="s">
        <v>97</v>
      </c>
      <c r="D859" s="22">
        <v>814383</v>
      </c>
      <c r="E859" s="22">
        <v>34456219</v>
      </c>
      <c r="F859" s="22" t="s">
        <v>145</v>
      </c>
      <c r="G859" s="22" t="s">
        <v>93</v>
      </c>
      <c r="H859" s="22" t="s">
        <v>97</v>
      </c>
      <c r="I859" s="22">
        <v>701216.4</v>
      </c>
      <c r="J859" s="22">
        <v>36122152</v>
      </c>
      <c r="K859" s="22">
        <f t="shared" si="73"/>
        <v>757799.7</v>
      </c>
    </row>
    <row r="860" spans="1:11" s="22" customFormat="1" ht="15.75">
      <c r="A860" s="22" t="s">
        <v>145</v>
      </c>
      <c r="B860" s="22" t="s">
        <v>93</v>
      </c>
      <c r="C860" s="22" t="s">
        <v>98</v>
      </c>
      <c r="D860" s="22">
        <v>41298.85</v>
      </c>
      <c r="E860" s="22">
        <v>34497517</v>
      </c>
      <c r="F860" s="22" t="s">
        <v>145</v>
      </c>
      <c r="G860" s="22" t="s">
        <v>93</v>
      </c>
      <c r="H860" s="22" t="s">
        <v>98</v>
      </c>
      <c r="I860" s="22">
        <v>34229.29</v>
      </c>
      <c r="J860" s="22">
        <v>36156381</v>
      </c>
      <c r="K860" s="22">
        <f t="shared" si="73"/>
        <v>37764.07</v>
      </c>
    </row>
    <row r="861" spans="1:11" s="22" customFormat="1" ht="15.75">
      <c r="A861" s="22" t="s">
        <v>145</v>
      </c>
      <c r="B861" s="22" t="s">
        <v>93</v>
      </c>
      <c r="C861" s="22" t="s">
        <v>99</v>
      </c>
      <c r="D861" s="22">
        <v>191961</v>
      </c>
      <c r="E861" s="22">
        <v>34689478</v>
      </c>
      <c r="F861" s="22" t="s">
        <v>145</v>
      </c>
      <c r="G861" s="22" t="s">
        <v>93</v>
      </c>
      <c r="H861" s="22" t="s">
        <v>99</v>
      </c>
      <c r="I861" s="22">
        <v>176804.1</v>
      </c>
      <c r="J861" s="22">
        <v>36333185</v>
      </c>
      <c r="K861" s="22">
        <f t="shared" si="73"/>
        <v>184382.55</v>
      </c>
    </row>
    <row r="862" spans="1:12" s="22" customFormat="1" ht="15.75">
      <c r="A862" s="22" t="s">
        <v>145</v>
      </c>
      <c r="B862" s="22" t="s">
        <v>94</v>
      </c>
      <c r="C862" s="22" t="s">
        <v>96</v>
      </c>
      <c r="D862" s="22">
        <v>65733.02</v>
      </c>
      <c r="E862" s="22">
        <v>34755211</v>
      </c>
      <c r="F862" s="22" t="s">
        <v>145</v>
      </c>
      <c r="G862" s="22" t="s">
        <v>94</v>
      </c>
      <c r="H862" s="22" t="s">
        <v>96</v>
      </c>
      <c r="I862" s="22">
        <v>63532.42</v>
      </c>
      <c r="J862" s="22">
        <v>36396718</v>
      </c>
      <c r="K862" s="22">
        <f t="shared" si="73"/>
        <v>64632.72</v>
      </c>
      <c r="L862" s="22">
        <f>K863+K864+K865</f>
        <v>893225.255</v>
      </c>
    </row>
    <row r="863" spans="1:11" s="22" customFormat="1" ht="15.75">
      <c r="A863" s="22" t="s">
        <v>145</v>
      </c>
      <c r="B863" s="22" t="s">
        <v>94</v>
      </c>
      <c r="C863" s="22" t="s">
        <v>97</v>
      </c>
      <c r="D863" s="22">
        <v>506332.5</v>
      </c>
      <c r="E863" s="22">
        <v>35261544</v>
      </c>
      <c r="F863" s="22" t="s">
        <v>145</v>
      </c>
      <c r="G863" s="22" t="s">
        <v>94</v>
      </c>
      <c r="H863" s="22" t="s">
        <v>97</v>
      </c>
      <c r="I863" s="22">
        <v>512369.5</v>
      </c>
      <c r="J863" s="22">
        <v>36909087</v>
      </c>
      <c r="K863" s="22">
        <f t="shared" si="73"/>
        <v>509351</v>
      </c>
    </row>
    <row r="864" spans="1:11" s="22" customFormat="1" ht="15.75">
      <c r="A864" s="22" t="s">
        <v>145</v>
      </c>
      <c r="B864" s="22" t="s">
        <v>94</v>
      </c>
      <c r="C864" s="22" t="s">
        <v>98</v>
      </c>
      <c r="D864" s="22">
        <v>24372.48</v>
      </c>
      <c r="E864" s="22">
        <v>35285916</v>
      </c>
      <c r="F864" s="22" t="s">
        <v>145</v>
      </c>
      <c r="G864" s="22" t="s">
        <v>94</v>
      </c>
      <c r="H864" s="22" t="s">
        <v>98</v>
      </c>
      <c r="I864" s="22">
        <v>27426.93</v>
      </c>
      <c r="J864" s="22">
        <v>36936514</v>
      </c>
      <c r="K864" s="22">
        <f t="shared" si="73"/>
        <v>25899.705</v>
      </c>
    </row>
    <row r="865" spans="1:11" s="22" customFormat="1" ht="15.75">
      <c r="A865" s="22" t="s">
        <v>145</v>
      </c>
      <c r="B865" s="22" t="s">
        <v>94</v>
      </c>
      <c r="C865" s="22" t="s">
        <v>99</v>
      </c>
      <c r="D865" s="22">
        <v>373171.4</v>
      </c>
      <c r="E865" s="22">
        <v>35659088</v>
      </c>
      <c r="F865" s="22" t="s">
        <v>145</v>
      </c>
      <c r="G865" s="22" t="s">
        <v>94</v>
      </c>
      <c r="H865" s="22" t="s">
        <v>99</v>
      </c>
      <c r="I865" s="22">
        <v>342777.7</v>
      </c>
      <c r="J865" s="22">
        <v>37279292</v>
      </c>
      <c r="K865" s="22">
        <f t="shared" si="73"/>
        <v>357974.55000000005</v>
      </c>
    </row>
    <row r="868" spans="1:6" ht="15.75">
      <c r="A868" t="s">
        <v>6</v>
      </c>
      <c r="F868" t="s">
        <v>6</v>
      </c>
    </row>
    <row r="869" spans="1:10" ht="15.75">
      <c r="A869" t="s">
        <v>142</v>
      </c>
      <c r="B869" t="s">
        <v>91</v>
      </c>
      <c r="C869" t="s">
        <v>101</v>
      </c>
      <c r="D869" t="s">
        <v>9</v>
      </c>
      <c r="E869" t="s">
        <v>9</v>
      </c>
      <c r="F869" t="s">
        <v>142</v>
      </c>
      <c r="G869" t="s">
        <v>91</v>
      </c>
      <c r="H869" t="s">
        <v>101</v>
      </c>
      <c r="I869" t="s">
        <v>9</v>
      </c>
      <c r="J869" t="s">
        <v>9</v>
      </c>
    </row>
    <row r="870" spans="1:8" ht="15.75">
      <c r="A870" t="s">
        <v>11</v>
      </c>
      <c r="B870" t="s">
        <v>78</v>
      </c>
      <c r="C870" t="s">
        <v>103</v>
      </c>
      <c r="F870" t="s">
        <v>11</v>
      </c>
      <c r="G870" t="s">
        <v>78</v>
      </c>
      <c r="H870" t="s">
        <v>103</v>
      </c>
    </row>
    <row r="871" spans="1:11" s="22" customFormat="1" ht="15.75">
      <c r="A871" s="22" t="s">
        <v>1</v>
      </c>
      <c r="B871" s="22" t="s">
        <v>93</v>
      </c>
      <c r="C871" s="22" t="s">
        <v>99</v>
      </c>
      <c r="D871" s="22">
        <v>815229.2</v>
      </c>
      <c r="E871" s="22">
        <v>815229.2</v>
      </c>
      <c r="F871" s="22" t="s">
        <v>1</v>
      </c>
      <c r="G871" s="22" t="s">
        <v>93</v>
      </c>
      <c r="H871" s="22" t="s">
        <v>99</v>
      </c>
      <c r="I871" s="22">
        <v>841463</v>
      </c>
      <c r="J871" s="22">
        <v>841463</v>
      </c>
      <c r="K871" s="22">
        <f aca="true" t="shared" si="74" ref="K871:K918">(D871+I871)/2</f>
        <v>828346.1</v>
      </c>
    </row>
    <row r="872" spans="1:11" s="22" customFormat="1" ht="15.75">
      <c r="A872" s="22" t="s">
        <v>1</v>
      </c>
      <c r="B872" s="22" t="s">
        <v>93</v>
      </c>
      <c r="C872" s="22" t="s">
        <v>104</v>
      </c>
      <c r="D872" s="22">
        <v>1138987</v>
      </c>
      <c r="E872" s="22">
        <v>1954216</v>
      </c>
      <c r="F872" s="22" t="s">
        <v>1</v>
      </c>
      <c r="G872" s="22" t="s">
        <v>93</v>
      </c>
      <c r="H872" s="22" t="s">
        <v>104</v>
      </c>
      <c r="I872" s="22">
        <v>1250252</v>
      </c>
      <c r="J872" s="22">
        <v>2091715</v>
      </c>
      <c r="K872" s="22">
        <f t="shared" si="74"/>
        <v>1194619.5</v>
      </c>
    </row>
    <row r="873" spans="1:11" s="22" customFormat="1" ht="15.75">
      <c r="A873" s="22" t="s">
        <v>1</v>
      </c>
      <c r="B873" s="22" t="s">
        <v>93</v>
      </c>
      <c r="C873" s="22" t="s">
        <v>105</v>
      </c>
      <c r="D873" s="22">
        <v>108653.2</v>
      </c>
      <c r="E873" s="22">
        <v>2062869</v>
      </c>
      <c r="F873" s="22" t="s">
        <v>1</v>
      </c>
      <c r="G873" s="22" t="s">
        <v>93</v>
      </c>
      <c r="H873" s="22" t="s">
        <v>105</v>
      </c>
      <c r="I873" s="22">
        <v>96593.5</v>
      </c>
      <c r="J873" s="22">
        <v>2188308</v>
      </c>
      <c r="K873" s="22">
        <f t="shared" si="74"/>
        <v>102623.35</v>
      </c>
    </row>
    <row r="874" spans="1:11" s="22" customFormat="1" ht="15.75">
      <c r="A874" s="22" t="s">
        <v>1</v>
      </c>
      <c r="B874" s="22" t="s">
        <v>93</v>
      </c>
      <c r="C874" s="22" t="s">
        <v>106</v>
      </c>
      <c r="D874" s="22">
        <v>139301.4</v>
      </c>
      <c r="E874" s="22">
        <v>2202171</v>
      </c>
      <c r="F874" s="22" t="s">
        <v>1</v>
      </c>
      <c r="G874" s="22" t="s">
        <v>93</v>
      </c>
      <c r="H874" s="22" t="s">
        <v>106</v>
      </c>
      <c r="I874" s="22">
        <v>99928.7</v>
      </c>
      <c r="J874" s="22">
        <v>2288237</v>
      </c>
      <c r="K874" s="22">
        <f t="shared" si="74"/>
        <v>119615.04999999999</v>
      </c>
    </row>
    <row r="875" spans="1:11" s="22" customFormat="1" ht="15.75">
      <c r="A875" s="22" t="s">
        <v>1</v>
      </c>
      <c r="B875" s="22" t="s">
        <v>93</v>
      </c>
      <c r="C875" s="22" t="s">
        <v>107</v>
      </c>
      <c r="D875" s="22">
        <v>6293.03</v>
      </c>
      <c r="E875" s="22">
        <v>2208464</v>
      </c>
      <c r="F875" s="22" t="s">
        <v>1</v>
      </c>
      <c r="G875" s="22" t="s">
        <v>93</v>
      </c>
      <c r="H875" s="22" t="s">
        <v>107</v>
      </c>
      <c r="I875" s="22">
        <v>13314.07</v>
      </c>
      <c r="J875" s="22">
        <v>2301551</v>
      </c>
      <c r="K875" s="22">
        <f t="shared" si="74"/>
        <v>9803.55</v>
      </c>
    </row>
    <row r="876" spans="1:11" s="22" customFormat="1" ht="15.75">
      <c r="A876" s="22" t="s">
        <v>1</v>
      </c>
      <c r="B876" s="22" t="s">
        <v>93</v>
      </c>
      <c r="C876" s="22" t="s">
        <v>108</v>
      </c>
      <c r="D876" s="22">
        <v>30732.34</v>
      </c>
      <c r="E876" s="22">
        <v>2239196</v>
      </c>
      <c r="F876" s="22" t="s">
        <v>1</v>
      </c>
      <c r="G876" s="22" t="s">
        <v>93</v>
      </c>
      <c r="H876" s="22" t="s">
        <v>108</v>
      </c>
      <c r="I876" s="22">
        <v>60998.22</v>
      </c>
      <c r="J876" s="22">
        <v>2362549</v>
      </c>
      <c r="K876" s="22">
        <f t="shared" si="74"/>
        <v>45865.28</v>
      </c>
    </row>
    <row r="877" spans="1:11" s="22" customFormat="1" ht="15.75">
      <c r="A877" s="22" t="s">
        <v>1</v>
      </c>
      <c r="B877" s="22" t="s">
        <v>94</v>
      </c>
      <c r="C877" s="22" t="s">
        <v>99</v>
      </c>
      <c r="D877" s="22">
        <v>1472656</v>
      </c>
      <c r="E877" s="22">
        <v>3711852</v>
      </c>
      <c r="F877" s="22" t="s">
        <v>1</v>
      </c>
      <c r="G877" s="22" t="s">
        <v>94</v>
      </c>
      <c r="H877" s="22" t="s">
        <v>99</v>
      </c>
      <c r="I877" s="22">
        <v>1577690</v>
      </c>
      <c r="J877" s="22">
        <v>3940239</v>
      </c>
      <c r="K877" s="22">
        <f t="shared" si="74"/>
        <v>1525173</v>
      </c>
    </row>
    <row r="878" spans="1:11" s="22" customFormat="1" ht="15.75">
      <c r="A878" s="22" t="s">
        <v>1</v>
      </c>
      <c r="B878" s="22" t="s">
        <v>94</v>
      </c>
      <c r="C878" s="22" t="s">
        <v>104</v>
      </c>
      <c r="D878" s="22">
        <v>834088</v>
      </c>
      <c r="E878" s="22">
        <v>4545940</v>
      </c>
      <c r="F878" s="22" t="s">
        <v>1</v>
      </c>
      <c r="G878" s="22" t="s">
        <v>94</v>
      </c>
      <c r="H878" s="22" t="s">
        <v>104</v>
      </c>
      <c r="I878" s="22">
        <v>909465.7</v>
      </c>
      <c r="J878" s="22">
        <v>4849705</v>
      </c>
      <c r="K878" s="22">
        <f t="shared" si="74"/>
        <v>871776.85</v>
      </c>
    </row>
    <row r="879" spans="1:11" s="22" customFormat="1" ht="15.75">
      <c r="A879" s="22" t="s">
        <v>1</v>
      </c>
      <c r="B879" s="22" t="s">
        <v>94</v>
      </c>
      <c r="C879" s="22" t="s">
        <v>105</v>
      </c>
      <c r="D879" s="22">
        <v>107511.8</v>
      </c>
      <c r="E879" s="22">
        <v>4653452</v>
      </c>
      <c r="F879" s="22" t="s">
        <v>1</v>
      </c>
      <c r="G879" s="22" t="s">
        <v>94</v>
      </c>
      <c r="H879" s="22" t="s">
        <v>105</v>
      </c>
      <c r="I879" s="22">
        <v>91590.68</v>
      </c>
      <c r="J879" s="22">
        <v>4941296</v>
      </c>
      <c r="K879" s="22">
        <f t="shared" si="74"/>
        <v>99551.23999999999</v>
      </c>
    </row>
    <row r="880" spans="1:11" s="22" customFormat="1" ht="15.75">
      <c r="A880" s="22" t="s">
        <v>1</v>
      </c>
      <c r="B880" s="22" t="s">
        <v>94</v>
      </c>
      <c r="C880" s="22" t="s">
        <v>106</v>
      </c>
      <c r="D880" s="22">
        <v>270096.3</v>
      </c>
      <c r="E880" s="22">
        <v>4923548</v>
      </c>
      <c r="F880" s="22" t="s">
        <v>1</v>
      </c>
      <c r="G880" s="22" t="s">
        <v>94</v>
      </c>
      <c r="H880" s="22" t="s">
        <v>106</v>
      </c>
      <c r="I880" s="22">
        <v>321375.2</v>
      </c>
      <c r="J880" s="22">
        <v>5262671</v>
      </c>
      <c r="K880" s="22">
        <f t="shared" si="74"/>
        <v>295735.75</v>
      </c>
    </row>
    <row r="881" spans="1:11" s="22" customFormat="1" ht="15.75">
      <c r="A881" s="22" t="s">
        <v>1</v>
      </c>
      <c r="B881" s="22" t="s">
        <v>94</v>
      </c>
      <c r="C881" s="22" t="s">
        <v>107</v>
      </c>
      <c r="D881" s="22">
        <v>29952.73</v>
      </c>
      <c r="E881" s="22">
        <v>4953501</v>
      </c>
      <c r="F881" s="22" t="s">
        <v>1</v>
      </c>
      <c r="G881" s="22" t="s">
        <v>94</v>
      </c>
      <c r="H881" s="22" t="s">
        <v>107</v>
      </c>
      <c r="I881" s="22">
        <v>33952.82</v>
      </c>
      <c r="J881" s="22">
        <v>5296624</v>
      </c>
      <c r="K881" s="22">
        <f t="shared" si="74"/>
        <v>31952.775</v>
      </c>
    </row>
    <row r="882" spans="1:11" s="22" customFormat="1" ht="15.75">
      <c r="A882" s="22" t="s">
        <v>1</v>
      </c>
      <c r="B882" s="22" t="s">
        <v>94</v>
      </c>
      <c r="C882" s="22" t="s">
        <v>108</v>
      </c>
      <c r="D882" s="22">
        <v>47108.77</v>
      </c>
      <c r="E882" s="22">
        <v>5000610</v>
      </c>
      <c r="F882" s="22" t="s">
        <v>1</v>
      </c>
      <c r="G882" s="22" t="s">
        <v>94</v>
      </c>
      <c r="H882" s="22" t="s">
        <v>108</v>
      </c>
      <c r="I882" s="22">
        <v>38016.9</v>
      </c>
      <c r="J882" s="22">
        <v>5334640</v>
      </c>
      <c r="K882" s="22">
        <f t="shared" si="74"/>
        <v>42562.835</v>
      </c>
    </row>
    <row r="883" spans="1:11" s="22" customFormat="1" ht="15.75">
      <c r="A883" s="22" t="s">
        <v>2</v>
      </c>
      <c r="B883" s="22" t="s">
        <v>93</v>
      </c>
      <c r="C883" s="22" t="s">
        <v>99</v>
      </c>
      <c r="D883" s="22">
        <v>1203395</v>
      </c>
      <c r="E883" s="22">
        <v>6204005</v>
      </c>
      <c r="F883" s="22" t="s">
        <v>2</v>
      </c>
      <c r="G883" s="22" t="s">
        <v>93</v>
      </c>
      <c r="H883" s="22" t="s">
        <v>99</v>
      </c>
      <c r="I883" s="22">
        <v>1275170</v>
      </c>
      <c r="J883" s="22">
        <v>6609810</v>
      </c>
      <c r="K883" s="22">
        <f t="shared" si="74"/>
        <v>1239282.5</v>
      </c>
    </row>
    <row r="884" spans="1:11" s="22" customFormat="1" ht="15.75">
      <c r="A884" s="22" t="s">
        <v>2</v>
      </c>
      <c r="B884" s="22" t="s">
        <v>93</v>
      </c>
      <c r="C884" s="22" t="s">
        <v>104</v>
      </c>
      <c r="D884" s="22">
        <v>2573922</v>
      </c>
      <c r="E884" s="22">
        <v>8777927</v>
      </c>
      <c r="F884" s="22" t="s">
        <v>2</v>
      </c>
      <c r="G884" s="22" t="s">
        <v>93</v>
      </c>
      <c r="H884" s="22" t="s">
        <v>104</v>
      </c>
      <c r="I884" s="22">
        <v>2745815</v>
      </c>
      <c r="J884" s="22">
        <v>9355625</v>
      </c>
      <c r="K884" s="22">
        <f t="shared" si="74"/>
        <v>2659868.5</v>
      </c>
    </row>
    <row r="885" spans="1:11" s="22" customFormat="1" ht="15.75">
      <c r="A885" s="22" t="s">
        <v>2</v>
      </c>
      <c r="B885" s="22" t="s">
        <v>93</v>
      </c>
      <c r="C885" s="22" t="s">
        <v>105</v>
      </c>
      <c r="D885" s="22">
        <v>220476.9</v>
      </c>
      <c r="E885" s="22">
        <v>8998404</v>
      </c>
      <c r="F885" s="22" t="s">
        <v>2</v>
      </c>
      <c r="G885" s="22" t="s">
        <v>93</v>
      </c>
      <c r="H885" s="22" t="s">
        <v>105</v>
      </c>
      <c r="I885" s="22">
        <v>195712</v>
      </c>
      <c r="J885" s="22">
        <v>9551337</v>
      </c>
      <c r="K885" s="22">
        <f t="shared" si="74"/>
        <v>208094.45</v>
      </c>
    </row>
    <row r="886" spans="1:11" s="22" customFormat="1" ht="15.75">
      <c r="A886" s="22" t="s">
        <v>2</v>
      </c>
      <c r="B886" s="22" t="s">
        <v>93</v>
      </c>
      <c r="C886" s="22" t="s">
        <v>106</v>
      </c>
      <c r="D886" s="22">
        <v>252470</v>
      </c>
      <c r="E886" s="22">
        <v>9250874</v>
      </c>
      <c r="F886" s="22" t="s">
        <v>2</v>
      </c>
      <c r="G886" s="22" t="s">
        <v>93</v>
      </c>
      <c r="H886" s="22" t="s">
        <v>106</v>
      </c>
      <c r="I886" s="22">
        <v>281363.5</v>
      </c>
      <c r="J886" s="22">
        <v>9832701</v>
      </c>
      <c r="K886" s="22">
        <f t="shared" si="74"/>
        <v>266916.75</v>
      </c>
    </row>
    <row r="887" spans="1:11" s="22" customFormat="1" ht="15.75">
      <c r="A887" s="22" t="s">
        <v>2</v>
      </c>
      <c r="B887" s="22" t="s">
        <v>93</v>
      </c>
      <c r="C887" s="22" t="s">
        <v>107</v>
      </c>
      <c r="D887" s="22">
        <v>23982.44</v>
      </c>
      <c r="E887" s="22">
        <v>9274856</v>
      </c>
      <c r="F887" s="22" t="s">
        <v>2</v>
      </c>
      <c r="G887" s="22" t="s">
        <v>93</v>
      </c>
      <c r="H887" s="22" t="s">
        <v>107</v>
      </c>
      <c r="I887" s="22">
        <v>29098.65</v>
      </c>
      <c r="J887" s="22">
        <v>9861799</v>
      </c>
      <c r="K887" s="22">
        <f t="shared" si="74"/>
        <v>26540.545</v>
      </c>
    </row>
    <row r="888" spans="1:11" s="22" customFormat="1" ht="15.75">
      <c r="A888" s="22" t="s">
        <v>2</v>
      </c>
      <c r="B888" s="22" t="s">
        <v>93</v>
      </c>
      <c r="C888" s="22" t="s">
        <v>108</v>
      </c>
      <c r="D888" s="22">
        <v>109181.4</v>
      </c>
      <c r="E888" s="22">
        <v>9384038</v>
      </c>
      <c r="F888" s="22" t="s">
        <v>2</v>
      </c>
      <c r="G888" s="22" t="s">
        <v>93</v>
      </c>
      <c r="H888" s="22" t="s">
        <v>108</v>
      </c>
      <c r="I888" s="22">
        <v>119774.3</v>
      </c>
      <c r="J888" s="22">
        <v>9981574</v>
      </c>
      <c r="K888" s="22">
        <f t="shared" si="74"/>
        <v>114477.85</v>
      </c>
    </row>
    <row r="889" spans="1:11" s="22" customFormat="1" ht="15.75">
      <c r="A889" s="22" t="s">
        <v>2</v>
      </c>
      <c r="B889" s="22" t="s">
        <v>94</v>
      </c>
      <c r="C889" s="22" t="s">
        <v>99</v>
      </c>
      <c r="D889" s="22">
        <v>2207245</v>
      </c>
      <c r="E889" s="22">
        <v>11591282</v>
      </c>
      <c r="F889" s="22" t="s">
        <v>2</v>
      </c>
      <c r="G889" s="22" t="s">
        <v>94</v>
      </c>
      <c r="H889" s="22" t="s">
        <v>99</v>
      </c>
      <c r="I889" s="22">
        <v>2320810</v>
      </c>
      <c r="J889" s="22">
        <v>12302384</v>
      </c>
      <c r="K889" s="22">
        <f t="shared" si="74"/>
        <v>2264027.5</v>
      </c>
    </row>
    <row r="890" spans="1:11" s="22" customFormat="1" ht="15.75">
      <c r="A890" s="22" t="s">
        <v>2</v>
      </c>
      <c r="B890" s="22" t="s">
        <v>94</v>
      </c>
      <c r="C890" s="22" t="s">
        <v>104</v>
      </c>
      <c r="D890" s="22">
        <v>1790987</v>
      </c>
      <c r="E890" s="22">
        <v>13382270</v>
      </c>
      <c r="F890" s="22" t="s">
        <v>2</v>
      </c>
      <c r="G890" s="22" t="s">
        <v>94</v>
      </c>
      <c r="H890" s="22" t="s">
        <v>104</v>
      </c>
      <c r="I890" s="22">
        <v>1921433</v>
      </c>
      <c r="J890" s="22">
        <v>14223817</v>
      </c>
      <c r="K890" s="22">
        <f t="shared" si="74"/>
        <v>1856210</v>
      </c>
    </row>
    <row r="891" spans="1:11" s="22" customFormat="1" ht="15.75">
      <c r="A891" s="22" t="s">
        <v>2</v>
      </c>
      <c r="B891" s="22" t="s">
        <v>94</v>
      </c>
      <c r="C891" s="22" t="s">
        <v>105</v>
      </c>
      <c r="D891" s="22">
        <v>201789.5</v>
      </c>
      <c r="E891" s="22">
        <v>13584059</v>
      </c>
      <c r="F891" s="22" t="s">
        <v>2</v>
      </c>
      <c r="G891" s="22" t="s">
        <v>94</v>
      </c>
      <c r="H891" s="22" t="s">
        <v>105</v>
      </c>
      <c r="I891" s="22">
        <v>230748.6</v>
      </c>
      <c r="J891" s="22">
        <v>14454566</v>
      </c>
      <c r="K891" s="22">
        <f t="shared" si="74"/>
        <v>216269.05</v>
      </c>
    </row>
    <row r="892" spans="1:11" s="22" customFormat="1" ht="15.75">
      <c r="A892" s="22" t="s">
        <v>2</v>
      </c>
      <c r="B892" s="22" t="s">
        <v>94</v>
      </c>
      <c r="C892" s="22" t="s">
        <v>106</v>
      </c>
      <c r="D892" s="22">
        <v>522146.1</v>
      </c>
      <c r="E892" s="22">
        <v>14106205</v>
      </c>
      <c r="F892" s="22" t="s">
        <v>2</v>
      </c>
      <c r="G892" s="22" t="s">
        <v>94</v>
      </c>
      <c r="H892" s="22" t="s">
        <v>106</v>
      </c>
      <c r="I892" s="22">
        <v>508208.4</v>
      </c>
      <c r="J892" s="22">
        <v>14962774</v>
      </c>
      <c r="K892" s="22">
        <f t="shared" si="74"/>
        <v>515177.25</v>
      </c>
    </row>
    <row r="893" spans="1:11" s="22" customFormat="1" ht="15.75">
      <c r="A893" s="22" t="s">
        <v>2</v>
      </c>
      <c r="B893" s="22" t="s">
        <v>94</v>
      </c>
      <c r="C893" s="22" t="s">
        <v>107</v>
      </c>
      <c r="D893" s="22">
        <v>48332.4</v>
      </c>
      <c r="E893" s="22">
        <v>14154537</v>
      </c>
      <c r="F893" s="22" t="s">
        <v>2</v>
      </c>
      <c r="G893" s="22" t="s">
        <v>94</v>
      </c>
      <c r="H893" s="22" t="s">
        <v>107</v>
      </c>
      <c r="I893" s="22">
        <v>34876.01</v>
      </c>
      <c r="J893" s="22">
        <v>14997650</v>
      </c>
      <c r="K893" s="22">
        <f t="shared" si="74"/>
        <v>41604.205</v>
      </c>
    </row>
    <row r="894" spans="1:11" s="22" customFormat="1" ht="15.75">
      <c r="A894" s="22" t="s">
        <v>2</v>
      </c>
      <c r="B894" s="22" t="s">
        <v>94</v>
      </c>
      <c r="C894" s="22" t="s">
        <v>108</v>
      </c>
      <c r="D894" s="22">
        <v>84808.08</v>
      </c>
      <c r="E894" s="22">
        <v>14239346</v>
      </c>
      <c r="F894" s="22" t="s">
        <v>2</v>
      </c>
      <c r="G894" s="22" t="s">
        <v>94</v>
      </c>
      <c r="H894" s="22" t="s">
        <v>108</v>
      </c>
      <c r="I894" s="22">
        <v>82496.89</v>
      </c>
      <c r="J894" s="22">
        <v>15080147</v>
      </c>
      <c r="K894" s="22">
        <f t="shared" si="74"/>
        <v>83652.485</v>
      </c>
    </row>
    <row r="895" spans="1:11" s="22" customFormat="1" ht="15.75">
      <c r="A895" s="22" t="s">
        <v>364</v>
      </c>
      <c r="B895" s="22" t="s">
        <v>93</v>
      </c>
      <c r="C895" s="22" t="s">
        <v>99</v>
      </c>
      <c r="D895" s="22">
        <v>2115056</v>
      </c>
      <c r="E895" s="22">
        <v>16354401</v>
      </c>
      <c r="F895" s="22" t="s">
        <v>364</v>
      </c>
      <c r="G895" s="22" t="s">
        <v>93</v>
      </c>
      <c r="H895" s="22" t="s">
        <v>99</v>
      </c>
      <c r="I895" s="22">
        <v>2109136</v>
      </c>
      <c r="J895" s="22">
        <v>17189284</v>
      </c>
      <c r="K895" s="22">
        <f t="shared" si="74"/>
        <v>2112096</v>
      </c>
    </row>
    <row r="896" spans="1:11" s="22" customFormat="1" ht="15.75">
      <c r="A896" s="22" t="s">
        <v>364</v>
      </c>
      <c r="B896" s="22" t="s">
        <v>93</v>
      </c>
      <c r="C896" s="22" t="s">
        <v>104</v>
      </c>
      <c r="D896" s="22">
        <v>6541533</v>
      </c>
      <c r="E896" s="22">
        <v>22895935</v>
      </c>
      <c r="F896" s="22" t="s">
        <v>364</v>
      </c>
      <c r="G896" s="22" t="s">
        <v>93</v>
      </c>
      <c r="H896" s="22" t="s">
        <v>104</v>
      </c>
      <c r="I896" s="22">
        <v>6941759</v>
      </c>
      <c r="J896" s="22">
        <v>24131043</v>
      </c>
      <c r="K896" s="22">
        <f t="shared" si="74"/>
        <v>6741646</v>
      </c>
    </row>
    <row r="897" spans="1:11" s="22" customFormat="1" ht="15.75">
      <c r="A897" s="22" t="s">
        <v>364</v>
      </c>
      <c r="B897" s="22" t="s">
        <v>93</v>
      </c>
      <c r="C897" s="22" t="s">
        <v>105</v>
      </c>
      <c r="D897" s="22">
        <v>783380.6</v>
      </c>
      <c r="E897" s="22">
        <v>23679316</v>
      </c>
      <c r="F897" s="22" t="s">
        <v>364</v>
      </c>
      <c r="G897" s="22" t="s">
        <v>93</v>
      </c>
      <c r="H897" s="22" t="s">
        <v>105</v>
      </c>
      <c r="I897" s="22">
        <v>779464.4</v>
      </c>
      <c r="J897" s="22">
        <v>24910507</v>
      </c>
      <c r="K897" s="22">
        <f t="shared" si="74"/>
        <v>781422.5</v>
      </c>
    </row>
    <row r="898" spans="1:11" s="22" customFormat="1" ht="15.75">
      <c r="A898" s="22" t="s">
        <v>364</v>
      </c>
      <c r="B898" s="22" t="s">
        <v>93</v>
      </c>
      <c r="C898" s="22" t="s">
        <v>106</v>
      </c>
      <c r="D898" s="22">
        <v>395545.3</v>
      </c>
      <c r="E898" s="22">
        <v>24074861</v>
      </c>
      <c r="F898" s="22" t="s">
        <v>364</v>
      </c>
      <c r="G898" s="22" t="s">
        <v>93</v>
      </c>
      <c r="H898" s="22" t="s">
        <v>106</v>
      </c>
      <c r="I898" s="22">
        <v>429445.2</v>
      </c>
      <c r="J898" s="22">
        <v>25339952</v>
      </c>
      <c r="K898" s="22">
        <f t="shared" si="74"/>
        <v>412495.25</v>
      </c>
    </row>
    <row r="899" spans="1:11" s="22" customFormat="1" ht="15.75">
      <c r="A899" s="22" t="s">
        <v>364</v>
      </c>
      <c r="B899" s="22" t="s">
        <v>93</v>
      </c>
      <c r="C899" s="22" t="s">
        <v>107</v>
      </c>
      <c r="D899" s="22">
        <v>34456.12</v>
      </c>
      <c r="E899" s="22">
        <v>24109317</v>
      </c>
      <c r="F899" s="22" t="s">
        <v>364</v>
      </c>
      <c r="G899" s="22" t="s">
        <v>93</v>
      </c>
      <c r="H899" s="22" t="s">
        <v>107</v>
      </c>
      <c r="I899" s="22">
        <v>43880.56</v>
      </c>
      <c r="J899" s="22">
        <v>25383833</v>
      </c>
      <c r="K899" s="22">
        <f t="shared" si="74"/>
        <v>39168.34</v>
      </c>
    </row>
    <row r="900" spans="1:11" s="22" customFormat="1" ht="15.75">
      <c r="A900" s="22" t="s">
        <v>364</v>
      </c>
      <c r="B900" s="22" t="s">
        <v>93</v>
      </c>
      <c r="C900" s="22" t="s">
        <v>108</v>
      </c>
      <c r="D900" s="22">
        <v>384348.6</v>
      </c>
      <c r="E900" s="22">
        <v>24493666</v>
      </c>
      <c r="F900" s="22" t="s">
        <v>364</v>
      </c>
      <c r="G900" s="22" t="s">
        <v>93</v>
      </c>
      <c r="H900" s="22" t="s">
        <v>108</v>
      </c>
      <c r="I900" s="22">
        <v>470141.2</v>
      </c>
      <c r="J900" s="22">
        <v>25853974</v>
      </c>
      <c r="K900" s="22">
        <f t="shared" si="74"/>
        <v>427244.9</v>
      </c>
    </row>
    <row r="901" spans="1:11" s="22" customFormat="1" ht="15.75">
      <c r="A901" s="22" t="s">
        <v>364</v>
      </c>
      <c r="B901" s="22" t="s">
        <v>94</v>
      </c>
      <c r="C901" s="22" t="s">
        <v>99</v>
      </c>
      <c r="D901" s="22">
        <v>4529877</v>
      </c>
      <c r="E901" s="22">
        <v>29023542</v>
      </c>
      <c r="F901" s="22" t="s">
        <v>364</v>
      </c>
      <c r="G901" s="22" t="s">
        <v>94</v>
      </c>
      <c r="H901" s="22" t="s">
        <v>99</v>
      </c>
      <c r="I901" s="22">
        <v>4685444</v>
      </c>
      <c r="J901" s="22">
        <v>30539418</v>
      </c>
      <c r="K901" s="22">
        <f t="shared" si="74"/>
        <v>4607660.5</v>
      </c>
    </row>
    <row r="902" spans="1:11" s="22" customFormat="1" ht="15.75">
      <c r="A902" s="22" t="s">
        <v>364</v>
      </c>
      <c r="B902" s="22" t="s">
        <v>94</v>
      </c>
      <c r="C902" s="22" t="s">
        <v>104</v>
      </c>
      <c r="D902" s="22">
        <v>3017267</v>
      </c>
      <c r="E902" s="22">
        <v>32040809</v>
      </c>
      <c r="F902" s="22" t="s">
        <v>364</v>
      </c>
      <c r="G902" s="22" t="s">
        <v>94</v>
      </c>
      <c r="H902" s="22" t="s">
        <v>104</v>
      </c>
      <c r="I902" s="22">
        <v>3249756</v>
      </c>
      <c r="J902" s="22">
        <v>33789174</v>
      </c>
      <c r="K902" s="22">
        <f t="shared" si="74"/>
        <v>3133511.5</v>
      </c>
    </row>
    <row r="903" spans="1:11" s="22" customFormat="1" ht="15.75">
      <c r="A903" s="22" t="s">
        <v>364</v>
      </c>
      <c r="B903" s="22" t="s">
        <v>94</v>
      </c>
      <c r="C903" s="22" t="s">
        <v>105</v>
      </c>
      <c r="D903" s="22">
        <v>359030.6</v>
      </c>
      <c r="E903" s="22">
        <v>32399840</v>
      </c>
      <c r="F903" s="22" t="s">
        <v>364</v>
      </c>
      <c r="G903" s="22" t="s">
        <v>94</v>
      </c>
      <c r="H903" s="22" t="s">
        <v>105</v>
      </c>
      <c r="I903" s="22">
        <v>353508.2</v>
      </c>
      <c r="J903" s="22">
        <v>34142682</v>
      </c>
      <c r="K903" s="22">
        <f t="shared" si="74"/>
        <v>356269.4</v>
      </c>
    </row>
    <row r="904" spans="1:11" s="22" customFormat="1" ht="15.75">
      <c r="A904" s="22" t="s">
        <v>364</v>
      </c>
      <c r="B904" s="22" t="s">
        <v>94</v>
      </c>
      <c r="C904" s="22" t="s">
        <v>106</v>
      </c>
      <c r="D904" s="22">
        <v>811495.9</v>
      </c>
      <c r="E904" s="22">
        <v>33211336</v>
      </c>
      <c r="F904" s="22" t="s">
        <v>364</v>
      </c>
      <c r="G904" s="22" t="s">
        <v>94</v>
      </c>
      <c r="H904" s="22" t="s">
        <v>106</v>
      </c>
      <c r="I904" s="22">
        <v>905302.1</v>
      </c>
      <c r="J904" s="22">
        <v>35047984</v>
      </c>
      <c r="K904" s="22">
        <f t="shared" si="74"/>
        <v>858399</v>
      </c>
    </row>
    <row r="905" spans="1:11" s="22" customFormat="1" ht="15.75">
      <c r="A905" s="22" t="s">
        <v>364</v>
      </c>
      <c r="B905" s="22" t="s">
        <v>94</v>
      </c>
      <c r="C905" s="22" t="s">
        <v>107</v>
      </c>
      <c r="D905" s="22">
        <v>67206.06</v>
      </c>
      <c r="E905" s="22">
        <v>33278542</v>
      </c>
      <c r="F905" s="22" t="s">
        <v>364</v>
      </c>
      <c r="G905" s="22" t="s">
        <v>94</v>
      </c>
      <c r="H905" s="22" t="s">
        <v>107</v>
      </c>
      <c r="I905" s="22">
        <v>88464.26</v>
      </c>
      <c r="J905" s="22">
        <v>35136449</v>
      </c>
      <c r="K905" s="22">
        <f t="shared" si="74"/>
        <v>77835.16</v>
      </c>
    </row>
    <row r="906" spans="1:11" s="22" customFormat="1" ht="15.75">
      <c r="A906" s="22" t="s">
        <v>364</v>
      </c>
      <c r="B906" s="22" t="s">
        <v>94</v>
      </c>
      <c r="C906" s="22" t="s">
        <v>108</v>
      </c>
      <c r="D906" s="22">
        <v>277733</v>
      </c>
      <c r="E906" s="22">
        <v>33556275</v>
      </c>
      <c r="F906" s="22" t="s">
        <v>364</v>
      </c>
      <c r="G906" s="22" t="s">
        <v>94</v>
      </c>
      <c r="H906" s="22" t="s">
        <v>108</v>
      </c>
      <c r="I906" s="22">
        <v>214497.1</v>
      </c>
      <c r="J906" s="22">
        <v>35350946</v>
      </c>
      <c r="K906" s="22">
        <f t="shared" si="74"/>
        <v>246115.05</v>
      </c>
    </row>
    <row r="907" spans="1:11" s="22" customFormat="1" ht="15.75">
      <c r="A907" s="22" t="s">
        <v>145</v>
      </c>
      <c r="B907" s="22" t="s">
        <v>93</v>
      </c>
      <c r="C907" s="22" t="s">
        <v>99</v>
      </c>
      <c r="D907" s="22">
        <v>277521.7</v>
      </c>
      <c r="E907" s="22">
        <v>33833797</v>
      </c>
      <c r="F907" s="22" t="s">
        <v>145</v>
      </c>
      <c r="G907" s="22" t="s">
        <v>93</v>
      </c>
      <c r="H907" s="22" t="s">
        <v>99</v>
      </c>
      <c r="I907" s="22">
        <v>246793.9</v>
      </c>
      <c r="J907" s="22">
        <v>35597740</v>
      </c>
      <c r="K907" s="22">
        <f t="shared" si="74"/>
        <v>262157.8</v>
      </c>
    </row>
    <row r="908" spans="1:11" s="22" customFormat="1" ht="15.75">
      <c r="A908" s="22" t="s">
        <v>145</v>
      </c>
      <c r="B908" s="22" t="s">
        <v>93</v>
      </c>
      <c r="C908" s="22" t="s">
        <v>104</v>
      </c>
      <c r="D908" s="22">
        <v>692102.7</v>
      </c>
      <c r="E908" s="22">
        <v>34525899</v>
      </c>
      <c r="F908" s="22" t="s">
        <v>145</v>
      </c>
      <c r="G908" s="22" t="s">
        <v>93</v>
      </c>
      <c r="H908" s="22" t="s">
        <v>104</v>
      </c>
      <c r="I908" s="22">
        <v>603791.8</v>
      </c>
      <c r="J908" s="22">
        <v>36201531</v>
      </c>
      <c r="K908" s="22">
        <f t="shared" si="74"/>
        <v>647947.25</v>
      </c>
    </row>
    <row r="909" spans="1:11" s="22" customFormat="1" ht="15.75">
      <c r="A909" s="22" t="s">
        <v>145</v>
      </c>
      <c r="B909" s="22" t="s">
        <v>93</v>
      </c>
      <c r="C909" s="22" t="s">
        <v>105</v>
      </c>
      <c r="D909" s="22">
        <v>41761.84</v>
      </c>
      <c r="E909" s="22">
        <v>34567661</v>
      </c>
      <c r="F909" s="22" t="s">
        <v>145</v>
      </c>
      <c r="G909" s="22" t="s">
        <v>93</v>
      </c>
      <c r="H909" s="22" t="s">
        <v>105</v>
      </c>
      <c r="I909" s="22">
        <v>44392.78</v>
      </c>
      <c r="J909" s="22">
        <v>36245924</v>
      </c>
      <c r="K909" s="22">
        <f t="shared" si="74"/>
        <v>43077.31</v>
      </c>
    </row>
    <row r="910" spans="1:11" s="22" customFormat="1" ht="15.75">
      <c r="A910" s="22" t="s">
        <v>145</v>
      </c>
      <c r="B910" s="22" t="s">
        <v>93</v>
      </c>
      <c r="C910" s="22" t="s">
        <v>106</v>
      </c>
      <c r="D910" s="22">
        <v>73290.33</v>
      </c>
      <c r="E910" s="22">
        <v>34640951</v>
      </c>
      <c r="F910" s="22" t="s">
        <v>145</v>
      </c>
      <c r="G910" s="22" t="s">
        <v>93</v>
      </c>
      <c r="H910" s="22" t="s">
        <v>106</v>
      </c>
      <c r="I910" s="22">
        <v>43912.53</v>
      </c>
      <c r="J910" s="22">
        <v>36289837</v>
      </c>
      <c r="K910" s="22">
        <f t="shared" si="74"/>
        <v>58601.43</v>
      </c>
    </row>
    <row r="911" spans="1:11" s="22" customFormat="1" ht="15.75">
      <c r="A911" s="22" t="s">
        <v>145</v>
      </c>
      <c r="B911" s="22" t="s">
        <v>93</v>
      </c>
      <c r="C911" s="22" t="s">
        <v>107</v>
      </c>
      <c r="D911" s="22">
        <v>7228.14</v>
      </c>
      <c r="E911" s="22">
        <v>34648180</v>
      </c>
      <c r="F911" s="22" t="s">
        <v>145</v>
      </c>
      <c r="G911" s="22" t="s">
        <v>93</v>
      </c>
      <c r="H911" s="22" t="s">
        <v>107</v>
      </c>
      <c r="I911" s="22">
        <v>9119.33</v>
      </c>
      <c r="J911" s="22">
        <v>36298956</v>
      </c>
      <c r="K911" s="22">
        <f t="shared" si="74"/>
        <v>8173.735000000001</v>
      </c>
    </row>
    <row r="912" spans="1:11" s="22" customFormat="1" ht="15.75">
      <c r="A912" s="22" t="s">
        <v>145</v>
      </c>
      <c r="B912" s="22" t="s">
        <v>93</v>
      </c>
      <c r="C912" s="22" t="s">
        <v>108</v>
      </c>
      <c r="D912" s="22">
        <v>41298.85</v>
      </c>
      <c r="E912" s="22">
        <v>34689478</v>
      </c>
      <c r="F912" s="22" t="s">
        <v>145</v>
      </c>
      <c r="G912" s="22" t="s">
        <v>93</v>
      </c>
      <c r="H912" s="22" t="s">
        <v>108</v>
      </c>
      <c r="I912" s="22">
        <v>34229.29</v>
      </c>
      <c r="J912" s="22">
        <v>36333185</v>
      </c>
      <c r="K912" s="22">
        <f t="shared" si="74"/>
        <v>37764.07</v>
      </c>
    </row>
    <row r="913" spans="1:11" s="22" customFormat="1" ht="15.75">
      <c r="A913" s="22" t="s">
        <v>145</v>
      </c>
      <c r="B913" s="22" t="s">
        <v>94</v>
      </c>
      <c r="C913" s="22" t="s">
        <v>99</v>
      </c>
      <c r="D913" s="22">
        <v>438904.4</v>
      </c>
      <c r="E913" s="22">
        <v>35128383</v>
      </c>
      <c r="F913" s="22" t="s">
        <v>145</v>
      </c>
      <c r="G913" s="22" t="s">
        <v>94</v>
      </c>
      <c r="H913" s="22" t="s">
        <v>99</v>
      </c>
      <c r="I913" s="22">
        <v>406310.1</v>
      </c>
      <c r="J913" s="22">
        <v>36739495</v>
      </c>
      <c r="K913" s="22">
        <f t="shared" si="74"/>
        <v>422607.25</v>
      </c>
    </row>
    <row r="914" spans="1:11" s="22" customFormat="1" ht="15.75">
      <c r="A914" s="22" t="s">
        <v>145</v>
      </c>
      <c r="B914" s="22" t="s">
        <v>94</v>
      </c>
      <c r="C914" s="22" t="s">
        <v>104</v>
      </c>
      <c r="D914" s="22">
        <v>333953.4</v>
      </c>
      <c r="E914" s="22">
        <v>35462336</v>
      </c>
      <c r="F914" s="22" t="s">
        <v>145</v>
      </c>
      <c r="G914" s="22" t="s">
        <v>94</v>
      </c>
      <c r="H914" s="22" t="s">
        <v>104</v>
      </c>
      <c r="I914" s="22">
        <v>321532.2</v>
      </c>
      <c r="J914" s="22">
        <v>37061028</v>
      </c>
      <c r="K914" s="22">
        <f t="shared" si="74"/>
        <v>327742.80000000005</v>
      </c>
    </row>
    <row r="915" spans="1:11" s="22" customFormat="1" ht="15.75">
      <c r="A915" s="22" t="s">
        <v>145</v>
      </c>
      <c r="B915" s="22" t="s">
        <v>94</v>
      </c>
      <c r="C915" s="22" t="s">
        <v>105</v>
      </c>
      <c r="D915" s="22">
        <v>42328.79</v>
      </c>
      <c r="E915" s="22">
        <v>35504665</v>
      </c>
      <c r="F915" s="22" t="s">
        <v>145</v>
      </c>
      <c r="G915" s="22" t="s">
        <v>94</v>
      </c>
      <c r="H915" s="22" t="s">
        <v>105</v>
      </c>
      <c r="I915" s="22">
        <v>60273.84</v>
      </c>
      <c r="J915" s="22">
        <v>37121302</v>
      </c>
      <c r="K915" s="22">
        <f t="shared" si="74"/>
        <v>51301.315</v>
      </c>
    </row>
    <row r="916" spans="1:11" s="22" customFormat="1" ht="15.75">
      <c r="A916" s="22" t="s">
        <v>145</v>
      </c>
      <c r="B916" s="22" t="s">
        <v>94</v>
      </c>
      <c r="C916" s="22" t="s">
        <v>106</v>
      </c>
      <c r="D916" s="22">
        <v>109948.8</v>
      </c>
      <c r="E916" s="22">
        <v>35614614</v>
      </c>
      <c r="F916" s="22" t="s">
        <v>145</v>
      </c>
      <c r="G916" s="22" t="s">
        <v>94</v>
      </c>
      <c r="H916" s="22" t="s">
        <v>106</v>
      </c>
      <c r="I916" s="22">
        <v>120296.8</v>
      </c>
      <c r="J916" s="22">
        <v>37241598</v>
      </c>
      <c r="K916" s="22">
        <f t="shared" si="74"/>
        <v>115122.8</v>
      </c>
    </row>
    <row r="917" spans="1:11" s="22" customFormat="1" ht="15.75">
      <c r="A917" s="22" t="s">
        <v>145</v>
      </c>
      <c r="B917" s="22" t="s">
        <v>94</v>
      </c>
      <c r="C917" s="22" t="s">
        <v>107</v>
      </c>
      <c r="D917" s="22">
        <v>20101.62</v>
      </c>
      <c r="E917" s="22">
        <v>35634715</v>
      </c>
      <c r="F917" s="22" t="s">
        <v>145</v>
      </c>
      <c r="G917" s="22" t="s">
        <v>94</v>
      </c>
      <c r="H917" s="22" t="s">
        <v>107</v>
      </c>
      <c r="I917" s="22">
        <v>10266.7</v>
      </c>
      <c r="J917" s="22">
        <v>37251865</v>
      </c>
      <c r="K917" s="22">
        <f t="shared" si="74"/>
        <v>15184.16</v>
      </c>
    </row>
    <row r="918" spans="1:11" s="22" customFormat="1" ht="15.75">
      <c r="A918" s="22" t="s">
        <v>145</v>
      </c>
      <c r="B918" s="22" t="s">
        <v>94</v>
      </c>
      <c r="C918" s="22" t="s">
        <v>108</v>
      </c>
      <c r="D918" s="22">
        <v>24372.48</v>
      </c>
      <c r="E918" s="22">
        <v>35659088</v>
      </c>
      <c r="F918" s="22" t="s">
        <v>145</v>
      </c>
      <c r="G918" s="22" t="s">
        <v>94</v>
      </c>
      <c r="H918" s="22" t="s">
        <v>108</v>
      </c>
      <c r="I918" s="22">
        <v>27426.93</v>
      </c>
      <c r="J918" s="22">
        <v>37279292</v>
      </c>
      <c r="K918" s="22">
        <f t="shared" si="74"/>
        <v>25899.705</v>
      </c>
    </row>
    <row r="919" spans="1:6" ht="15.75">
      <c r="A919" t="s">
        <v>237</v>
      </c>
      <c r="F919" t="s">
        <v>152</v>
      </c>
    </row>
    <row r="920" spans="1:6" ht="15.75">
      <c r="A920" t="s">
        <v>4</v>
      </c>
      <c r="F920" t="s">
        <v>4</v>
      </c>
    </row>
    <row r="922" spans="1:6" ht="15.75">
      <c r="A922" t="s">
        <v>5</v>
      </c>
      <c r="F922" t="s">
        <v>5</v>
      </c>
    </row>
    <row r="924" spans="1:6" ht="15.75">
      <c r="A924" t="s">
        <v>6</v>
      </c>
      <c r="F924" t="s">
        <v>6</v>
      </c>
    </row>
    <row r="925" spans="1:10" ht="15.75">
      <c r="A925" t="s">
        <v>91</v>
      </c>
      <c r="B925" t="s">
        <v>109</v>
      </c>
      <c r="C925" t="s">
        <v>7</v>
      </c>
      <c r="D925" t="s">
        <v>9</v>
      </c>
      <c r="E925" t="s">
        <v>9</v>
      </c>
      <c r="F925" t="s">
        <v>91</v>
      </c>
      <c r="G925" t="s">
        <v>109</v>
      </c>
      <c r="H925" t="s">
        <v>7</v>
      </c>
      <c r="I925" t="s">
        <v>9</v>
      </c>
      <c r="J925" t="s">
        <v>9</v>
      </c>
    </row>
    <row r="926" spans="1:8" ht="15.75">
      <c r="A926" t="s">
        <v>114</v>
      </c>
      <c r="B926" t="s">
        <v>10</v>
      </c>
      <c r="C926" t="s">
        <v>79</v>
      </c>
      <c r="F926" t="s">
        <v>114</v>
      </c>
      <c r="G926" t="s">
        <v>115</v>
      </c>
      <c r="H926" t="s">
        <v>87</v>
      </c>
    </row>
    <row r="927" spans="1:11" s="22" customFormat="1" ht="15.75">
      <c r="A927" s="22" t="s">
        <v>93</v>
      </c>
      <c r="B927" s="22" t="s">
        <v>110</v>
      </c>
      <c r="C927" s="22" t="s">
        <v>153</v>
      </c>
      <c r="D927" s="22">
        <v>605448.3</v>
      </c>
      <c r="E927" s="22">
        <v>605448.3</v>
      </c>
      <c r="F927" s="22" t="s">
        <v>93</v>
      </c>
      <c r="G927" s="22" t="s">
        <v>110</v>
      </c>
      <c r="H927" s="22" t="s">
        <v>153</v>
      </c>
      <c r="I927" s="22">
        <v>505757</v>
      </c>
      <c r="J927" s="22">
        <v>505757</v>
      </c>
      <c r="K927" s="22">
        <f aca="true" t="shared" si="75" ref="K927:K934">(D927+I927)/2</f>
        <v>555602.65</v>
      </c>
    </row>
    <row r="928" spans="1:11" s="22" customFormat="1" ht="15.75">
      <c r="A928" s="22" t="s">
        <v>93</v>
      </c>
      <c r="B928" s="22" t="s">
        <v>110</v>
      </c>
      <c r="C928" s="22" t="s">
        <v>154</v>
      </c>
      <c r="D928" s="22">
        <v>2114005</v>
      </c>
      <c r="E928" s="22">
        <v>2719453</v>
      </c>
      <c r="F928" s="22" t="s">
        <v>93</v>
      </c>
      <c r="G928" s="22" t="s">
        <v>110</v>
      </c>
      <c r="H928" s="22" t="s">
        <v>154</v>
      </c>
      <c r="I928" s="22">
        <v>2076095</v>
      </c>
      <c r="J928" s="22">
        <v>2581852</v>
      </c>
      <c r="K928" s="22">
        <f t="shared" si="75"/>
        <v>2095050</v>
      </c>
    </row>
    <row r="929" spans="1:11" s="22" customFormat="1" ht="15.75">
      <c r="A929" s="22" t="s">
        <v>93</v>
      </c>
      <c r="B929" s="22" t="s">
        <v>111</v>
      </c>
      <c r="C929" s="22" t="s">
        <v>153</v>
      </c>
      <c r="D929" s="22">
        <v>5987649</v>
      </c>
      <c r="E929" s="22">
        <v>8707103</v>
      </c>
      <c r="F929" s="22" t="s">
        <v>93</v>
      </c>
      <c r="G929" s="22" t="s">
        <v>111</v>
      </c>
      <c r="H929" s="22" t="s">
        <v>153</v>
      </c>
      <c r="I929" s="22">
        <v>6187643</v>
      </c>
      <c r="J929" s="22">
        <v>8769494</v>
      </c>
      <c r="K929" s="22">
        <f t="shared" si="75"/>
        <v>6087646</v>
      </c>
    </row>
    <row r="930" spans="1:11" s="22" customFormat="1" ht="15.75">
      <c r="A930" s="22" t="s">
        <v>93</v>
      </c>
      <c r="B930" s="22" t="s">
        <v>111</v>
      </c>
      <c r="C930" s="22" t="s">
        <v>154</v>
      </c>
      <c r="D930" s="22">
        <v>9303045</v>
      </c>
      <c r="E930" s="22">
        <v>18010147</v>
      </c>
      <c r="F930" s="22" t="s">
        <v>93</v>
      </c>
      <c r="G930" s="22" t="s">
        <v>111</v>
      </c>
      <c r="H930" s="22" t="s">
        <v>154</v>
      </c>
      <c r="I930" s="22">
        <v>9996055</v>
      </c>
      <c r="J930" s="22">
        <v>18765549</v>
      </c>
      <c r="K930" s="22">
        <f t="shared" si="75"/>
        <v>9649550</v>
      </c>
    </row>
    <row r="931" spans="1:11" s="22" customFormat="1" ht="15.75">
      <c r="A931" s="22" t="s">
        <v>94</v>
      </c>
      <c r="B931" s="22" t="s">
        <v>110</v>
      </c>
      <c r="C931" s="22" t="s">
        <v>153</v>
      </c>
      <c r="D931" s="22">
        <v>837757</v>
      </c>
      <c r="E931" s="22">
        <v>18847904</v>
      </c>
      <c r="F931" s="22" t="s">
        <v>94</v>
      </c>
      <c r="G931" s="22" t="s">
        <v>110</v>
      </c>
      <c r="H931" s="22" t="s">
        <v>153</v>
      </c>
      <c r="I931" s="22">
        <v>843134</v>
      </c>
      <c r="J931" s="22">
        <v>19608683</v>
      </c>
      <c r="K931" s="22">
        <f t="shared" si="75"/>
        <v>840445.5</v>
      </c>
    </row>
    <row r="932" spans="1:11" s="22" customFormat="1" ht="15.75">
      <c r="A932" s="22" t="s">
        <v>94</v>
      </c>
      <c r="B932" s="22" t="s">
        <v>110</v>
      </c>
      <c r="C932" s="22" t="s">
        <v>154</v>
      </c>
      <c r="D932" s="22">
        <v>2350548</v>
      </c>
      <c r="E932" s="22">
        <v>21198453</v>
      </c>
      <c r="F932" s="22" t="s">
        <v>94</v>
      </c>
      <c r="G932" s="22" t="s">
        <v>110</v>
      </c>
      <c r="H932" s="22" t="s">
        <v>154</v>
      </c>
      <c r="I932" s="22">
        <v>2273327</v>
      </c>
      <c r="J932" s="22">
        <v>21882010</v>
      </c>
      <c r="K932" s="22">
        <f t="shared" si="75"/>
        <v>2311937.5</v>
      </c>
    </row>
    <row r="933" spans="1:11" s="22" customFormat="1" ht="15.75">
      <c r="A933" s="22" t="s">
        <v>94</v>
      </c>
      <c r="B933" s="22" t="s">
        <v>111</v>
      </c>
      <c r="C933" s="22" t="s">
        <v>153</v>
      </c>
      <c r="D933" s="22">
        <v>6452810</v>
      </c>
      <c r="E933" s="22">
        <v>27651263</v>
      </c>
      <c r="F933" s="22" t="s">
        <v>94</v>
      </c>
      <c r="G933" s="22" t="s">
        <v>111</v>
      </c>
      <c r="H933" s="22" t="s">
        <v>153</v>
      </c>
      <c r="I933" s="22">
        <v>7001610</v>
      </c>
      <c r="J933" s="22">
        <v>28883619</v>
      </c>
      <c r="K933" s="22">
        <f t="shared" si="75"/>
        <v>6727210</v>
      </c>
    </row>
    <row r="934" spans="1:11" s="22" customFormat="1" ht="15.75">
      <c r="A934" s="22" t="s">
        <v>94</v>
      </c>
      <c r="B934" s="22" t="s">
        <v>111</v>
      </c>
      <c r="C934" s="22" t="s">
        <v>154</v>
      </c>
      <c r="D934" s="22">
        <v>8007825</v>
      </c>
      <c r="E934" s="22">
        <v>35659088</v>
      </c>
      <c r="F934" s="22" t="s">
        <v>94</v>
      </c>
      <c r="G934" s="22" t="s">
        <v>111</v>
      </c>
      <c r="H934" s="22" t="s">
        <v>154</v>
      </c>
      <c r="I934" s="22">
        <v>8395673</v>
      </c>
      <c r="J934" s="22">
        <v>37279292</v>
      </c>
      <c r="K934" s="22">
        <f t="shared" si="75"/>
        <v>8201749</v>
      </c>
    </row>
    <row r="937" spans="1:6" ht="15.75">
      <c r="A937" t="s">
        <v>6</v>
      </c>
      <c r="F937" t="s">
        <v>6</v>
      </c>
    </row>
    <row r="938" spans="1:10" ht="15.75">
      <c r="A938" t="s">
        <v>91</v>
      </c>
      <c r="B938" t="s">
        <v>109</v>
      </c>
      <c r="C938" t="s">
        <v>142</v>
      </c>
      <c r="D938" t="s">
        <v>9</v>
      </c>
      <c r="E938" t="s">
        <v>9</v>
      </c>
      <c r="F938" t="s">
        <v>91</v>
      </c>
      <c r="G938" t="s">
        <v>109</v>
      </c>
      <c r="H938" t="s">
        <v>142</v>
      </c>
      <c r="I938" t="s">
        <v>9</v>
      </c>
      <c r="J938" t="s">
        <v>9</v>
      </c>
    </row>
    <row r="939" spans="1:8" ht="15.75">
      <c r="A939" t="s">
        <v>78</v>
      </c>
      <c r="B939" t="s">
        <v>229</v>
      </c>
      <c r="C939" t="s">
        <v>149</v>
      </c>
      <c r="F939" t="s">
        <v>114</v>
      </c>
      <c r="G939" t="s">
        <v>115</v>
      </c>
      <c r="H939" t="s">
        <v>149</v>
      </c>
    </row>
    <row r="940" spans="1:11" s="22" customFormat="1" ht="15.75">
      <c r="A940" s="22" t="s">
        <v>93</v>
      </c>
      <c r="B940" s="22" t="s">
        <v>110</v>
      </c>
      <c r="C940" s="22" t="s">
        <v>1</v>
      </c>
      <c r="D940" s="22">
        <v>140435.7</v>
      </c>
      <c r="E940" s="22">
        <v>140435.7</v>
      </c>
      <c r="F940" s="22" t="s">
        <v>93</v>
      </c>
      <c r="G940" s="22" t="s">
        <v>110</v>
      </c>
      <c r="H940" s="22" t="s">
        <v>1</v>
      </c>
      <c r="I940" s="22">
        <v>142046.5</v>
      </c>
      <c r="J940" s="22">
        <v>142046.5</v>
      </c>
      <c r="K940" s="22">
        <f aca="true" t="shared" si="76" ref="K940:K955">(D940+I940)/2</f>
        <v>141241.1</v>
      </c>
    </row>
    <row r="941" spans="1:11" s="22" customFormat="1" ht="15.75">
      <c r="A941" s="22" t="s">
        <v>93</v>
      </c>
      <c r="B941" s="22" t="s">
        <v>110</v>
      </c>
      <c r="C941" s="22" t="s">
        <v>2</v>
      </c>
      <c r="D941" s="22">
        <v>507638.4</v>
      </c>
      <c r="E941" s="22">
        <v>648074</v>
      </c>
      <c r="F941" s="22" t="s">
        <v>93</v>
      </c>
      <c r="G941" s="22" t="s">
        <v>110</v>
      </c>
      <c r="H941" s="22" t="s">
        <v>2</v>
      </c>
      <c r="I941" s="22">
        <v>506519.5</v>
      </c>
      <c r="J941" s="22">
        <v>648566</v>
      </c>
      <c r="K941" s="22">
        <f t="shared" si="76"/>
        <v>507078.95</v>
      </c>
    </row>
    <row r="942" spans="1:11" s="22" customFormat="1" ht="15.75">
      <c r="A942" s="22" t="s">
        <v>93</v>
      </c>
      <c r="B942" s="22" t="s">
        <v>110</v>
      </c>
      <c r="C942" s="22" t="s">
        <v>144</v>
      </c>
      <c r="D942" s="22">
        <v>1925442</v>
      </c>
      <c r="E942" s="22">
        <v>2573516</v>
      </c>
      <c r="F942" s="22" t="s">
        <v>93</v>
      </c>
      <c r="G942" s="22" t="s">
        <v>110</v>
      </c>
      <c r="H942" s="22" t="s">
        <v>364</v>
      </c>
      <c r="I942" s="22">
        <v>1811221</v>
      </c>
      <c r="J942" s="22">
        <v>2459787</v>
      </c>
      <c r="K942" s="22">
        <f t="shared" si="76"/>
        <v>1868331.5</v>
      </c>
    </row>
    <row r="943" spans="1:11" s="22" customFormat="1" ht="15.75">
      <c r="A943" s="22" t="s">
        <v>93</v>
      </c>
      <c r="B943" s="22" t="s">
        <v>110</v>
      </c>
      <c r="C943" s="22" t="s">
        <v>145</v>
      </c>
      <c r="D943" s="22">
        <v>145937</v>
      </c>
      <c r="E943" s="22">
        <v>2719453</v>
      </c>
      <c r="F943" s="22" t="s">
        <v>93</v>
      </c>
      <c r="G943" s="22" t="s">
        <v>110</v>
      </c>
      <c r="H943" s="22" t="s">
        <v>145</v>
      </c>
      <c r="I943" s="22">
        <v>122065</v>
      </c>
      <c r="J943" s="22">
        <v>2581852</v>
      </c>
      <c r="K943" s="22">
        <f t="shared" si="76"/>
        <v>134001</v>
      </c>
    </row>
    <row r="944" spans="1:11" s="22" customFormat="1" ht="15.75">
      <c r="A944" s="22" t="s">
        <v>93</v>
      </c>
      <c r="B944" s="22" t="s">
        <v>111</v>
      </c>
      <c r="C944" s="22" t="s">
        <v>1</v>
      </c>
      <c r="D944" s="22">
        <v>1806902</v>
      </c>
      <c r="E944" s="22">
        <v>4526356</v>
      </c>
      <c r="F944" s="22" t="s">
        <v>93</v>
      </c>
      <c r="G944" s="22" t="s">
        <v>111</v>
      </c>
      <c r="H944" s="22" t="s">
        <v>1</v>
      </c>
      <c r="I944" s="22">
        <v>2220503</v>
      </c>
      <c r="J944" s="22">
        <v>4802354</v>
      </c>
      <c r="K944" s="22">
        <f t="shared" si="76"/>
        <v>2013702.5</v>
      </c>
    </row>
    <row r="945" spans="1:11" s="22" customFormat="1" ht="15.75">
      <c r="A945" s="22" t="s">
        <v>93</v>
      </c>
      <c r="B945" s="22" t="s">
        <v>111</v>
      </c>
      <c r="C945" s="22" t="s">
        <v>2</v>
      </c>
      <c r="D945" s="22">
        <v>3875789</v>
      </c>
      <c r="E945" s="22">
        <v>8402145</v>
      </c>
      <c r="F945" s="22" t="s">
        <v>93</v>
      </c>
      <c r="G945" s="22" t="s">
        <v>111</v>
      </c>
      <c r="H945" s="22" t="s">
        <v>2</v>
      </c>
      <c r="I945" s="22">
        <v>4140414</v>
      </c>
      <c r="J945" s="22">
        <v>8942768</v>
      </c>
      <c r="K945" s="22">
        <f t="shared" si="76"/>
        <v>4008101.5</v>
      </c>
    </row>
    <row r="946" spans="1:11" s="22" customFormat="1" ht="15.75">
      <c r="A946" s="22" t="s">
        <v>93</v>
      </c>
      <c r="B946" s="22" t="s">
        <v>111</v>
      </c>
      <c r="C946" s="22" t="s">
        <v>144</v>
      </c>
      <c r="D946" s="22">
        <v>8620736</v>
      </c>
      <c r="E946" s="22">
        <v>17022881</v>
      </c>
      <c r="F946" s="22" t="s">
        <v>93</v>
      </c>
      <c r="G946" s="22" t="s">
        <v>111</v>
      </c>
      <c r="H946" s="22" t="s">
        <v>364</v>
      </c>
      <c r="I946" s="22">
        <v>8962606</v>
      </c>
      <c r="J946" s="22">
        <v>17905374</v>
      </c>
      <c r="K946" s="22">
        <f t="shared" si="76"/>
        <v>8791671</v>
      </c>
    </row>
    <row r="947" spans="1:11" s="22" customFormat="1" ht="15.75">
      <c r="A947" s="22" t="s">
        <v>93</v>
      </c>
      <c r="B947" s="22" t="s">
        <v>111</v>
      </c>
      <c r="C947" s="22" t="s">
        <v>145</v>
      </c>
      <c r="D947" s="22">
        <v>987266.6</v>
      </c>
      <c r="E947" s="22">
        <v>18010147</v>
      </c>
      <c r="F947" s="22" t="s">
        <v>93</v>
      </c>
      <c r="G947" s="22" t="s">
        <v>111</v>
      </c>
      <c r="H947" s="22" t="s">
        <v>145</v>
      </c>
      <c r="I947" s="22">
        <v>860174.6</v>
      </c>
      <c r="J947" s="22">
        <v>18765549</v>
      </c>
      <c r="K947" s="22">
        <f t="shared" si="76"/>
        <v>923720.6</v>
      </c>
    </row>
    <row r="948" spans="1:11" s="22" customFormat="1" ht="15.75">
      <c r="A948" s="22" t="s">
        <v>94</v>
      </c>
      <c r="B948" s="22" t="s">
        <v>110</v>
      </c>
      <c r="C948" s="22" t="s">
        <v>1</v>
      </c>
      <c r="D948" s="22">
        <v>265760.5</v>
      </c>
      <c r="E948" s="22">
        <v>18275908</v>
      </c>
      <c r="F948" s="22" t="s">
        <v>94</v>
      </c>
      <c r="G948" s="22" t="s">
        <v>110</v>
      </c>
      <c r="H948" s="22" t="s">
        <v>1</v>
      </c>
      <c r="I948" s="22">
        <v>274569.6</v>
      </c>
      <c r="J948" s="22">
        <v>19040118</v>
      </c>
      <c r="K948" s="22">
        <f t="shared" si="76"/>
        <v>270165.05</v>
      </c>
    </row>
    <row r="949" spans="1:11" s="22" customFormat="1" ht="15.75">
      <c r="A949" s="22" t="s">
        <v>94</v>
      </c>
      <c r="B949" s="22" t="s">
        <v>110</v>
      </c>
      <c r="C949" s="22" t="s">
        <v>2</v>
      </c>
      <c r="D949" s="22">
        <v>600800.5</v>
      </c>
      <c r="E949" s="22">
        <v>18876708</v>
      </c>
      <c r="F949" s="22" t="s">
        <v>94</v>
      </c>
      <c r="G949" s="22" t="s">
        <v>110</v>
      </c>
      <c r="H949" s="22" t="s">
        <v>2</v>
      </c>
      <c r="I949" s="22">
        <v>536541.9</v>
      </c>
      <c r="J949" s="22">
        <v>19576660</v>
      </c>
      <c r="K949" s="22">
        <f t="shared" si="76"/>
        <v>568671.2</v>
      </c>
    </row>
    <row r="950" spans="1:11" s="22" customFormat="1" ht="15.75">
      <c r="A950" s="22" t="s">
        <v>94</v>
      </c>
      <c r="B950" s="22" t="s">
        <v>110</v>
      </c>
      <c r="C950" s="22" t="s">
        <v>144</v>
      </c>
      <c r="D950" s="22">
        <v>2156814</v>
      </c>
      <c r="E950" s="22">
        <v>21033523</v>
      </c>
      <c r="F950" s="22" t="s">
        <v>94</v>
      </c>
      <c r="G950" s="22" t="s">
        <v>110</v>
      </c>
      <c r="H950" s="22" t="s">
        <v>364</v>
      </c>
      <c r="I950" s="22">
        <v>2156355</v>
      </c>
      <c r="J950" s="22">
        <v>21733016</v>
      </c>
      <c r="K950" s="22">
        <f t="shared" si="76"/>
        <v>2156584.5</v>
      </c>
    </row>
    <row r="951" spans="1:11" s="22" customFormat="1" ht="15.75">
      <c r="A951" s="22" t="s">
        <v>94</v>
      </c>
      <c r="B951" s="22" t="s">
        <v>110</v>
      </c>
      <c r="C951" s="22" t="s">
        <v>145</v>
      </c>
      <c r="D951" s="22">
        <v>164930.3</v>
      </c>
      <c r="E951" s="22">
        <v>21198453</v>
      </c>
      <c r="F951" s="22" t="s">
        <v>94</v>
      </c>
      <c r="G951" s="22" t="s">
        <v>110</v>
      </c>
      <c r="H951" s="22" t="s">
        <v>145</v>
      </c>
      <c r="I951" s="22">
        <v>148994.1</v>
      </c>
      <c r="J951" s="22">
        <v>21882010</v>
      </c>
      <c r="K951" s="22">
        <f t="shared" si="76"/>
        <v>156962.2</v>
      </c>
    </row>
    <row r="952" spans="1:11" s="22" customFormat="1" ht="15.75">
      <c r="A952" s="22" t="s">
        <v>94</v>
      </c>
      <c r="B952" s="22" t="s">
        <v>111</v>
      </c>
      <c r="C952" s="22" t="s">
        <v>1</v>
      </c>
      <c r="D952" s="22">
        <v>2127268</v>
      </c>
      <c r="E952" s="22">
        <v>23325721</v>
      </c>
      <c r="F952" s="22" t="s">
        <v>94</v>
      </c>
      <c r="G952" s="22" t="s">
        <v>111</v>
      </c>
      <c r="H952" s="22" t="s">
        <v>1</v>
      </c>
      <c r="I952" s="22">
        <v>2697522</v>
      </c>
      <c r="J952" s="22">
        <v>24579531</v>
      </c>
      <c r="K952" s="22">
        <f t="shared" si="76"/>
        <v>2412395</v>
      </c>
    </row>
    <row r="953" spans="1:11" s="22" customFormat="1" ht="15.75">
      <c r="A953" s="22" t="s">
        <v>94</v>
      </c>
      <c r="B953" s="22" t="s">
        <v>111</v>
      </c>
      <c r="C953" s="22" t="s">
        <v>2</v>
      </c>
      <c r="D953" s="22">
        <v>4254507</v>
      </c>
      <c r="E953" s="22">
        <v>27580228</v>
      </c>
      <c r="F953" s="22" t="s">
        <v>94</v>
      </c>
      <c r="G953" s="22" t="s">
        <v>111</v>
      </c>
      <c r="H953" s="22" t="s">
        <v>2</v>
      </c>
      <c r="I953" s="22">
        <v>4562032</v>
      </c>
      <c r="J953" s="22">
        <v>29141563</v>
      </c>
      <c r="K953" s="22">
        <f t="shared" si="76"/>
        <v>4408269.5</v>
      </c>
    </row>
    <row r="954" spans="1:11" s="22" customFormat="1" ht="15.75">
      <c r="A954" s="22" t="s">
        <v>94</v>
      </c>
      <c r="B954" s="22" t="s">
        <v>111</v>
      </c>
      <c r="C954" s="22" t="s">
        <v>144</v>
      </c>
      <c r="D954" s="22">
        <v>7274180</v>
      </c>
      <c r="E954" s="22">
        <v>34854409</v>
      </c>
      <c r="F954" s="22" t="s">
        <v>94</v>
      </c>
      <c r="G954" s="22" t="s">
        <v>111</v>
      </c>
      <c r="H954" s="22" t="s">
        <v>364</v>
      </c>
      <c r="I954" s="22">
        <v>7340616</v>
      </c>
      <c r="J954" s="22">
        <v>36482179</v>
      </c>
      <c r="K954" s="22">
        <f t="shared" si="76"/>
        <v>7307398</v>
      </c>
    </row>
    <row r="955" spans="1:11" s="22" customFormat="1" ht="15.75">
      <c r="A955" s="22" t="s">
        <v>94</v>
      </c>
      <c r="B955" s="22" t="s">
        <v>111</v>
      </c>
      <c r="C955" s="22" t="s">
        <v>145</v>
      </c>
      <c r="D955" s="22">
        <v>804679.1</v>
      </c>
      <c r="E955" s="22">
        <v>35659088</v>
      </c>
      <c r="F955" s="22" t="s">
        <v>94</v>
      </c>
      <c r="G955" s="22" t="s">
        <v>111</v>
      </c>
      <c r="H955" s="22" t="s">
        <v>145</v>
      </c>
      <c r="I955" s="22">
        <v>797112.5</v>
      </c>
      <c r="J955" s="22">
        <v>37279292</v>
      </c>
      <c r="K955" s="22">
        <f t="shared" si="76"/>
        <v>800895.8</v>
      </c>
    </row>
    <row r="956" spans="1:6" ht="15.75">
      <c r="A956" t="s">
        <v>238</v>
      </c>
      <c r="F956" t="s">
        <v>155</v>
      </c>
    </row>
    <row r="957" spans="1:6" ht="15.75">
      <c r="A957" t="s">
        <v>4</v>
      </c>
      <c r="F957" t="s">
        <v>4</v>
      </c>
    </row>
    <row r="959" spans="1:6" ht="15.75">
      <c r="A959" t="s">
        <v>5</v>
      </c>
      <c r="F959" t="s">
        <v>5</v>
      </c>
    </row>
    <row r="961" spans="1:6" ht="15.75">
      <c r="A961" t="s">
        <v>6</v>
      </c>
      <c r="F961" t="s">
        <v>6</v>
      </c>
    </row>
    <row r="962" spans="1:10" ht="15.75">
      <c r="A962" t="s">
        <v>7</v>
      </c>
      <c r="B962" t="s">
        <v>91</v>
      </c>
      <c r="C962" t="s">
        <v>113</v>
      </c>
      <c r="D962" t="s">
        <v>9</v>
      </c>
      <c r="E962" t="s">
        <v>9</v>
      </c>
      <c r="F962" t="s">
        <v>7</v>
      </c>
      <c r="G962" t="s">
        <v>91</v>
      </c>
      <c r="H962" t="s">
        <v>113</v>
      </c>
      <c r="I962" t="s">
        <v>9</v>
      </c>
      <c r="J962" t="s">
        <v>9</v>
      </c>
    </row>
    <row r="963" spans="1:16" ht="15.75">
      <c r="A963" t="s">
        <v>11</v>
      </c>
      <c r="B963" t="s">
        <v>43</v>
      </c>
      <c r="C963" t="s">
        <v>78</v>
      </c>
      <c r="F963" t="s">
        <v>11</v>
      </c>
      <c r="G963" t="s">
        <v>43</v>
      </c>
      <c r="H963" t="s">
        <v>78</v>
      </c>
      <c r="L963">
        <f>SUM(K964:K980)</f>
        <v>4710213.165</v>
      </c>
      <c r="P963">
        <f>SUM(O964:O980)</f>
        <v>8877467.275</v>
      </c>
    </row>
    <row r="964" spans="1:17" s="22" customFormat="1" ht="15.75">
      <c r="A964" s="22" t="s">
        <v>153</v>
      </c>
      <c r="B964" s="22" t="s">
        <v>93</v>
      </c>
      <c r="C964" s="22" t="s">
        <v>116</v>
      </c>
      <c r="D964" s="22">
        <v>361068.7</v>
      </c>
      <c r="E964" s="22">
        <v>361068.7</v>
      </c>
      <c r="F964" s="22" t="s">
        <v>153</v>
      </c>
      <c r="G964" s="22" t="s">
        <v>93</v>
      </c>
      <c r="H964" s="22" t="s">
        <v>116</v>
      </c>
      <c r="I964" s="22">
        <v>271054.8</v>
      </c>
      <c r="J964" s="22">
        <v>271054.8</v>
      </c>
      <c r="K964" s="22">
        <f aca="true" t="shared" si="77" ref="K964:K1027">(D964+I964)/2</f>
        <v>316061.75</v>
      </c>
      <c r="L964" s="22">
        <f>K964/$L$963</f>
        <v>0.06710136864899192</v>
      </c>
      <c r="M964" s="22">
        <f>+L964+M963</f>
        <v>0.06710136864899192</v>
      </c>
      <c r="O964" s="22">
        <f>+K964+K981</f>
        <v>884879.05</v>
      </c>
      <c r="P964" s="22">
        <f>O964/$P$963</f>
        <v>0.09967697121136389</v>
      </c>
      <c r="Q964" s="22">
        <f>+P964+Q963</f>
        <v>0.09967697121136389</v>
      </c>
    </row>
    <row r="965" spans="1:17" s="22" customFormat="1" ht="15.75">
      <c r="A965" s="22" t="s">
        <v>153</v>
      </c>
      <c r="B965" s="22" t="s">
        <v>93</v>
      </c>
      <c r="C965" s="22" t="s">
        <v>117</v>
      </c>
      <c r="D965" s="22">
        <v>529419.7</v>
      </c>
      <c r="E965" s="22">
        <v>890488.4</v>
      </c>
      <c r="F965" s="22" t="s">
        <v>153</v>
      </c>
      <c r="G965" s="22" t="s">
        <v>93</v>
      </c>
      <c r="H965" s="22" t="s">
        <v>117</v>
      </c>
      <c r="I965" s="22">
        <v>526612.2</v>
      </c>
      <c r="J965" s="22">
        <v>797667</v>
      </c>
      <c r="K965" s="22">
        <f t="shared" si="77"/>
        <v>528015.95</v>
      </c>
      <c r="L965" s="22">
        <f aca="true" t="shared" si="78" ref="L965:L977">K965/$L$963</f>
        <v>0.11210022381226985</v>
      </c>
      <c r="M965" s="22">
        <f aca="true" t="shared" si="79" ref="M965:M976">+L965+M964</f>
        <v>0.17920159246126177</v>
      </c>
      <c r="O965" s="22">
        <f aca="true" t="shared" si="80" ref="O965:O980">+K965+K982</f>
        <v>1337950.75</v>
      </c>
      <c r="P965" s="22">
        <f aca="true" t="shared" si="81" ref="P965:P980">O965/$P$963</f>
        <v>0.150713115413878</v>
      </c>
      <c r="Q965" s="22">
        <f aca="true" t="shared" si="82" ref="Q965:Q973">+P965+Q964</f>
        <v>0.25039008662524187</v>
      </c>
    </row>
    <row r="966" spans="1:17" s="22" customFormat="1" ht="15.75">
      <c r="A966" s="22" t="s">
        <v>153</v>
      </c>
      <c r="B966" s="22" t="s">
        <v>93</v>
      </c>
      <c r="C966" s="22" t="s">
        <v>118</v>
      </c>
      <c r="D966" s="22">
        <v>413530.9</v>
      </c>
      <c r="E966" s="22">
        <v>1304019</v>
      </c>
      <c r="F966" s="22" t="s">
        <v>153</v>
      </c>
      <c r="G966" s="22" t="s">
        <v>93</v>
      </c>
      <c r="H966" s="22" t="s">
        <v>118</v>
      </c>
      <c r="I966" s="22">
        <v>398096.6</v>
      </c>
      <c r="J966" s="22">
        <v>1195764</v>
      </c>
      <c r="K966" s="22">
        <f t="shared" si="77"/>
        <v>405813.75</v>
      </c>
      <c r="L966" s="22">
        <f t="shared" si="78"/>
        <v>0.08615613259617731</v>
      </c>
      <c r="M966" s="22">
        <f t="shared" si="79"/>
        <v>0.2653577250574391</v>
      </c>
      <c r="O966" s="22">
        <f t="shared" si="80"/>
        <v>874976.6</v>
      </c>
      <c r="P966" s="22">
        <f t="shared" si="81"/>
        <v>0.09856151229799942</v>
      </c>
      <c r="Q966" s="22">
        <f t="shared" si="82"/>
        <v>0.3489515989232413</v>
      </c>
    </row>
    <row r="967" spans="1:17" s="22" customFormat="1" ht="15.75">
      <c r="A967" s="22" t="s">
        <v>153</v>
      </c>
      <c r="B967" s="22" t="s">
        <v>93</v>
      </c>
      <c r="C967" s="22" t="s">
        <v>119</v>
      </c>
      <c r="D967" s="22">
        <v>350492.2</v>
      </c>
      <c r="E967" s="22">
        <v>1654511</v>
      </c>
      <c r="F967" s="22" t="s">
        <v>153</v>
      </c>
      <c r="G967" s="22" t="s">
        <v>93</v>
      </c>
      <c r="H967" s="22" t="s">
        <v>119</v>
      </c>
      <c r="I967" s="22">
        <v>373125.1</v>
      </c>
      <c r="J967" s="22">
        <v>1568889</v>
      </c>
      <c r="K967" s="22">
        <f t="shared" si="77"/>
        <v>361808.65</v>
      </c>
      <c r="L967" s="22">
        <f t="shared" si="78"/>
        <v>0.07681364671316314</v>
      </c>
      <c r="M967" s="22">
        <f t="shared" si="79"/>
        <v>0.34217137177060225</v>
      </c>
      <c r="O967" s="22">
        <f t="shared" si="80"/>
        <v>741260.3</v>
      </c>
      <c r="P967" s="22">
        <f t="shared" si="81"/>
        <v>0.08349907434606679</v>
      </c>
      <c r="Q967" s="22">
        <f t="shared" si="82"/>
        <v>0.4324506732693081</v>
      </c>
    </row>
    <row r="968" spans="1:18" s="22" customFormat="1" ht="15.75">
      <c r="A968" s="22" t="s">
        <v>153</v>
      </c>
      <c r="B968" s="22" t="s">
        <v>93</v>
      </c>
      <c r="C968" s="22" t="s">
        <v>120</v>
      </c>
      <c r="D968" s="22">
        <v>355393.5</v>
      </c>
      <c r="E968" s="22">
        <v>2009905</v>
      </c>
      <c r="F968" s="22" t="s">
        <v>153</v>
      </c>
      <c r="G968" s="22" t="s">
        <v>93</v>
      </c>
      <c r="H968" s="22" t="s">
        <v>120</v>
      </c>
      <c r="I968" s="22">
        <v>371971.2</v>
      </c>
      <c r="J968" s="22">
        <v>1940860</v>
      </c>
      <c r="K968" s="22">
        <f t="shared" si="77"/>
        <v>363682.35</v>
      </c>
      <c r="L968" s="22">
        <f t="shared" si="78"/>
        <v>0.07721144187324694</v>
      </c>
      <c r="M968" s="22">
        <f t="shared" si="79"/>
        <v>0.4193828136438492</v>
      </c>
      <c r="O968" s="22">
        <f t="shared" si="80"/>
        <v>718262.0499999999</v>
      </c>
      <c r="P968" s="22">
        <f t="shared" si="81"/>
        <v>0.08090844243635918</v>
      </c>
      <c r="Q968" s="22">
        <f t="shared" si="82"/>
        <v>0.5133591157056673</v>
      </c>
      <c r="R968" s="22">
        <f>30000+5000*(0.5-Q967)/(Q968-Q967)</f>
        <v>34174.430053070464</v>
      </c>
    </row>
    <row r="969" spans="1:17" s="22" customFormat="1" ht="15.75">
      <c r="A969" s="22" t="s">
        <v>153</v>
      </c>
      <c r="B969" s="22" t="s">
        <v>93</v>
      </c>
      <c r="C969" s="22" t="s">
        <v>121</v>
      </c>
      <c r="D969" s="22">
        <v>292075.8</v>
      </c>
      <c r="E969" s="22">
        <v>2301981</v>
      </c>
      <c r="F969" s="22" t="s">
        <v>153</v>
      </c>
      <c r="G969" s="22" t="s">
        <v>93</v>
      </c>
      <c r="H969" s="22" t="s">
        <v>121</v>
      </c>
      <c r="I969" s="22">
        <v>303430.5</v>
      </c>
      <c r="J969" s="22">
        <v>2244290</v>
      </c>
      <c r="K969" s="22">
        <f t="shared" si="77"/>
        <v>297753.15</v>
      </c>
      <c r="L969" s="22">
        <f t="shared" si="78"/>
        <v>0.0632143683458963</v>
      </c>
      <c r="M969" s="22">
        <f t="shared" si="79"/>
        <v>0.48259718198974555</v>
      </c>
      <c r="O969" s="22">
        <f t="shared" si="80"/>
        <v>538410.8500000001</v>
      </c>
      <c r="P969" s="22">
        <f t="shared" si="81"/>
        <v>0.06064915063288702</v>
      </c>
      <c r="Q969" s="22">
        <f t="shared" si="82"/>
        <v>0.5740082663385543</v>
      </c>
    </row>
    <row r="970" spans="1:17" s="22" customFormat="1" ht="15.75">
      <c r="A970" s="22" t="s">
        <v>153</v>
      </c>
      <c r="B970" s="22" t="s">
        <v>93</v>
      </c>
      <c r="C970" s="22" t="s">
        <v>122</v>
      </c>
      <c r="D970" s="22">
        <v>339690.6</v>
      </c>
      <c r="E970" s="22">
        <v>2641671</v>
      </c>
      <c r="F970" s="22" t="s">
        <v>153</v>
      </c>
      <c r="G970" s="22" t="s">
        <v>93</v>
      </c>
      <c r="H970" s="22" t="s">
        <v>122</v>
      </c>
      <c r="I970" s="22">
        <v>326224.5</v>
      </c>
      <c r="J970" s="22">
        <v>2570515</v>
      </c>
      <c r="K970" s="22">
        <f t="shared" si="77"/>
        <v>332957.55</v>
      </c>
      <c r="L970" s="22">
        <f t="shared" si="78"/>
        <v>0.07068842498978493</v>
      </c>
      <c r="M970" s="22">
        <f t="shared" si="79"/>
        <v>0.5532856069795304</v>
      </c>
      <c r="N970" s="22">
        <f>40000+5000*(0.5-M969)/(M970-M969)</f>
        <v>41230.952451746474</v>
      </c>
      <c r="O970" s="22">
        <f t="shared" si="80"/>
        <v>589487.9</v>
      </c>
      <c r="P970" s="22">
        <f t="shared" si="81"/>
        <v>0.06640271169008619</v>
      </c>
      <c r="Q970" s="22">
        <f t="shared" si="82"/>
        <v>0.6404109780286404</v>
      </c>
    </row>
    <row r="971" spans="1:17" s="22" customFormat="1" ht="15.75">
      <c r="A971" s="22" t="s">
        <v>153</v>
      </c>
      <c r="B971" s="22" t="s">
        <v>93</v>
      </c>
      <c r="C971" s="22" t="s">
        <v>123</v>
      </c>
      <c r="D971" s="22">
        <v>192000.5</v>
      </c>
      <c r="E971" s="22">
        <v>2833672</v>
      </c>
      <c r="F971" s="22" t="s">
        <v>153</v>
      </c>
      <c r="G971" s="22" t="s">
        <v>93</v>
      </c>
      <c r="H971" s="22" t="s">
        <v>123</v>
      </c>
      <c r="I971" s="22">
        <v>288237.5</v>
      </c>
      <c r="J971" s="22">
        <v>2858752</v>
      </c>
      <c r="K971" s="22">
        <f t="shared" si="77"/>
        <v>240119</v>
      </c>
      <c r="L971" s="22">
        <f t="shared" si="78"/>
        <v>0.050978372228298076</v>
      </c>
      <c r="M971" s="22">
        <f t="shared" si="79"/>
        <v>0.6042639792078285</v>
      </c>
      <c r="O971" s="22">
        <f t="shared" si="80"/>
        <v>390987.25</v>
      </c>
      <c r="P971" s="22">
        <f t="shared" si="81"/>
        <v>0.04404265742562256</v>
      </c>
      <c r="Q971" s="22">
        <f t="shared" si="82"/>
        <v>0.684453635454263</v>
      </c>
    </row>
    <row r="972" spans="1:17" s="22" customFormat="1" ht="15.75">
      <c r="A972" s="22" t="s">
        <v>153</v>
      </c>
      <c r="B972" s="22" t="s">
        <v>93</v>
      </c>
      <c r="C972" s="22" t="s">
        <v>124</v>
      </c>
      <c r="D972" s="22">
        <v>282314.9</v>
      </c>
      <c r="E972" s="22">
        <v>3115987</v>
      </c>
      <c r="F972" s="22" t="s">
        <v>153</v>
      </c>
      <c r="G972" s="22" t="s">
        <v>93</v>
      </c>
      <c r="H972" s="22" t="s">
        <v>124</v>
      </c>
      <c r="I972" s="22">
        <v>272880</v>
      </c>
      <c r="J972" s="22">
        <v>3131632</v>
      </c>
      <c r="K972" s="22">
        <f t="shared" si="77"/>
        <v>277597.45</v>
      </c>
      <c r="L972" s="22">
        <f t="shared" si="78"/>
        <v>0.05893522018551787</v>
      </c>
      <c r="M972" s="22">
        <f t="shared" si="79"/>
        <v>0.6631991993933464</v>
      </c>
      <c r="O972" s="22">
        <f t="shared" si="80"/>
        <v>452308.95</v>
      </c>
      <c r="P972" s="22">
        <f t="shared" si="81"/>
        <v>0.050950224426482046</v>
      </c>
      <c r="Q972" s="22">
        <f t="shared" si="82"/>
        <v>0.735403859880745</v>
      </c>
    </row>
    <row r="973" spans="1:17" s="22" customFormat="1" ht="15.75">
      <c r="A973" s="22" t="s">
        <v>153</v>
      </c>
      <c r="B973" s="22" t="s">
        <v>93</v>
      </c>
      <c r="C973" s="22" t="s">
        <v>125</v>
      </c>
      <c r="D973" s="22">
        <v>134519.2</v>
      </c>
      <c r="E973" s="22">
        <v>3250506</v>
      </c>
      <c r="F973" s="22" t="s">
        <v>153</v>
      </c>
      <c r="G973" s="22" t="s">
        <v>93</v>
      </c>
      <c r="H973" s="22" t="s">
        <v>125</v>
      </c>
      <c r="I973" s="22">
        <v>141404.9</v>
      </c>
      <c r="J973" s="22">
        <v>3273037</v>
      </c>
      <c r="K973" s="22">
        <f t="shared" si="77"/>
        <v>137962.05</v>
      </c>
      <c r="L973" s="22">
        <f t="shared" si="78"/>
        <v>0.029289980127682816</v>
      </c>
      <c r="M973" s="22">
        <f t="shared" si="79"/>
        <v>0.6924891795210292</v>
      </c>
      <c r="O973" s="22">
        <f t="shared" si="80"/>
        <v>224784.235</v>
      </c>
      <c r="P973" s="22">
        <f t="shared" si="81"/>
        <v>0.025320761883630822</v>
      </c>
      <c r="Q973" s="22">
        <f t="shared" si="82"/>
        <v>0.7607246217643758</v>
      </c>
    </row>
    <row r="974" spans="1:16" s="22" customFormat="1" ht="15.75">
      <c r="A974" s="22" t="s">
        <v>153</v>
      </c>
      <c r="B974" s="22" t="s">
        <v>93</v>
      </c>
      <c r="C974" s="22" t="s">
        <v>126</v>
      </c>
      <c r="D974" s="22">
        <v>216938.9</v>
      </c>
      <c r="E974" s="22">
        <v>3467445</v>
      </c>
      <c r="F974" s="22" t="s">
        <v>153</v>
      </c>
      <c r="G974" s="22" t="s">
        <v>93</v>
      </c>
      <c r="H974" s="22" t="s">
        <v>126</v>
      </c>
      <c r="I974" s="22">
        <v>207866.5</v>
      </c>
      <c r="J974" s="22">
        <v>3480904</v>
      </c>
      <c r="K974" s="22">
        <f t="shared" si="77"/>
        <v>212402.7</v>
      </c>
      <c r="L974" s="22">
        <f t="shared" si="78"/>
        <v>0.04509407378381356</v>
      </c>
      <c r="M974" s="22">
        <f t="shared" si="79"/>
        <v>0.7375832533048428</v>
      </c>
      <c r="O974" s="22">
        <f t="shared" si="80"/>
        <v>326801.2</v>
      </c>
      <c r="P974" s="22">
        <f t="shared" si="81"/>
        <v>0.03681243646150191</v>
      </c>
    </row>
    <row r="975" spans="1:16" s="22" customFormat="1" ht="15.75">
      <c r="A975" s="22" t="s">
        <v>153</v>
      </c>
      <c r="B975" s="22" t="s">
        <v>93</v>
      </c>
      <c r="C975" s="22" t="s">
        <v>127</v>
      </c>
      <c r="D975" s="22">
        <v>115640.9</v>
      </c>
      <c r="E975" s="22">
        <v>3583085</v>
      </c>
      <c r="F975" s="22" t="s">
        <v>153</v>
      </c>
      <c r="G975" s="22" t="s">
        <v>93</v>
      </c>
      <c r="H975" s="22" t="s">
        <v>127</v>
      </c>
      <c r="I975" s="22">
        <v>115246.4</v>
      </c>
      <c r="J975" s="22">
        <v>3596150</v>
      </c>
      <c r="K975" s="22">
        <f t="shared" si="77"/>
        <v>115443.65</v>
      </c>
      <c r="L975" s="22">
        <f t="shared" si="78"/>
        <v>0.02450921984971353</v>
      </c>
      <c r="M975" s="22">
        <f t="shared" si="79"/>
        <v>0.7620924731545563</v>
      </c>
      <c r="O975" s="22">
        <f t="shared" si="80"/>
        <v>202619.7</v>
      </c>
      <c r="P975" s="22">
        <f t="shared" si="81"/>
        <v>0.02282404358398494</v>
      </c>
    </row>
    <row r="976" spans="1:16" s="22" customFormat="1" ht="15.75">
      <c r="A976" s="22" t="s">
        <v>153</v>
      </c>
      <c r="B976" s="22" t="s">
        <v>93</v>
      </c>
      <c r="C976" s="22" t="s">
        <v>128</v>
      </c>
      <c r="D976" s="22">
        <v>135095</v>
      </c>
      <c r="E976" s="22">
        <v>3718181</v>
      </c>
      <c r="F976" s="22" t="s">
        <v>153</v>
      </c>
      <c r="G976" s="22" t="s">
        <v>93</v>
      </c>
      <c r="H976" s="22" t="s">
        <v>128</v>
      </c>
      <c r="I976" s="22">
        <v>148908.5</v>
      </c>
      <c r="J976" s="22">
        <v>3745059</v>
      </c>
      <c r="K976" s="22">
        <f t="shared" si="77"/>
        <v>142001.75</v>
      </c>
      <c r="L976" s="22">
        <f t="shared" si="78"/>
        <v>0.030147627087276422</v>
      </c>
      <c r="M976" s="22">
        <f t="shared" si="79"/>
        <v>0.7922401002418328</v>
      </c>
      <c r="O976" s="22">
        <f t="shared" si="80"/>
        <v>210741.85</v>
      </c>
      <c r="P976" s="22">
        <f t="shared" si="81"/>
        <v>0.023738961065333807</v>
      </c>
    </row>
    <row r="977" spans="1:16" s="22" customFormat="1" ht="15.75">
      <c r="A977" s="22" t="s">
        <v>153</v>
      </c>
      <c r="B977" s="22" t="s">
        <v>93</v>
      </c>
      <c r="C977" s="22" t="s">
        <v>129</v>
      </c>
      <c r="D977" s="22">
        <v>95661.63</v>
      </c>
      <c r="E977" s="22">
        <v>3813842</v>
      </c>
      <c r="F977" s="22" t="s">
        <v>153</v>
      </c>
      <c r="G977" s="22" t="s">
        <v>93</v>
      </c>
      <c r="H977" s="22" t="s">
        <v>129</v>
      </c>
      <c r="I977" s="22">
        <v>139178.5</v>
      </c>
      <c r="J977" s="22">
        <v>3884237</v>
      </c>
      <c r="K977" s="22">
        <f t="shared" si="77"/>
        <v>117420.065</v>
      </c>
      <c r="L977" s="22">
        <f t="shared" si="78"/>
        <v>0.02492882187848923</v>
      </c>
      <c r="O977" s="22">
        <f t="shared" si="80"/>
        <v>184111.16</v>
      </c>
      <c r="P977" s="22">
        <f t="shared" si="81"/>
        <v>0.020739153893417198</v>
      </c>
    </row>
    <row r="978" spans="1:16" s="22" customFormat="1" ht="15.75">
      <c r="A978" s="22" t="s">
        <v>153</v>
      </c>
      <c r="B978" s="22" t="s">
        <v>93</v>
      </c>
      <c r="C978" s="22" t="s">
        <v>130</v>
      </c>
      <c r="D978" s="22">
        <v>141458.6</v>
      </c>
      <c r="E978" s="22">
        <v>3955301</v>
      </c>
      <c r="F978" s="22" t="s">
        <v>153</v>
      </c>
      <c r="G978" s="22" t="s">
        <v>93</v>
      </c>
      <c r="H978" s="22" t="s">
        <v>130</v>
      </c>
      <c r="I978" s="22">
        <v>141261.3</v>
      </c>
      <c r="J978" s="22">
        <v>4025498</v>
      </c>
      <c r="K978" s="22">
        <f t="shared" si="77"/>
        <v>141359.95</v>
      </c>
      <c r="O978" s="22">
        <f t="shared" si="80"/>
        <v>233949.075</v>
      </c>
      <c r="P978" s="22">
        <f t="shared" si="81"/>
        <v>0.02635313290974649</v>
      </c>
    </row>
    <row r="979" spans="1:16" s="22" customFormat="1" ht="15.75">
      <c r="A979" s="22" t="s">
        <v>153</v>
      </c>
      <c r="B979" s="22" t="s">
        <v>93</v>
      </c>
      <c r="C979" s="22" t="s">
        <v>131</v>
      </c>
      <c r="D979" s="22">
        <v>103559.8</v>
      </c>
      <c r="E979" s="22">
        <v>4058861</v>
      </c>
      <c r="F979" s="22" t="s">
        <v>153</v>
      </c>
      <c r="G979" s="22" t="s">
        <v>93</v>
      </c>
      <c r="H979" s="22" t="s">
        <v>131</v>
      </c>
      <c r="I979" s="22">
        <v>103646.1</v>
      </c>
      <c r="J979" s="22">
        <v>4129145</v>
      </c>
      <c r="K979" s="22">
        <f t="shared" si="77"/>
        <v>103602.95000000001</v>
      </c>
      <c r="O979" s="22">
        <f t="shared" si="80"/>
        <v>163920.505</v>
      </c>
      <c r="P979" s="22">
        <f t="shared" si="81"/>
        <v>0.018464782794707625</v>
      </c>
    </row>
    <row r="980" spans="1:16" s="22" customFormat="1" ht="15.75">
      <c r="A980" s="22" t="s">
        <v>153</v>
      </c>
      <c r="B980" s="22" t="s">
        <v>93</v>
      </c>
      <c r="C980" s="22" t="s">
        <v>132</v>
      </c>
      <c r="D980" s="22">
        <v>574345.2</v>
      </c>
      <c r="E980" s="22">
        <v>4633206</v>
      </c>
      <c r="F980" s="22" t="s">
        <v>153</v>
      </c>
      <c r="G980" s="22" t="s">
        <v>93</v>
      </c>
      <c r="H980" s="22" t="s">
        <v>132</v>
      </c>
      <c r="I980" s="22">
        <v>658075.7</v>
      </c>
      <c r="J980" s="22">
        <v>4787220</v>
      </c>
      <c r="K980" s="22">
        <f t="shared" si="77"/>
        <v>616210.45</v>
      </c>
      <c r="L980" s="22">
        <f>SUM(K981:K997)</f>
        <v>4167254.1100000003</v>
      </c>
      <c r="O980" s="22">
        <f t="shared" si="80"/>
        <v>802015.85</v>
      </c>
      <c r="P980" s="22">
        <f t="shared" si="81"/>
        <v>0.0903428675269321</v>
      </c>
    </row>
    <row r="981" spans="1:13" s="22" customFormat="1" ht="15.75">
      <c r="A981" s="22" t="s">
        <v>153</v>
      </c>
      <c r="B981" s="22" t="s">
        <v>94</v>
      </c>
      <c r="C981" s="22" t="s">
        <v>116</v>
      </c>
      <c r="D981" s="22">
        <v>567390.4</v>
      </c>
      <c r="E981" s="22">
        <v>5200596</v>
      </c>
      <c r="F981" s="22" t="s">
        <v>153</v>
      </c>
      <c r="G981" s="22" t="s">
        <v>94</v>
      </c>
      <c r="H981" s="22" t="s">
        <v>116</v>
      </c>
      <c r="I981" s="22">
        <v>570244.2</v>
      </c>
      <c r="J981" s="22">
        <v>5357464</v>
      </c>
      <c r="K981" s="22">
        <f t="shared" si="77"/>
        <v>568817.3</v>
      </c>
      <c r="L981" s="22">
        <f>K981/$L$980</f>
        <v>0.13649690779235923</v>
      </c>
      <c r="M981" s="22">
        <f>+L981+M980</f>
        <v>0.13649690779235923</v>
      </c>
    </row>
    <row r="982" spans="1:13" s="22" customFormat="1" ht="15.75">
      <c r="A982" s="22" t="s">
        <v>153</v>
      </c>
      <c r="B982" s="22" t="s">
        <v>94</v>
      </c>
      <c r="C982" s="22" t="s">
        <v>117</v>
      </c>
      <c r="D982" s="22">
        <v>773377.9</v>
      </c>
      <c r="E982" s="22">
        <v>5973974</v>
      </c>
      <c r="F982" s="22" t="s">
        <v>153</v>
      </c>
      <c r="G982" s="22" t="s">
        <v>94</v>
      </c>
      <c r="H982" s="22" t="s">
        <v>117</v>
      </c>
      <c r="I982" s="22">
        <v>846491.7</v>
      </c>
      <c r="J982" s="22">
        <v>6203956</v>
      </c>
      <c r="K982" s="22">
        <f t="shared" si="77"/>
        <v>809934.8</v>
      </c>
      <c r="L982" s="22">
        <f aca="true" t="shared" si="83" ref="L982:L996">K982/$L$980</f>
        <v>0.19435695031326036</v>
      </c>
      <c r="M982" s="22">
        <f aca="true" t="shared" si="84" ref="M982:M990">+L982+M981</f>
        <v>0.3308538581056196</v>
      </c>
    </row>
    <row r="983" spans="1:13" s="22" customFormat="1" ht="15.75">
      <c r="A983" s="22" t="s">
        <v>153</v>
      </c>
      <c r="B983" s="22" t="s">
        <v>94</v>
      </c>
      <c r="C983" s="22" t="s">
        <v>118</v>
      </c>
      <c r="D983" s="22">
        <v>465599.6</v>
      </c>
      <c r="E983" s="22">
        <v>6439574</v>
      </c>
      <c r="F983" s="22" t="s">
        <v>153</v>
      </c>
      <c r="G983" s="22" t="s">
        <v>94</v>
      </c>
      <c r="H983" s="22" t="s">
        <v>118</v>
      </c>
      <c r="I983" s="22">
        <v>472726.1</v>
      </c>
      <c r="J983" s="22">
        <v>6676682</v>
      </c>
      <c r="K983" s="22">
        <f t="shared" si="77"/>
        <v>469162.85</v>
      </c>
      <c r="L983" s="22">
        <f t="shared" si="83"/>
        <v>0.11258321129833859</v>
      </c>
      <c r="M983" s="22">
        <f t="shared" si="84"/>
        <v>0.4434370694039582</v>
      </c>
    </row>
    <row r="984" spans="1:14" s="22" customFormat="1" ht="15.75">
      <c r="A984" s="22" t="s">
        <v>153</v>
      </c>
      <c r="B984" s="22" t="s">
        <v>94</v>
      </c>
      <c r="C984" s="22" t="s">
        <v>119</v>
      </c>
      <c r="D984" s="22">
        <v>370309.7</v>
      </c>
      <c r="E984" s="22">
        <v>6809883</v>
      </c>
      <c r="F984" s="22" t="s">
        <v>153</v>
      </c>
      <c r="G984" s="22" t="s">
        <v>94</v>
      </c>
      <c r="H984" s="22" t="s">
        <v>119</v>
      </c>
      <c r="I984" s="22">
        <v>388593.6</v>
      </c>
      <c r="J984" s="22">
        <v>7065276</v>
      </c>
      <c r="K984" s="22">
        <f t="shared" si="77"/>
        <v>379451.65</v>
      </c>
      <c r="L984" s="22">
        <f t="shared" si="83"/>
        <v>0.09105555840462054</v>
      </c>
      <c r="M984" s="22">
        <f t="shared" si="84"/>
        <v>0.5344926278085788</v>
      </c>
      <c r="N984" s="22">
        <f>25000+5000*(0.5-M983)/(M984-M983)</f>
        <v>28105.957043539012</v>
      </c>
    </row>
    <row r="985" spans="1:13" s="22" customFormat="1" ht="15.75">
      <c r="A985" s="22" t="s">
        <v>153</v>
      </c>
      <c r="B985" s="22" t="s">
        <v>94</v>
      </c>
      <c r="C985" s="22" t="s">
        <v>120</v>
      </c>
      <c r="D985" s="22">
        <v>364145.3</v>
      </c>
      <c r="E985" s="22">
        <v>7174029</v>
      </c>
      <c r="F985" s="22" t="s">
        <v>153</v>
      </c>
      <c r="G985" s="22" t="s">
        <v>94</v>
      </c>
      <c r="H985" s="22" t="s">
        <v>120</v>
      </c>
      <c r="I985" s="22">
        <v>345014.1</v>
      </c>
      <c r="J985" s="22">
        <v>7410290</v>
      </c>
      <c r="K985" s="22">
        <f t="shared" si="77"/>
        <v>354579.69999999995</v>
      </c>
      <c r="L985" s="22">
        <f t="shared" si="83"/>
        <v>0.08508713187159109</v>
      </c>
      <c r="M985" s="22">
        <f t="shared" si="84"/>
        <v>0.6195797596801699</v>
      </c>
    </row>
    <row r="986" spans="1:13" s="22" customFormat="1" ht="15.75">
      <c r="A986" s="22" t="s">
        <v>153</v>
      </c>
      <c r="B986" s="22" t="s">
        <v>94</v>
      </c>
      <c r="C986" s="22" t="s">
        <v>121</v>
      </c>
      <c r="D986" s="22">
        <v>224419.2</v>
      </c>
      <c r="E986" s="22">
        <v>7398448</v>
      </c>
      <c r="F986" s="22" t="s">
        <v>153</v>
      </c>
      <c r="G986" s="22" t="s">
        <v>94</v>
      </c>
      <c r="H986" s="22" t="s">
        <v>121</v>
      </c>
      <c r="I986" s="22">
        <v>256896.2</v>
      </c>
      <c r="J986" s="22">
        <v>7667186</v>
      </c>
      <c r="K986" s="22">
        <f t="shared" si="77"/>
        <v>240657.7</v>
      </c>
      <c r="L986" s="22">
        <f t="shared" si="83"/>
        <v>0.057749706076839165</v>
      </c>
      <c r="M986" s="22">
        <f t="shared" si="84"/>
        <v>0.677329465757009</v>
      </c>
    </row>
    <row r="987" spans="1:13" s="22" customFormat="1" ht="15.75">
      <c r="A987" s="22" t="s">
        <v>153</v>
      </c>
      <c r="B987" s="22" t="s">
        <v>94</v>
      </c>
      <c r="C987" s="22" t="s">
        <v>122</v>
      </c>
      <c r="D987" s="22">
        <v>238703</v>
      </c>
      <c r="E987" s="22">
        <v>7637151</v>
      </c>
      <c r="F987" s="22" t="s">
        <v>153</v>
      </c>
      <c r="G987" s="22" t="s">
        <v>94</v>
      </c>
      <c r="H987" s="22" t="s">
        <v>122</v>
      </c>
      <c r="I987" s="22">
        <v>274357.7</v>
      </c>
      <c r="J987" s="22">
        <v>7941544</v>
      </c>
      <c r="K987" s="22">
        <f t="shared" si="77"/>
        <v>256530.35</v>
      </c>
      <c r="L987" s="22">
        <f t="shared" si="83"/>
        <v>0.06155860507388161</v>
      </c>
      <c r="M987" s="22">
        <f t="shared" si="84"/>
        <v>0.7388880708308907</v>
      </c>
    </row>
    <row r="988" spans="1:13" s="22" customFormat="1" ht="15.75">
      <c r="A988" s="22" t="s">
        <v>153</v>
      </c>
      <c r="B988" s="22" t="s">
        <v>94</v>
      </c>
      <c r="C988" s="22" t="s">
        <v>123</v>
      </c>
      <c r="D988" s="22">
        <v>142378.2</v>
      </c>
      <c r="E988" s="22">
        <v>7779529</v>
      </c>
      <c r="F988" s="22" t="s">
        <v>153</v>
      </c>
      <c r="G988" s="22" t="s">
        <v>94</v>
      </c>
      <c r="H988" s="22" t="s">
        <v>123</v>
      </c>
      <c r="I988" s="22">
        <v>159358.3</v>
      </c>
      <c r="J988" s="22">
        <v>8100902</v>
      </c>
      <c r="K988" s="22">
        <f t="shared" si="77"/>
        <v>150868.25</v>
      </c>
      <c r="L988" s="22">
        <f t="shared" si="83"/>
        <v>0.036203275830472455</v>
      </c>
      <c r="M988" s="22">
        <f t="shared" si="84"/>
        <v>0.7750913466613631</v>
      </c>
    </row>
    <row r="989" spans="1:13" s="22" customFormat="1" ht="15.75">
      <c r="A989" s="22" t="s">
        <v>153</v>
      </c>
      <c r="B989" s="22" t="s">
        <v>94</v>
      </c>
      <c r="C989" s="22" t="s">
        <v>124</v>
      </c>
      <c r="D989" s="22">
        <v>157671.9</v>
      </c>
      <c r="E989" s="22">
        <v>7937201</v>
      </c>
      <c r="F989" s="22" t="s">
        <v>153</v>
      </c>
      <c r="G989" s="22" t="s">
        <v>94</v>
      </c>
      <c r="H989" s="22" t="s">
        <v>124</v>
      </c>
      <c r="I989" s="22">
        <v>191751.1</v>
      </c>
      <c r="J989" s="22">
        <v>8292653</v>
      </c>
      <c r="K989" s="22">
        <f t="shared" si="77"/>
        <v>174711.5</v>
      </c>
      <c r="L989" s="22">
        <f t="shared" si="83"/>
        <v>0.041924849166445476</v>
      </c>
      <c r="M989" s="22">
        <f t="shared" si="84"/>
        <v>0.8170161958278086</v>
      </c>
    </row>
    <row r="990" spans="1:13" s="22" customFormat="1" ht="15.75">
      <c r="A990" s="22" t="s">
        <v>153</v>
      </c>
      <c r="B990" s="22" t="s">
        <v>94</v>
      </c>
      <c r="C990" s="22" t="s">
        <v>125</v>
      </c>
      <c r="D990" s="22">
        <v>86450.83</v>
      </c>
      <c r="E990" s="22">
        <v>8023652</v>
      </c>
      <c r="F990" s="22" t="s">
        <v>153</v>
      </c>
      <c r="G990" s="22" t="s">
        <v>94</v>
      </c>
      <c r="H990" s="22" t="s">
        <v>125</v>
      </c>
      <c r="I990" s="22">
        <v>87193.54</v>
      </c>
      <c r="J990" s="22">
        <v>8379847</v>
      </c>
      <c r="K990" s="22">
        <f t="shared" si="77"/>
        <v>86822.185</v>
      </c>
      <c r="L990" s="22">
        <f t="shared" si="83"/>
        <v>0.020834387034775758</v>
      </c>
      <c r="M990" s="22">
        <f t="shared" si="84"/>
        <v>0.8378505828625844</v>
      </c>
    </row>
    <row r="991" spans="1:12" s="22" customFormat="1" ht="15.75">
      <c r="A991" s="22" t="s">
        <v>153</v>
      </c>
      <c r="B991" s="22" t="s">
        <v>94</v>
      </c>
      <c r="C991" s="22" t="s">
        <v>126</v>
      </c>
      <c r="D991" s="22">
        <v>115486.7</v>
      </c>
      <c r="E991" s="22">
        <v>8139139</v>
      </c>
      <c r="F991" s="22" t="s">
        <v>153</v>
      </c>
      <c r="G991" s="22" t="s">
        <v>94</v>
      </c>
      <c r="H991" s="22" t="s">
        <v>126</v>
      </c>
      <c r="I991" s="22">
        <v>113310.3</v>
      </c>
      <c r="J991" s="22">
        <v>8493157</v>
      </c>
      <c r="K991" s="22">
        <f t="shared" si="77"/>
        <v>114398.5</v>
      </c>
      <c r="L991" s="22">
        <f t="shared" si="83"/>
        <v>0.027451769673820056</v>
      </c>
    </row>
    <row r="992" spans="1:12" s="22" customFormat="1" ht="15.75">
      <c r="A992" s="22" t="s">
        <v>153</v>
      </c>
      <c r="B992" s="22" t="s">
        <v>94</v>
      </c>
      <c r="C992" s="22" t="s">
        <v>127</v>
      </c>
      <c r="D992" s="22">
        <v>98909.75</v>
      </c>
      <c r="E992" s="22">
        <v>8238048</v>
      </c>
      <c r="F992" s="22" t="s">
        <v>153</v>
      </c>
      <c r="G992" s="22" t="s">
        <v>94</v>
      </c>
      <c r="H992" s="22" t="s">
        <v>127</v>
      </c>
      <c r="I992" s="22">
        <v>75442.35</v>
      </c>
      <c r="J992" s="22">
        <v>8568599</v>
      </c>
      <c r="K992" s="22">
        <f t="shared" si="77"/>
        <v>87176.05</v>
      </c>
      <c r="L992" s="22">
        <f t="shared" si="83"/>
        <v>0.020919302662827058</v>
      </c>
    </row>
    <row r="993" spans="1:12" s="22" customFormat="1" ht="15.75">
      <c r="A993" s="22" t="s">
        <v>153</v>
      </c>
      <c r="B993" s="22" t="s">
        <v>94</v>
      </c>
      <c r="C993" s="22" t="s">
        <v>128</v>
      </c>
      <c r="D993" s="22">
        <v>64536.05</v>
      </c>
      <c r="E993" s="22">
        <v>8302585</v>
      </c>
      <c r="F993" s="22" t="s">
        <v>153</v>
      </c>
      <c r="G993" s="22" t="s">
        <v>94</v>
      </c>
      <c r="H993" s="22" t="s">
        <v>128</v>
      </c>
      <c r="I993" s="22">
        <v>72944.15</v>
      </c>
      <c r="J993" s="22">
        <v>8641543</v>
      </c>
      <c r="K993" s="22">
        <f t="shared" si="77"/>
        <v>68740.1</v>
      </c>
      <c r="L993" s="22">
        <f t="shared" si="83"/>
        <v>0.016495298387263452</v>
      </c>
    </row>
    <row r="994" spans="1:12" s="22" customFormat="1" ht="15.75">
      <c r="A994" s="22" t="s">
        <v>153</v>
      </c>
      <c r="B994" s="22" t="s">
        <v>94</v>
      </c>
      <c r="C994" s="22" t="s">
        <v>129</v>
      </c>
      <c r="D994" s="22">
        <v>46627.82</v>
      </c>
      <c r="E994" s="22">
        <v>8349212</v>
      </c>
      <c r="F994" s="22" t="s">
        <v>153</v>
      </c>
      <c r="G994" s="22" t="s">
        <v>94</v>
      </c>
      <c r="H994" s="22" t="s">
        <v>129</v>
      </c>
      <c r="I994" s="22">
        <v>86754.37</v>
      </c>
      <c r="J994" s="22">
        <v>8728298</v>
      </c>
      <c r="K994" s="22">
        <f t="shared" si="77"/>
        <v>66691.095</v>
      </c>
      <c r="L994" s="22">
        <f t="shared" si="83"/>
        <v>0.01600360650913126</v>
      </c>
    </row>
    <row r="995" spans="1:12" s="22" customFormat="1" ht="15.75">
      <c r="A995" s="22" t="s">
        <v>153</v>
      </c>
      <c r="B995" s="22" t="s">
        <v>94</v>
      </c>
      <c r="C995" s="22" t="s">
        <v>130</v>
      </c>
      <c r="D995" s="22">
        <v>94947.47</v>
      </c>
      <c r="E995" s="22">
        <v>8444160</v>
      </c>
      <c r="F995" s="22" t="s">
        <v>153</v>
      </c>
      <c r="G995" s="22" t="s">
        <v>94</v>
      </c>
      <c r="H995" s="22" t="s">
        <v>130</v>
      </c>
      <c r="I995" s="22">
        <v>90230.78</v>
      </c>
      <c r="J995" s="22">
        <v>8818529</v>
      </c>
      <c r="K995" s="22">
        <f t="shared" si="77"/>
        <v>92589.125</v>
      </c>
      <c r="L995" s="22">
        <f t="shared" si="83"/>
        <v>0.022218257527856874</v>
      </c>
    </row>
    <row r="996" spans="1:12" s="22" customFormat="1" ht="15.75">
      <c r="A996" s="22" t="s">
        <v>153</v>
      </c>
      <c r="B996" s="22" t="s">
        <v>94</v>
      </c>
      <c r="C996" s="22" t="s">
        <v>131</v>
      </c>
      <c r="D996" s="22">
        <v>40672.29</v>
      </c>
      <c r="E996" s="22">
        <v>8484832</v>
      </c>
      <c r="F996" s="22" t="s">
        <v>153</v>
      </c>
      <c r="G996" s="22" t="s">
        <v>94</v>
      </c>
      <c r="H996" s="22" t="s">
        <v>131</v>
      </c>
      <c r="I996" s="22">
        <v>79962.82</v>
      </c>
      <c r="J996" s="22">
        <v>8898491</v>
      </c>
      <c r="K996" s="22">
        <f t="shared" si="77"/>
        <v>60317.55500000001</v>
      </c>
      <c r="L996" s="22">
        <f t="shared" si="83"/>
        <v>0.014474172538520815</v>
      </c>
    </row>
    <row r="997" spans="1:16" s="22" customFormat="1" ht="15.75">
      <c r="A997" s="22" t="s">
        <v>153</v>
      </c>
      <c r="B997" s="22" t="s">
        <v>94</v>
      </c>
      <c r="C997" s="22" t="s">
        <v>132</v>
      </c>
      <c r="D997" s="22">
        <v>170849.1</v>
      </c>
      <c r="E997" s="22">
        <v>8655681</v>
      </c>
      <c r="F997" s="22" t="s">
        <v>153</v>
      </c>
      <c r="G997" s="22" t="s">
        <v>94</v>
      </c>
      <c r="H997" s="22" t="s">
        <v>132</v>
      </c>
      <c r="I997" s="22">
        <v>200761.7</v>
      </c>
      <c r="J997" s="22">
        <v>9099253</v>
      </c>
      <c r="K997" s="22">
        <f t="shared" si="77"/>
        <v>185805.40000000002</v>
      </c>
      <c r="L997" s="22">
        <f>SUM(K998:K1014)</f>
        <v>8610400.219999999</v>
      </c>
      <c r="P997" s="22">
        <f>SUM(O998:O1014)</f>
        <v>13306789.929999998</v>
      </c>
    </row>
    <row r="998" spans="1:17" s="22" customFormat="1" ht="15.75">
      <c r="A998" s="22" t="s">
        <v>154</v>
      </c>
      <c r="B998" s="22" t="s">
        <v>93</v>
      </c>
      <c r="C998" s="22" t="s">
        <v>116</v>
      </c>
      <c r="D998" s="22">
        <v>1083035</v>
      </c>
      <c r="E998" s="22">
        <v>9738717</v>
      </c>
      <c r="F998" s="22" t="s">
        <v>154</v>
      </c>
      <c r="G998" s="22" t="s">
        <v>93</v>
      </c>
      <c r="H998" s="22" t="s">
        <v>116</v>
      </c>
      <c r="I998" s="22">
        <v>1029949</v>
      </c>
      <c r="J998" s="22">
        <v>10129202</v>
      </c>
      <c r="K998" s="22">
        <f t="shared" si="77"/>
        <v>1056492</v>
      </c>
      <c r="L998" s="22">
        <f>K998/$L$997</f>
        <v>0.12269952301938412</v>
      </c>
      <c r="M998" s="22">
        <f>+L998+M997</f>
        <v>0.12269952301938412</v>
      </c>
      <c r="O998" s="22">
        <f>+K998+K1015</f>
        <v>2236393.5</v>
      </c>
      <c r="P998" s="22">
        <f>O998/$P$997</f>
        <v>0.16806408696345898</v>
      </c>
      <c r="Q998" s="22">
        <f>+P998+Q997</f>
        <v>0.16806408696345898</v>
      </c>
    </row>
    <row r="999" spans="1:17" s="22" customFormat="1" ht="15.75">
      <c r="A999" s="22" t="s">
        <v>154</v>
      </c>
      <c r="B999" s="22" t="s">
        <v>93</v>
      </c>
      <c r="C999" s="22" t="s">
        <v>117</v>
      </c>
      <c r="D999" s="22">
        <v>2260232</v>
      </c>
      <c r="E999" s="22">
        <v>11998949</v>
      </c>
      <c r="F999" s="22" t="s">
        <v>154</v>
      </c>
      <c r="G999" s="22" t="s">
        <v>93</v>
      </c>
      <c r="H999" s="22" t="s">
        <v>117</v>
      </c>
      <c r="I999" s="22">
        <v>2258591</v>
      </c>
      <c r="J999" s="22">
        <v>12387793</v>
      </c>
      <c r="K999" s="22">
        <f t="shared" si="77"/>
        <v>2259411.5</v>
      </c>
      <c r="L999" s="22">
        <f aca="true" t="shared" si="85" ref="L999:L1013">K999/$L$997</f>
        <v>0.26240493383244856</v>
      </c>
      <c r="M999" s="22">
        <f aca="true" t="shared" si="86" ref="M999:M1005">+L999+M998</f>
        <v>0.3851044568518327</v>
      </c>
      <c r="O999" s="22">
        <f aca="true" t="shared" si="87" ref="O999:O1014">+K999+K1016</f>
        <v>3726978</v>
      </c>
      <c r="P999" s="22">
        <f aca="true" t="shared" si="88" ref="P999:P1009">O999/$P$997</f>
        <v>0.2800809225670252</v>
      </c>
      <c r="Q999" s="22">
        <f>+P999+Q998</f>
        <v>0.4481450095304842</v>
      </c>
    </row>
    <row r="1000" spans="1:18" s="22" customFormat="1" ht="15.75">
      <c r="A1000" s="22" t="s">
        <v>154</v>
      </c>
      <c r="B1000" s="22" t="s">
        <v>93</v>
      </c>
      <c r="C1000" s="22" t="s">
        <v>118</v>
      </c>
      <c r="D1000" s="22">
        <v>1261656</v>
      </c>
      <c r="E1000" s="22">
        <v>13260605</v>
      </c>
      <c r="F1000" s="22" t="s">
        <v>154</v>
      </c>
      <c r="G1000" s="22" t="s">
        <v>93</v>
      </c>
      <c r="H1000" s="22" t="s">
        <v>118</v>
      </c>
      <c r="I1000" s="22">
        <v>1290657</v>
      </c>
      <c r="J1000" s="22">
        <v>13678450</v>
      </c>
      <c r="K1000" s="22">
        <f t="shared" si="77"/>
        <v>1276156.5</v>
      </c>
      <c r="L1000" s="22">
        <f t="shared" si="85"/>
        <v>0.14821105493282172</v>
      </c>
      <c r="M1000" s="22">
        <f t="shared" si="86"/>
        <v>0.5333155117846544</v>
      </c>
      <c r="N1000" s="22">
        <f>20000+5000*(0.5-M999)/(M1000-M999)</f>
        <v>23876.078717618093</v>
      </c>
      <c r="O1000" s="22">
        <f t="shared" si="87"/>
        <v>1816629.8</v>
      </c>
      <c r="P1000" s="22">
        <f t="shared" si="88"/>
        <v>0.13651901093774915</v>
      </c>
      <c r="Q1000" s="22">
        <f>+P1000+Q999</f>
        <v>0.5846640204682334</v>
      </c>
      <c r="R1000" s="22">
        <f>20000+5000*(0.5-Q999)/(Q1000-Q999)</f>
        <v>21899.1856926491</v>
      </c>
    </row>
    <row r="1001" spans="1:17" s="22" customFormat="1" ht="15.75">
      <c r="A1001" s="22" t="s">
        <v>154</v>
      </c>
      <c r="B1001" s="22" t="s">
        <v>93</v>
      </c>
      <c r="C1001" s="22" t="s">
        <v>119</v>
      </c>
      <c r="D1001" s="22">
        <v>833887.7</v>
      </c>
      <c r="E1001" s="22">
        <v>14094492</v>
      </c>
      <c r="F1001" s="22" t="s">
        <v>154</v>
      </c>
      <c r="G1001" s="22" t="s">
        <v>93</v>
      </c>
      <c r="H1001" s="22" t="s">
        <v>119</v>
      </c>
      <c r="I1001" s="22">
        <v>782790.1</v>
      </c>
      <c r="J1001" s="22">
        <v>14461240</v>
      </c>
      <c r="K1001" s="22">
        <f t="shared" si="77"/>
        <v>808338.8999999999</v>
      </c>
      <c r="L1001" s="22">
        <f t="shared" si="85"/>
        <v>0.09387936441356265</v>
      </c>
      <c r="M1001" s="22">
        <f t="shared" si="86"/>
        <v>0.6271948761982171</v>
      </c>
      <c r="O1001" s="22">
        <f t="shared" si="87"/>
        <v>1134707.2999999998</v>
      </c>
      <c r="P1001" s="22">
        <f t="shared" si="88"/>
        <v>0.08527280478380558</v>
      </c>
      <c r="Q1001" s="22">
        <f>+P1001+Q1000</f>
        <v>0.669936825252039</v>
      </c>
    </row>
    <row r="1002" spans="1:17" s="22" customFormat="1" ht="15.75">
      <c r="A1002" s="22" t="s">
        <v>154</v>
      </c>
      <c r="B1002" s="22" t="s">
        <v>93</v>
      </c>
      <c r="C1002" s="22" t="s">
        <v>120</v>
      </c>
      <c r="D1002" s="22">
        <v>669977.7</v>
      </c>
      <c r="E1002" s="22">
        <v>14764470</v>
      </c>
      <c r="F1002" s="22" t="s">
        <v>154</v>
      </c>
      <c r="G1002" s="22" t="s">
        <v>93</v>
      </c>
      <c r="H1002" s="22" t="s">
        <v>120</v>
      </c>
      <c r="I1002" s="22">
        <v>772910.3</v>
      </c>
      <c r="J1002" s="22">
        <v>15234151</v>
      </c>
      <c r="K1002" s="22">
        <f t="shared" si="77"/>
        <v>721444</v>
      </c>
      <c r="L1002" s="22">
        <f t="shared" si="85"/>
        <v>0.083787510634436</v>
      </c>
      <c r="M1002" s="22">
        <f t="shared" si="86"/>
        <v>0.7109823868326531</v>
      </c>
      <c r="O1002" s="22">
        <f t="shared" si="87"/>
        <v>959837.2</v>
      </c>
      <c r="P1002" s="22">
        <f t="shared" si="88"/>
        <v>0.07213138593524036</v>
      </c>
      <c r="Q1002" s="22">
        <f>+P1002+Q1001</f>
        <v>0.7420682111872794</v>
      </c>
    </row>
    <row r="1003" spans="1:16" s="22" customFormat="1" ht="15.75">
      <c r="A1003" s="22" t="s">
        <v>154</v>
      </c>
      <c r="B1003" s="22" t="s">
        <v>93</v>
      </c>
      <c r="C1003" s="22" t="s">
        <v>121</v>
      </c>
      <c r="D1003" s="22">
        <v>395083</v>
      </c>
      <c r="E1003" s="22">
        <v>15159553</v>
      </c>
      <c r="F1003" s="22" t="s">
        <v>154</v>
      </c>
      <c r="G1003" s="22" t="s">
        <v>93</v>
      </c>
      <c r="H1003" s="22" t="s">
        <v>121</v>
      </c>
      <c r="I1003" s="22">
        <v>456523.6</v>
      </c>
      <c r="J1003" s="22">
        <v>15690674</v>
      </c>
      <c r="K1003" s="22">
        <f t="shared" si="77"/>
        <v>425803.3</v>
      </c>
      <c r="L1003" s="22">
        <f t="shared" si="85"/>
        <v>0.04945220769308213</v>
      </c>
      <c r="M1003" s="22">
        <f t="shared" si="86"/>
        <v>0.7604345945257353</v>
      </c>
      <c r="O1003" s="22">
        <f t="shared" si="87"/>
        <v>613716.5</v>
      </c>
      <c r="P1003" s="22">
        <f t="shared" si="88"/>
        <v>0.04612055223148774</v>
      </c>
    </row>
    <row r="1004" spans="1:16" s="22" customFormat="1" ht="15.75">
      <c r="A1004" s="22" t="s">
        <v>154</v>
      </c>
      <c r="B1004" s="22" t="s">
        <v>93</v>
      </c>
      <c r="C1004" s="22" t="s">
        <v>122</v>
      </c>
      <c r="D1004" s="22">
        <v>350818.8</v>
      </c>
      <c r="E1004" s="22">
        <v>15510372</v>
      </c>
      <c r="F1004" s="22" t="s">
        <v>154</v>
      </c>
      <c r="G1004" s="22" t="s">
        <v>93</v>
      </c>
      <c r="H1004" s="22" t="s">
        <v>122</v>
      </c>
      <c r="I1004" s="22">
        <v>426240.4</v>
      </c>
      <c r="J1004" s="22">
        <v>16116915</v>
      </c>
      <c r="K1004" s="22">
        <f t="shared" si="77"/>
        <v>388529.6</v>
      </c>
      <c r="L1004" s="22">
        <f t="shared" si="85"/>
        <v>0.04512329160931849</v>
      </c>
      <c r="M1004" s="22">
        <f t="shared" si="86"/>
        <v>0.8055578861350537</v>
      </c>
      <c r="O1004" s="22">
        <f t="shared" si="87"/>
        <v>546330.7</v>
      </c>
      <c r="P1004" s="22">
        <f t="shared" si="88"/>
        <v>0.041056536014617916</v>
      </c>
    </row>
    <row r="1005" spans="1:16" s="22" customFormat="1" ht="15.75">
      <c r="A1005" s="22" t="s">
        <v>154</v>
      </c>
      <c r="B1005" s="22" t="s">
        <v>93</v>
      </c>
      <c r="C1005" s="22" t="s">
        <v>123</v>
      </c>
      <c r="D1005" s="22">
        <v>184777</v>
      </c>
      <c r="E1005" s="22">
        <v>15695149</v>
      </c>
      <c r="F1005" s="22" t="s">
        <v>154</v>
      </c>
      <c r="G1005" s="22" t="s">
        <v>93</v>
      </c>
      <c r="H1005" s="22" t="s">
        <v>123</v>
      </c>
      <c r="I1005" s="22">
        <v>245239.4</v>
      </c>
      <c r="J1005" s="22">
        <v>16362154</v>
      </c>
      <c r="K1005" s="22">
        <f t="shared" si="77"/>
        <v>215008.2</v>
      </c>
      <c r="L1005" s="22">
        <f t="shared" si="85"/>
        <v>0.024970755656698155</v>
      </c>
      <c r="M1005" s="22">
        <f t="shared" si="86"/>
        <v>0.8305286417917519</v>
      </c>
      <c r="O1005" s="22">
        <f t="shared" si="87"/>
        <v>324966.75</v>
      </c>
      <c r="P1005" s="22">
        <f t="shared" si="88"/>
        <v>0.024421122728282226</v>
      </c>
    </row>
    <row r="1006" spans="1:16" s="22" customFormat="1" ht="15.75">
      <c r="A1006" s="22" t="s">
        <v>154</v>
      </c>
      <c r="B1006" s="22" t="s">
        <v>93</v>
      </c>
      <c r="C1006" s="22" t="s">
        <v>124</v>
      </c>
      <c r="D1006" s="22">
        <v>216883.6</v>
      </c>
      <c r="E1006" s="22">
        <v>15912033</v>
      </c>
      <c r="F1006" s="22" t="s">
        <v>154</v>
      </c>
      <c r="G1006" s="22" t="s">
        <v>93</v>
      </c>
      <c r="H1006" s="22" t="s">
        <v>124</v>
      </c>
      <c r="I1006" s="22">
        <v>285256.1</v>
      </c>
      <c r="J1006" s="22">
        <v>16647410</v>
      </c>
      <c r="K1006" s="22">
        <f t="shared" si="77"/>
        <v>251069.84999999998</v>
      </c>
      <c r="L1006" s="22">
        <f t="shared" si="85"/>
        <v>0.02915890592597797</v>
      </c>
      <c r="O1006" s="22">
        <f t="shared" si="87"/>
        <v>369912.69999999995</v>
      </c>
      <c r="P1006" s="22">
        <f t="shared" si="88"/>
        <v>0.02779879309329414</v>
      </c>
    </row>
    <row r="1007" spans="1:16" s="22" customFormat="1" ht="15.75">
      <c r="A1007" s="22" t="s">
        <v>154</v>
      </c>
      <c r="B1007" s="22" t="s">
        <v>93</v>
      </c>
      <c r="C1007" s="22" t="s">
        <v>125</v>
      </c>
      <c r="D1007" s="22">
        <v>94866.29</v>
      </c>
      <c r="E1007" s="22">
        <v>16006899</v>
      </c>
      <c r="F1007" s="22" t="s">
        <v>154</v>
      </c>
      <c r="G1007" s="22" t="s">
        <v>93</v>
      </c>
      <c r="H1007" s="22" t="s">
        <v>125</v>
      </c>
      <c r="I1007" s="22">
        <v>114076.8</v>
      </c>
      <c r="J1007" s="22">
        <v>16761487</v>
      </c>
      <c r="K1007" s="22">
        <f t="shared" si="77"/>
        <v>104471.545</v>
      </c>
      <c r="L1007" s="22">
        <f t="shared" si="85"/>
        <v>0.01213318107529269</v>
      </c>
      <c r="O1007" s="22">
        <f t="shared" si="87"/>
        <v>151770.005</v>
      </c>
      <c r="P1007" s="22">
        <f t="shared" si="88"/>
        <v>0.011405455846104277</v>
      </c>
    </row>
    <row r="1008" spans="1:16" s="22" customFormat="1" ht="15.75">
      <c r="A1008" s="22" t="s">
        <v>154</v>
      </c>
      <c r="B1008" s="22" t="s">
        <v>93</v>
      </c>
      <c r="C1008" s="22" t="s">
        <v>126</v>
      </c>
      <c r="D1008" s="22">
        <v>185258.9</v>
      </c>
      <c r="E1008" s="22">
        <v>16192158</v>
      </c>
      <c r="F1008" s="22" t="s">
        <v>154</v>
      </c>
      <c r="G1008" s="22" t="s">
        <v>93</v>
      </c>
      <c r="H1008" s="22" t="s">
        <v>126</v>
      </c>
      <c r="I1008" s="22">
        <v>191846.1</v>
      </c>
      <c r="J1008" s="22">
        <v>16953333</v>
      </c>
      <c r="K1008" s="22">
        <f t="shared" si="77"/>
        <v>188552.5</v>
      </c>
      <c r="L1008" s="22">
        <f t="shared" si="85"/>
        <v>0.02189822716510151</v>
      </c>
      <c r="O1008" s="22">
        <f t="shared" si="87"/>
        <v>261004.555</v>
      </c>
      <c r="P1008" s="22">
        <f t="shared" si="88"/>
        <v>0.019614389073022664</v>
      </c>
    </row>
    <row r="1009" spans="1:16" s="22" customFormat="1" ht="15.75">
      <c r="A1009" s="22" t="s">
        <v>154</v>
      </c>
      <c r="B1009" s="22" t="s">
        <v>93</v>
      </c>
      <c r="C1009" s="22" t="s">
        <v>127</v>
      </c>
      <c r="D1009" s="22">
        <v>96307.27</v>
      </c>
      <c r="E1009" s="22">
        <v>16288465</v>
      </c>
      <c r="F1009" s="22" t="s">
        <v>154</v>
      </c>
      <c r="G1009" s="22" t="s">
        <v>93</v>
      </c>
      <c r="H1009" s="22" t="s">
        <v>127</v>
      </c>
      <c r="I1009" s="22">
        <v>100003.8</v>
      </c>
      <c r="J1009" s="22">
        <v>17053337</v>
      </c>
      <c r="K1009" s="22">
        <f t="shared" si="77"/>
        <v>98155.535</v>
      </c>
      <c r="L1009" s="22">
        <f t="shared" si="85"/>
        <v>0.01139964838939856</v>
      </c>
      <c r="O1009" s="22">
        <f t="shared" si="87"/>
        <v>137801.405</v>
      </c>
      <c r="P1009" s="22">
        <f t="shared" si="88"/>
        <v>0.010355721081109756</v>
      </c>
    </row>
    <row r="1010" spans="1:15" s="22" customFormat="1" ht="15.75">
      <c r="A1010" s="22" t="s">
        <v>154</v>
      </c>
      <c r="B1010" s="22" t="s">
        <v>93</v>
      </c>
      <c r="C1010" s="22" t="s">
        <v>128</v>
      </c>
      <c r="D1010" s="22">
        <v>95134.53</v>
      </c>
      <c r="E1010" s="22">
        <v>16383599</v>
      </c>
      <c r="F1010" s="22" t="s">
        <v>154</v>
      </c>
      <c r="G1010" s="22" t="s">
        <v>93</v>
      </c>
      <c r="H1010" s="22" t="s">
        <v>128</v>
      </c>
      <c r="I1010" s="22">
        <v>109826.9</v>
      </c>
      <c r="J1010" s="22">
        <v>17163164</v>
      </c>
      <c r="K1010" s="22">
        <f t="shared" si="77"/>
        <v>102480.715</v>
      </c>
      <c r="L1010" s="22">
        <f t="shared" si="85"/>
        <v>0.011901968826252772</v>
      </c>
      <c r="O1010" s="22">
        <f t="shared" si="87"/>
        <v>139121.24</v>
      </c>
    </row>
    <row r="1011" spans="1:15" s="22" customFormat="1" ht="15.75">
      <c r="A1011" s="22" t="s">
        <v>154</v>
      </c>
      <c r="B1011" s="22" t="s">
        <v>93</v>
      </c>
      <c r="C1011" s="22" t="s">
        <v>129</v>
      </c>
      <c r="D1011" s="22">
        <v>68662.86</v>
      </c>
      <c r="E1011" s="22">
        <v>16452262</v>
      </c>
      <c r="F1011" s="22" t="s">
        <v>154</v>
      </c>
      <c r="G1011" s="22" t="s">
        <v>93</v>
      </c>
      <c r="H1011" s="22" t="s">
        <v>129</v>
      </c>
      <c r="I1011" s="22">
        <v>103692.4</v>
      </c>
      <c r="J1011" s="22">
        <v>17266856</v>
      </c>
      <c r="K1011" s="22">
        <f t="shared" si="77"/>
        <v>86177.63</v>
      </c>
      <c r="L1011" s="22">
        <f t="shared" si="85"/>
        <v>0.010008551031092492</v>
      </c>
      <c r="O1011" s="22">
        <f t="shared" si="87"/>
        <v>115082.5</v>
      </c>
    </row>
    <row r="1012" spans="1:15" s="22" customFormat="1" ht="15.75">
      <c r="A1012" s="22" t="s">
        <v>154</v>
      </c>
      <c r="B1012" s="22" t="s">
        <v>93</v>
      </c>
      <c r="C1012" s="22" t="s">
        <v>130</v>
      </c>
      <c r="D1012" s="22">
        <v>113375.5</v>
      </c>
      <c r="E1012" s="22">
        <v>16565638</v>
      </c>
      <c r="F1012" s="22" t="s">
        <v>154</v>
      </c>
      <c r="G1012" s="22" t="s">
        <v>93</v>
      </c>
      <c r="H1012" s="22" t="s">
        <v>130</v>
      </c>
      <c r="I1012" s="22">
        <v>126701.1</v>
      </c>
      <c r="J1012" s="22">
        <v>17393557</v>
      </c>
      <c r="K1012" s="22">
        <f t="shared" si="77"/>
        <v>120038.3</v>
      </c>
      <c r="L1012" s="22">
        <f t="shared" si="85"/>
        <v>0.01394108252031983</v>
      </c>
      <c r="O1012" s="22">
        <f t="shared" si="87"/>
        <v>146807.24</v>
      </c>
    </row>
    <row r="1013" spans="1:15" s="22" customFormat="1" ht="15.75">
      <c r="A1013" s="22" t="s">
        <v>154</v>
      </c>
      <c r="B1013" s="22" t="s">
        <v>93</v>
      </c>
      <c r="C1013" s="22" t="s">
        <v>131</v>
      </c>
      <c r="D1013" s="22">
        <v>89667.28</v>
      </c>
      <c r="E1013" s="22">
        <v>16655305</v>
      </c>
      <c r="F1013" s="22" t="s">
        <v>154</v>
      </c>
      <c r="G1013" s="22" t="s">
        <v>93</v>
      </c>
      <c r="H1013" s="22" t="s">
        <v>131</v>
      </c>
      <c r="I1013" s="22">
        <v>78308.11</v>
      </c>
      <c r="J1013" s="22">
        <v>17471865</v>
      </c>
      <c r="K1013" s="22">
        <f t="shared" si="77"/>
        <v>83987.695</v>
      </c>
      <c r="L1013" s="22">
        <f t="shared" si="85"/>
        <v>0.009754215002098941</v>
      </c>
      <c r="O1013" s="22">
        <f t="shared" si="87"/>
        <v>107615.155</v>
      </c>
    </row>
    <row r="1014" spans="1:15" s="22" customFormat="1" ht="15.75">
      <c r="A1014" s="22" t="s">
        <v>154</v>
      </c>
      <c r="B1014" s="22" t="s">
        <v>93</v>
      </c>
      <c r="C1014" s="22" t="s">
        <v>132</v>
      </c>
      <c r="D1014" s="22">
        <v>400554.6</v>
      </c>
      <c r="E1014" s="22">
        <v>17055860</v>
      </c>
      <c r="F1014" s="22" t="s">
        <v>154</v>
      </c>
      <c r="G1014" s="22" t="s">
        <v>93</v>
      </c>
      <c r="H1014" s="22" t="s">
        <v>132</v>
      </c>
      <c r="I1014" s="22">
        <v>448010.3</v>
      </c>
      <c r="J1014" s="22">
        <v>17919876</v>
      </c>
      <c r="K1014" s="22">
        <f t="shared" si="77"/>
        <v>424282.44999999995</v>
      </c>
      <c r="L1014" s="22">
        <f>SUM(K1015:K1031)</f>
        <v>4696389.71</v>
      </c>
      <c r="O1014" s="22">
        <f t="shared" si="87"/>
        <v>518115.37999999995</v>
      </c>
    </row>
    <row r="1015" spans="1:13" s="22" customFormat="1" ht="15.75">
      <c r="A1015" s="22" t="s">
        <v>154</v>
      </c>
      <c r="B1015" s="22" t="s">
        <v>94</v>
      </c>
      <c r="C1015" s="22" t="s">
        <v>116</v>
      </c>
      <c r="D1015" s="22">
        <v>1208639</v>
      </c>
      <c r="E1015" s="22">
        <v>18264498</v>
      </c>
      <c r="F1015" s="22" t="s">
        <v>154</v>
      </c>
      <c r="G1015" s="22" t="s">
        <v>94</v>
      </c>
      <c r="H1015" s="22" t="s">
        <v>116</v>
      </c>
      <c r="I1015" s="22">
        <v>1151164</v>
      </c>
      <c r="J1015" s="22">
        <v>19071039</v>
      </c>
      <c r="K1015" s="22">
        <f t="shared" si="77"/>
        <v>1179901.5</v>
      </c>
      <c r="L1015" s="22">
        <f>K1015/$L$1014</f>
        <v>0.25123585836321066</v>
      </c>
      <c r="M1015" s="22">
        <f>+L1015+M1014</f>
        <v>0.25123585836321066</v>
      </c>
    </row>
    <row r="1016" spans="1:14" s="22" customFormat="1" ht="15.75">
      <c r="A1016" s="22" t="s">
        <v>154</v>
      </c>
      <c r="B1016" s="22" t="s">
        <v>94</v>
      </c>
      <c r="C1016" s="22" t="s">
        <v>117</v>
      </c>
      <c r="D1016" s="22">
        <v>1421457</v>
      </c>
      <c r="E1016" s="22">
        <v>19685955</v>
      </c>
      <c r="F1016" s="22" t="s">
        <v>154</v>
      </c>
      <c r="G1016" s="22" t="s">
        <v>94</v>
      </c>
      <c r="H1016" s="22" t="s">
        <v>117</v>
      </c>
      <c r="I1016" s="22">
        <v>1513676</v>
      </c>
      <c r="J1016" s="22">
        <v>20584716</v>
      </c>
      <c r="K1016" s="22">
        <f t="shared" si="77"/>
        <v>1467566.5</v>
      </c>
      <c r="L1016" s="22">
        <f aca="true" t="shared" si="89" ref="L1016:L1031">K1016/$L$1014</f>
        <v>0.3124882283246464</v>
      </c>
      <c r="M1016" s="22">
        <f aca="true" t="shared" si="90" ref="M1016:M1023">+L1016+M1015</f>
        <v>0.563724086687857</v>
      </c>
      <c r="N1016" s="22">
        <f>10000+10000*(0.5-M1015)/(M1016-M1015)</f>
        <v>17960.752408834625</v>
      </c>
    </row>
    <row r="1017" spans="1:13" s="22" customFormat="1" ht="15.75">
      <c r="A1017" s="22" t="s">
        <v>154</v>
      </c>
      <c r="B1017" s="22" t="s">
        <v>94</v>
      </c>
      <c r="C1017" s="22" t="s">
        <v>118</v>
      </c>
      <c r="D1017" s="22">
        <v>472034</v>
      </c>
      <c r="E1017" s="22">
        <v>20157989</v>
      </c>
      <c r="F1017" s="22" t="s">
        <v>154</v>
      </c>
      <c r="G1017" s="22" t="s">
        <v>94</v>
      </c>
      <c r="H1017" s="22" t="s">
        <v>118</v>
      </c>
      <c r="I1017" s="22">
        <v>608912.6</v>
      </c>
      <c r="J1017" s="22">
        <v>21193628</v>
      </c>
      <c r="K1017" s="22">
        <f t="shared" si="77"/>
        <v>540473.3</v>
      </c>
      <c r="L1017" s="22">
        <f t="shared" si="89"/>
        <v>0.11508271957269067</v>
      </c>
      <c r="M1017" s="22">
        <f t="shared" si="90"/>
        <v>0.6788068062605477</v>
      </c>
    </row>
    <row r="1018" spans="1:13" s="22" customFormat="1" ht="15.75">
      <c r="A1018" s="22" t="s">
        <v>154</v>
      </c>
      <c r="B1018" s="22" t="s">
        <v>94</v>
      </c>
      <c r="C1018" s="22" t="s">
        <v>119</v>
      </c>
      <c r="D1018" s="22">
        <v>307334.8</v>
      </c>
      <c r="E1018" s="22">
        <v>20465324</v>
      </c>
      <c r="F1018" s="22" t="s">
        <v>154</v>
      </c>
      <c r="G1018" s="22" t="s">
        <v>94</v>
      </c>
      <c r="H1018" s="22" t="s">
        <v>119</v>
      </c>
      <c r="I1018" s="22">
        <v>345402</v>
      </c>
      <c r="J1018" s="22">
        <v>21539030</v>
      </c>
      <c r="K1018" s="22">
        <f t="shared" si="77"/>
        <v>326368.4</v>
      </c>
      <c r="L1018" s="22">
        <f t="shared" si="89"/>
        <v>0.06949346629072654</v>
      </c>
      <c r="M1018" s="22">
        <f t="shared" si="90"/>
        <v>0.7483002725512742</v>
      </c>
    </row>
    <row r="1019" spans="1:13" s="22" customFormat="1" ht="15.75">
      <c r="A1019" s="22" t="s">
        <v>154</v>
      </c>
      <c r="B1019" s="22" t="s">
        <v>94</v>
      </c>
      <c r="C1019" s="22" t="s">
        <v>120</v>
      </c>
      <c r="D1019" s="22">
        <v>243810.5</v>
      </c>
      <c r="E1019" s="22">
        <v>20709134</v>
      </c>
      <c r="F1019" s="22" t="s">
        <v>154</v>
      </c>
      <c r="G1019" s="22" t="s">
        <v>94</v>
      </c>
      <c r="H1019" s="22" t="s">
        <v>120</v>
      </c>
      <c r="I1019" s="22">
        <v>232975.9</v>
      </c>
      <c r="J1019" s="22">
        <v>21772006</v>
      </c>
      <c r="K1019" s="22">
        <f t="shared" si="77"/>
        <v>238393.2</v>
      </c>
      <c r="L1019" s="22">
        <f t="shared" si="89"/>
        <v>0.05076094930801644</v>
      </c>
      <c r="M1019" s="22">
        <f t="shared" si="90"/>
        <v>0.7990612218592906</v>
      </c>
    </row>
    <row r="1020" spans="1:13" s="22" customFormat="1" ht="15.75">
      <c r="A1020" s="22" t="s">
        <v>154</v>
      </c>
      <c r="B1020" s="22" t="s">
        <v>94</v>
      </c>
      <c r="C1020" s="22" t="s">
        <v>121</v>
      </c>
      <c r="D1020" s="22">
        <v>186372.9</v>
      </c>
      <c r="E1020" s="22">
        <v>20895507</v>
      </c>
      <c r="F1020" s="22" t="s">
        <v>154</v>
      </c>
      <c r="G1020" s="22" t="s">
        <v>94</v>
      </c>
      <c r="H1020" s="22" t="s">
        <v>121</v>
      </c>
      <c r="I1020" s="22">
        <v>189453.5</v>
      </c>
      <c r="J1020" s="22">
        <v>21961460</v>
      </c>
      <c r="K1020" s="22">
        <f t="shared" si="77"/>
        <v>187913.2</v>
      </c>
      <c r="L1020" s="22">
        <f t="shared" si="89"/>
        <v>0.04001226721025245</v>
      </c>
      <c r="M1020" s="22">
        <f t="shared" si="90"/>
        <v>0.839073489069543</v>
      </c>
    </row>
    <row r="1021" spans="1:13" s="22" customFormat="1" ht="15.75">
      <c r="A1021" s="22" t="s">
        <v>154</v>
      </c>
      <c r="B1021" s="22" t="s">
        <v>94</v>
      </c>
      <c r="C1021" s="22" t="s">
        <v>122</v>
      </c>
      <c r="D1021" s="22">
        <v>126319.5</v>
      </c>
      <c r="E1021" s="22">
        <v>21021827</v>
      </c>
      <c r="F1021" s="22" t="s">
        <v>154</v>
      </c>
      <c r="G1021" s="22" t="s">
        <v>94</v>
      </c>
      <c r="H1021" s="22" t="s">
        <v>122</v>
      </c>
      <c r="I1021" s="22">
        <v>189282.7</v>
      </c>
      <c r="J1021" s="22">
        <v>22150743</v>
      </c>
      <c r="K1021" s="22">
        <f t="shared" si="77"/>
        <v>157801.1</v>
      </c>
      <c r="L1021" s="22">
        <f t="shared" si="89"/>
        <v>0.03360051225391174</v>
      </c>
      <c r="M1021" s="22">
        <f t="shared" si="90"/>
        <v>0.8726740013234547</v>
      </c>
    </row>
    <row r="1022" spans="1:13" s="22" customFormat="1" ht="15.75">
      <c r="A1022" s="22" t="s">
        <v>154</v>
      </c>
      <c r="B1022" s="22" t="s">
        <v>94</v>
      </c>
      <c r="C1022" s="22" t="s">
        <v>123</v>
      </c>
      <c r="D1022" s="22">
        <v>102150.7</v>
      </c>
      <c r="E1022" s="22">
        <v>21123977</v>
      </c>
      <c r="F1022" s="22" t="s">
        <v>154</v>
      </c>
      <c r="G1022" s="22" t="s">
        <v>94</v>
      </c>
      <c r="H1022" s="22" t="s">
        <v>123</v>
      </c>
      <c r="I1022" s="22">
        <v>117766.4</v>
      </c>
      <c r="J1022" s="22">
        <v>22268509</v>
      </c>
      <c r="K1022" s="22">
        <f t="shared" si="77"/>
        <v>109958.54999999999</v>
      </c>
      <c r="L1022" s="22">
        <f t="shared" si="89"/>
        <v>0.023413421114918506</v>
      </c>
      <c r="M1022" s="22">
        <f t="shared" si="90"/>
        <v>0.8960874224383732</v>
      </c>
    </row>
    <row r="1023" spans="1:13" s="22" customFormat="1" ht="15.75">
      <c r="A1023" s="22" t="s">
        <v>154</v>
      </c>
      <c r="B1023" s="22" t="s">
        <v>94</v>
      </c>
      <c r="C1023" s="22" t="s">
        <v>124</v>
      </c>
      <c r="D1023" s="22">
        <v>116083.5</v>
      </c>
      <c r="E1023" s="22">
        <v>21240061</v>
      </c>
      <c r="F1023" s="22" t="s">
        <v>154</v>
      </c>
      <c r="G1023" s="22" t="s">
        <v>94</v>
      </c>
      <c r="H1023" s="22" t="s">
        <v>124</v>
      </c>
      <c r="I1023" s="22">
        <v>121602.2</v>
      </c>
      <c r="J1023" s="22">
        <v>22390111</v>
      </c>
      <c r="K1023" s="22">
        <f t="shared" si="77"/>
        <v>118842.85</v>
      </c>
      <c r="L1023" s="22">
        <f t="shared" si="89"/>
        <v>0.025305150836811625</v>
      </c>
      <c r="M1023" s="22">
        <f t="shared" si="90"/>
        <v>0.9213925732751849</v>
      </c>
    </row>
    <row r="1024" spans="1:12" s="22" customFormat="1" ht="15.75">
      <c r="A1024" s="22" t="s">
        <v>154</v>
      </c>
      <c r="B1024" s="22" t="s">
        <v>94</v>
      </c>
      <c r="C1024" s="22" t="s">
        <v>125</v>
      </c>
      <c r="D1024" s="22">
        <v>41515.83</v>
      </c>
      <c r="E1024" s="22">
        <v>21281577</v>
      </c>
      <c r="F1024" s="22" t="s">
        <v>154</v>
      </c>
      <c r="G1024" s="22" t="s">
        <v>94</v>
      </c>
      <c r="H1024" s="22" t="s">
        <v>125</v>
      </c>
      <c r="I1024" s="22">
        <v>53081.09</v>
      </c>
      <c r="J1024" s="22">
        <v>22443192</v>
      </c>
      <c r="K1024" s="22">
        <f t="shared" si="77"/>
        <v>47298.46</v>
      </c>
      <c r="L1024" s="22">
        <f t="shared" si="89"/>
        <v>0.010071238317230705</v>
      </c>
    </row>
    <row r="1025" spans="1:12" s="22" customFormat="1" ht="15.75">
      <c r="A1025" s="22" t="s">
        <v>154</v>
      </c>
      <c r="B1025" s="22" t="s">
        <v>94</v>
      </c>
      <c r="C1025" s="22" t="s">
        <v>126</v>
      </c>
      <c r="D1025" s="22">
        <v>78688.68</v>
      </c>
      <c r="E1025" s="22">
        <v>21360265</v>
      </c>
      <c r="F1025" s="22" t="s">
        <v>154</v>
      </c>
      <c r="G1025" s="22" t="s">
        <v>94</v>
      </c>
      <c r="H1025" s="22" t="s">
        <v>126</v>
      </c>
      <c r="I1025" s="22">
        <v>66215.43</v>
      </c>
      <c r="J1025" s="22">
        <v>22509408</v>
      </c>
      <c r="K1025" s="22">
        <f t="shared" si="77"/>
        <v>72452.055</v>
      </c>
      <c r="L1025" s="22">
        <f t="shared" si="89"/>
        <v>0.015427181191060057</v>
      </c>
    </row>
    <row r="1026" spans="1:12" s="22" customFormat="1" ht="15.75">
      <c r="A1026" s="22" t="s">
        <v>154</v>
      </c>
      <c r="B1026" s="22" t="s">
        <v>94</v>
      </c>
      <c r="C1026" s="22" t="s">
        <v>127</v>
      </c>
      <c r="D1026" s="22">
        <v>31997.72</v>
      </c>
      <c r="E1026" s="22">
        <v>21392263</v>
      </c>
      <c r="F1026" s="22" t="s">
        <v>154</v>
      </c>
      <c r="G1026" s="22" t="s">
        <v>94</v>
      </c>
      <c r="H1026" s="22" t="s">
        <v>127</v>
      </c>
      <c r="I1026" s="22">
        <v>47294.02</v>
      </c>
      <c r="J1026" s="22">
        <v>22556702</v>
      </c>
      <c r="K1026" s="22">
        <f t="shared" si="77"/>
        <v>39645.869999999995</v>
      </c>
      <c r="L1026" s="22">
        <f t="shared" si="89"/>
        <v>0.008441776012663991</v>
      </c>
    </row>
    <row r="1027" spans="1:12" s="22" customFormat="1" ht="15.75">
      <c r="A1027" s="22" t="s">
        <v>154</v>
      </c>
      <c r="B1027" s="22" t="s">
        <v>94</v>
      </c>
      <c r="C1027" s="22" t="s">
        <v>128</v>
      </c>
      <c r="D1027" s="22">
        <v>29925.05</v>
      </c>
      <c r="E1027" s="22">
        <v>21422188</v>
      </c>
      <c r="F1027" s="22" t="s">
        <v>154</v>
      </c>
      <c r="G1027" s="22" t="s">
        <v>94</v>
      </c>
      <c r="H1027" s="22" t="s">
        <v>128</v>
      </c>
      <c r="I1027" s="22">
        <v>43356</v>
      </c>
      <c r="J1027" s="22">
        <v>22600058</v>
      </c>
      <c r="K1027" s="22">
        <f t="shared" si="77"/>
        <v>36640.525</v>
      </c>
      <c r="L1027" s="22">
        <f t="shared" si="89"/>
        <v>0.007801849348656375</v>
      </c>
    </row>
    <row r="1028" spans="1:12" s="22" customFormat="1" ht="15.75">
      <c r="A1028" s="22" t="s">
        <v>154</v>
      </c>
      <c r="B1028" s="22" t="s">
        <v>94</v>
      </c>
      <c r="C1028" s="22" t="s">
        <v>129</v>
      </c>
      <c r="D1028" s="22">
        <v>29110.12</v>
      </c>
      <c r="E1028" s="22">
        <v>21451298</v>
      </c>
      <c r="F1028" s="22" t="s">
        <v>154</v>
      </c>
      <c r="G1028" s="22" t="s">
        <v>94</v>
      </c>
      <c r="H1028" s="22" t="s">
        <v>129</v>
      </c>
      <c r="I1028" s="22">
        <v>28699.62</v>
      </c>
      <c r="J1028" s="22">
        <v>22628757</v>
      </c>
      <c r="K1028" s="22">
        <f>(D1028+I1028)/2</f>
        <v>28904.87</v>
      </c>
      <c r="L1028" s="22">
        <f t="shared" si="89"/>
        <v>0.006154700053629067</v>
      </c>
    </row>
    <row r="1029" spans="1:12" s="22" customFormat="1" ht="15.75">
      <c r="A1029" s="22" t="s">
        <v>154</v>
      </c>
      <c r="B1029" s="22" t="s">
        <v>94</v>
      </c>
      <c r="C1029" s="22" t="s">
        <v>130</v>
      </c>
      <c r="D1029" s="22">
        <v>28345.83</v>
      </c>
      <c r="E1029" s="22">
        <v>21479644</v>
      </c>
      <c r="F1029" s="22" t="s">
        <v>154</v>
      </c>
      <c r="G1029" s="22" t="s">
        <v>94</v>
      </c>
      <c r="H1029" s="22" t="s">
        <v>130</v>
      </c>
      <c r="I1029" s="22">
        <v>25192.05</v>
      </c>
      <c r="J1029" s="22">
        <v>22653949</v>
      </c>
      <c r="K1029" s="22">
        <f>(D1029+I1029)/2</f>
        <v>26768.940000000002</v>
      </c>
      <c r="L1029" s="22">
        <f t="shared" si="89"/>
        <v>0.005699897507015022</v>
      </c>
    </row>
    <row r="1030" spans="1:12" s="22" customFormat="1" ht="15.75">
      <c r="A1030" s="22" t="s">
        <v>154</v>
      </c>
      <c r="B1030" s="22" t="s">
        <v>94</v>
      </c>
      <c r="C1030" s="22" t="s">
        <v>131</v>
      </c>
      <c r="D1030" s="22">
        <v>25744.97</v>
      </c>
      <c r="E1030" s="22">
        <v>21505389</v>
      </c>
      <c r="F1030" s="22" t="s">
        <v>154</v>
      </c>
      <c r="G1030" s="22" t="s">
        <v>94</v>
      </c>
      <c r="H1030" s="22" t="s">
        <v>131</v>
      </c>
      <c r="I1030" s="22">
        <v>21509.95</v>
      </c>
      <c r="J1030" s="22">
        <v>22675459</v>
      </c>
      <c r="K1030" s="22">
        <f>(D1030+I1030)/2</f>
        <v>23627.46</v>
      </c>
      <c r="L1030" s="22">
        <f t="shared" si="89"/>
        <v>0.0050309836829959325</v>
      </c>
    </row>
    <row r="1031" spans="1:12" s="22" customFormat="1" ht="15.75">
      <c r="A1031" s="22" t="s">
        <v>154</v>
      </c>
      <c r="B1031" s="22" t="s">
        <v>94</v>
      </c>
      <c r="C1031" s="22" t="s">
        <v>132</v>
      </c>
      <c r="D1031" s="22">
        <v>94231.72</v>
      </c>
      <c r="E1031" s="22">
        <v>21599621</v>
      </c>
      <c r="F1031" s="22" t="s">
        <v>154</v>
      </c>
      <c r="G1031" s="22" t="s">
        <v>94</v>
      </c>
      <c r="H1031" s="22" t="s">
        <v>132</v>
      </c>
      <c r="I1031" s="22">
        <v>93434.14</v>
      </c>
      <c r="J1031" s="22">
        <v>22768893</v>
      </c>
      <c r="K1031" s="22">
        <f>(D1031+I1031)/2</f>
        <v>93832.93</v>
      </c>
      <c r="L1031" s="22">
        <f t="shared" si="89"/>
        <v>0.019979800611563812</v>
      </c>
    </row>
    <row r="1034" spans="1:6" ht="15.75">
      <c r="A1034" t="s">
        <v>6</v>
      </c>
      <c r="F1034" t="s">
        <v>6</v>
      </c>
    </row>
    <row r="1035" spans="1:10" ht="15.75">
      <c r="A1035" t="s">
        <v>142</v>
      </c>
      <c r="B1035" t="s">
        <v>91</v>
      </c>
      <c r="C1035" t="s">
        <v>113</v>
      </c>
      <c r="D1035" t="s">
        <v>9</v>
      </c>
      <c r="E1035" t="s">
        <v>9</v>
      </c>
      <c r="F1035" t="s">
        <v>142</v>
      </c>
      <c r="G1035" t="s">
        <v>91</v>
      </c>
      <c r="H1035" t="s">
        <v>113</v>
      </c>
      <c r="I1035" t="s">
        <v>9</v>
      </c>
      <c r="J1035" t="s">
        <v>9</v>
      </c>
    </row>
    <row r="1036" spans="1:16" ht="15.75">
      <c r="A1036" t="s">
        <v>11</v>
      </c>
      <c r="B1036" t="s">
        <v>114</v>
      </c>
      <c r="C1036" t="s">
        <v>114</v>
      </c>
      <c r="F1036" t="s">
        <v>43</v>
      </c>
      <c r="G1036" t="s">
        <v>102</v>
      </c>
      <c r="H1036" t="s">
        <v>114</v>
      </c>
      <c r="L1036">
        <f>SUM(K1037:K1053)</f>
        <v>1426661.16</v>
      </c>
      <c r="P1036">
        <f>SUM(O1037:O1053)</f>
        <v>2725677.695</v>
      </c>
    </row>
    <row r="1037" spans="1:17" s="22" customFormat="1" ht="15.75">
      <c r="A1037" s="22" t="s">
        <v>1</v>
      </c>
      <c r="B1037" s="22" t="s">
        <v>93</v>
      </c>
      <c r="C1037" s="22" t="s">
        <v>116</v>
      </c>
      <c r="D1037" s="22">
        <v>109285.1</v>
      </c>
      <c r="E1037" s="22">
        <v>109285.1</v>
      </c>
      <c r="F1037" s="22" t="s">
        <v>1</v>
      </c>
      <c r="G1037" s="22" t="s">
        <v>93</v>
      </c>
      <c r="H1037" s="22" t="s">
        <v>116</v>
      </c>
      <c r="I1037" s="22">
        <v>94679.26</v>
      </c>
      <c r="J1037" s="22">
        <v>94679.26</v>
      </c>
      <c r="K1037" s="22">
        <f aca="true" t="shared" si="91" ref="K1037:K1100">(D1037+I1037)/2</f>
        <v>101982.18</v>
      </c>
      <c r="L1037" s="22">
        <f>+K1037/$L$1036</f>
        <v>0.0714831123600505</v>
      </c>
      <c r="M1037" s="22">
        <f>+L1037+M1036</f>
        <v>0.0714831123600505</v>
      </c>
      <c r="O1037" s="22">
        <f>+K1037+K1054</f>
        <v>321298.23</v>
      </c>
      <c r="P1037" s="22">
        <f>+O1037/$P$1036</f>
        <v>0.1178782915490674</v>
      </c>
      <c r="Q1037" s="22">
        <f aca="true" t="shared" si="92" ref="Q1037:Q1042">+P1037+Q1036</f>
        <v>0.1178782915490674</v>
      </c>
    </row>
    <row r="1038" spans="1:17" s="22" customFormat="1" ht="15.75">
      <c r="A1038" s="22" t="s">
        <v>1</v>
      </c>
      <c r="B1038" s="22" t="s">
        <v>93</v>
      </c>
      <c r="C1038" s="22" t="s">
        <v>117</v>
      </c>
      <c r="D1038" s="22">
        <v>96821.05</v>
      </c>
      <c r="E1038" s="22">
        <v>206106.2</v>
      </c>
      <c r="F1038" s="22" t="s">
        <v>1</v>
      </c>
      <c r="G1038" s="22" t="s">
        <v>93</v>
      </c>
      <c r="H1038" s="22" t="s">
        <v>117</v>
      </c>
      <c r="I1038" s="22">
        <v>128347.2</v>
      </c>
      <c r="J1038" s="22">
        <v>223026.5</v>
      </c>
      <c r="K1038" s="22">
        <f t="shared" si="91"/>
        <v>112584.125</v>
      </c>
      <c r="L1038" s="22">
        <f aca="true" t="shared" si="93" ref="L1038:L1051">+K1038/$L$1036</f>
        <v>0.07891441090328695</v>
      </c>
      <c r="M1038" s="22">
        <f aca="true" t="shared" si="94" ref="M1038:M1051">+L1038+M1037</f>
        <v>0.15039752326333744</v>
      </c>
      <c r="O1038" s="22">
        <f aca="true" t="shared" si="95" ref="O1038:O1053">+K1038+K1055</f>
        <v>320269.975</v>
      </c>
      <c r="P1038" s="22">
        <f aca="true" t="shared" si="96" ref="P1038:P1053">+O1038/$P$1036</f>
        <v>0.1175010440843777</v>
      </c>
      <c r="Q1038" s="22">
        <f t="shared" si="92"/>
        <v>0.2353793356334451</v>
      </c>
    </row>
    <row r="1039" spans="1:17" s="22" customFormat="1" ht="15.75">
      <c r="A1039" s="22" t="s">
        <v>1</v>
      </c>
      <c r="B1039" s="22" t="s">
        <v>93</v>
      </c>
      <c r="C1039" s="22" t="s">
        <v>118</v>
      </c>
      <c r="D1039" s="22">
        <v>100253.7</v>
      </c>
      <c r="E1039" s="22">
        <v>306359.9</v>
      </c>
      <c r="F1039" s="22" t="s">
        <v>1</v>
      </c>
      <c r="G1039" s="22" t="s">
        <v>93</v>
      </c>
      <c r="H1039" s="22" t="s">
        <v>118</v>
      </c>
      <c r="I1039" s="22">
        <v>82722.83</v>
      </c>
      <c r="J1039" s="22">
        <v>305749.3</v>
      </c>
      <c r="K1039" s="22">
        <f t="shared" si="91"/>
        <v>91488.265</v>
      </c>
      <c r="L1039" s="22">
        <f t="shared" si="93"/>
        <v>0.06412753607170465</v>
      </c>
      <c r="M1039" s="22">
        <f t="shared" si="94"/>
        <v>0.2145250593350421</v>
      </c>
      <c r="O1039" s="22">
        <f t="shared" si="95"/>
        <v>231472.16499999998</v>
      </c>
      <c r="P1039" s="22">
        <f t="shared" si="96"/>
        <v>0.08492279385219095</v>
      </c>
      <c r="Q1039" s="22">
        <f t="shared" si="92"/>
        <v>0.3203021294856361</v>
      </c>
    </row>
    <row r="1040" spans="1:17" s="22" customFormat="1" ht="15.75">
      <c r="A1040" s="22" t="s">
        <v>1</v>
      </c>
      <c r="B1040" s="22" t="s">
        <v>93</v>
      </c>
      <c r="C1040" s="22" t="s">
        <v>119</v>
      </c>
      <c r="D1040" s="22">
        <v>82733.67</v>
      </c>
      <c r="E1040" s="22">
        <v>389093.6</v>
      </c>
      <c r="F1040" s="22" t="s">
        <v>1</v>
      </c>
      <c r="G1040" s="22" t="s">
        <v>93</v>
      </c>
      <c r="H1040" s="22" t="s">
        <v>119</v>
      </c>
      <c r="I1040" s="22">
        <v>86714.08</v>
      </c>
      <c r="J1040" s="22">
        <v>392463.4</v>
      </c>
      <c r="K1040" s="22">
        <f t="shared" si="91"/>
        <v>84723.875</v>
      </c>
      <c r="L1040" s="22">
        <f t="shared" si="93"/>
        <v>0.05938612291092302</v>
      </c>
      <c r="M1040" s="22">
        <f t="shared" si="94"/>
        <v>0.2739111822459651</v>
      </c>
      <c r="O1040" s="22">
        <f t="shared" si="95"/>
        <v>194385.075</v>
      </c>
      <c r="P1040" s="22">
        <f t="shared" si="96"/>
        <v>0.07131623645619627</v>
      </c>
      <c r="Q1040" s="22">
        <f t="shared" si="92"/>
        <v>0.39161836594183236</v>
      </c>
    </row>
    <row r="1041" spans="1:18" s="22" customFormat="1" ht="15.75">
      <c r="A1041" s="22" t="s">
        <v>1</v>
      </c>
      <c r="B1041" s="22" t="s">
        <v>93</v>
      </c>
      <c r="C1041" s="22" t="s">
        <v>120</v>
      </c>
      <c r="D1041" s="22">
        <v>92543.85</v>
      </c>
      <c r="E1041" s="22">
        <v>481637.4</v>
      </c>
      <c r="F1041" s="22" t="s">
        <v>1</v>
      </c>
      <c r="G1041" s="22" t="s">
        <v>93</v>
      </c>
      <c r="H1041" s="22" t="s">
        <v>120</v>
      </c>
      <c r="I1041" s="22">
        <v>90009.19</v>
      </c>
      <c r="J1041" s="22">
        <v>482472.6</v>
      </c>
      <c r="K1041" s="22">
        <f t="shared" si="91"/>
        <v>91276.52</v>
      </c>
      <c r="L1041" s="22">
        <f t="shared" si="93"/>
        <v>0.06397911610630796</v>
      </c>
      <c r="M1041" s="22">
        <f t="shared" si="94"/>
        <v>0.3378902983522731</v>
      </c>
      <c r="O1041" s="22">
        <f t="shared" si="95"/>
        <v>186328.885</v>
      </c>
      <c r="P1041" s="22">
        <f t="shared" si="96"/>
        <v>0.06836057151650868</v>
      </c>
      <c r="Q1041" s="22">
        <f t="shared" si="92"/>
        <v>0.45997893745834106</v>
      </c>
      <c r="R1041" s="22">
        <f>30000+5000*(0.5-Q1040)/(Q1041-Q1040)</f>
        <v>37927.20362438705</v>
      </c>
    </row>
    <row r="1042" spans="1:17" s="22" customFormat="1" ht="15.75">
      <c r="A1042" s="22" t="s">
        <v>1</v>
      </c>
      <c r="B1042" s="22" t="s">
        <v>93</v>
      </c>
      <c r="C1042" s="22" t="s">
        <v>121</v>
      </c>
      <c r="D1042" s="22">
        <v>81456.6</v>
      </c>
      <c r="E1042" s="22">
        <v>563094</v>
      </c>
      <c r="F1042" s="22" t="s">
        <v>1</v>
      </c>
      <c r="G1042" s="22" t="s">
        <v>93</v>
      </c>
      <c r="H1042" s="22" t="s">
        <v>121</v>
      </c>
      <c r="I1042" s="22">
        <v>95222.6</v>
      </c>
      <c r="J1042" s="22">
        <v>577695.2</v>
      </c>
      <c r="K1042" s="22">
        <f t="shared" si="91"/>
        <v>88339.6</v>
      </c>
      <c r="L1042" s="22">
        <f t="shared" si="93"/>
        <v>0.06192051937546264</v>
      </c>
      <c r="M1042" s="22">
        <f t="shared" si="94"/>
        <v>0.39981081772773575</v>
      </c>
      <c r="O1042" s="22">
        <f t="shared" si="95"/>
        <v>172485.595</v>
      </c>
      <c r="P1042" s="22">
        <f t="shared" si="96"/>
        <v>0.06328172817953079</v>
      </c>
      <c r="Q1042" s="22">
        <f t="shared" si="92"/>
        <v>0.5232606656378719</v>
      </c>
    </row>
    <row r="1043" spans="1:16" s="22" customFormat="1" ht="15.75">
      <c r="A1043" s="22" t="s">
        <v>1</v>
      </c>
      <c r="B1043" s="22" t="s">
        <v>93</v>
      </c>
      <c r="C1043" s="22" t="s">
        <v>122</v>
      </c>
      <c r="D1043" s="22">
        <v>108232</v>
      </c>
      <c r="E1043" s="22">
        <v>671326</v>
      </c>
      <c r="F1043" s="22" t="s">
        <v>1</v>
      </c>
      <c r="G1043" s="22" t="s">
        <v>93</v>
      </c>
      <c r="H1043" s="22" t="s">
        <v>122</v>
      </c>
      <c r="I1043" s="22">
        <v>107623</v>
      </c>
      <c r="J1043" s="22">
        <v>685318.2</v>
      </c>
      <c r="K1043" s="22">
        <f t="shared" si="91"/>
        <v>107927.5</v>
      </c>
      <c r="L1043" s="22">
        <f t="shared" si="93"/>
        <v>0.07565040881886768</v>
      </c>
      <c r="M1043" s="22">
        <f t="shared" si="94"/>
        <v>0.47546122654660344</v>
      </c>
      <c r="O1043" s="22">
        <f t="shared" si="95"/>
        <v>193836.89500000002</v>
      </c>
      <c r="P1043" s="22">
        <f t="shared" si="96"/>
        <v>0.07111511950058352</v>
      </c>
    </row>
    <row r="1044" spans="1:16" s="22" customFormat="1" ht="15.75">
      <c r="A1044" s="22" t="s">
        <v>1</v>
      </c>
      <c r="B1044" s="22" t="s">
        <v>93</v>
      </c>
      <c r="C1044" s="22" t="s">
        <v>123</v>
      </c>
      <c r="D1044" s="22">
        <v>47390.77</v>
      </c>
      <c r="E1044" s="22">
        <v>718716.8</v>
      </c>
      <c r="F1044" s="22" t="s">
        <v>1</v>
      </c>
      <c r="G1044" s="22" t="s">
        <v>93</v>
      </c>
      <c r="H1044" s="22" t="s">
        <v>123</v>
      </c>
      <c r="I1044" s="22">
        <v>79286.92</v>
      </c>
      <c r="J1044" s="22">
        <v>764605.1</v>
      </c>
      <c r="K1044" s="22">
        <f t="shared" si="91"/>
        <v>63338.845</v>
      </c>
      <c r="L1044" s="22">
        <f t="shared" si="93"/>
        <v>0.04439655804465863</v>
      </c>
      <c r="M1044" s="22">
        <f t="shared" si="94"/>
        <v>0.5198577845912621</v>
      </c>
      <c r="N1044" s="22">
        <f>45000+5000*(0.5-M1043)/(M1044-M1043)</f>
        <v>47763.58962655539</v>
      </c>
      <c r="O1044" s="22">
        <f t="shared" si="95"/>
        <v>120314.81</v>
      </c>
      <c r="P1044" s="22">
        <f t="shared" si="96"/>
        <v>0.044141246127781815</v>
      </c>
    </row>
    <row r="1045" spans="1:16" s="22" customFormat="1" ht="15.75">
      <c r="A1045" s="22" t="s">
        <v>1</v>
      </c>
      <c r="B1045" s="22" t="s">
        <v>93</v>
      </c>
      <c r="C1045" s="22" t="s">
        <v>124</v>
      </c>
      <c r="D1045" s="22">
        <v>61608.45</v>
      </c>
      <c r="E1045" s="22">
        <v>780325.3</v>
      </c>
      <c r="F1045" s="22" t="s">
        <v>1</v>
      </c>
      <c r="G1045" s="22" t="s">
        <v>93</v>
      </c>
      <c r="H1045" s="22" t="s">
        <v>124</v>
      </c>
      <c r="I1045" s="22">
        <v>105616.6</v>
      </c>
      <c r="J1045" s="22">
        <v>870221.8</v>
      </c>
      <c r="K1045" s="22">
        <f t="shared" si="91"/>
        <v>83612.525</v>
      </c>
      <c r="L1045" s="22">
        <f t="shared" si="93"/>
        <v>0.058607136259320326</v>
      </c>
      <c r="M1045" s="22">
        <f t="shared" si="94"/>
        <v>0.5784649208505824</v>
      </c>
      <c r="O1045" s="22">
        <f t="shared" si="95"/>
        <v>151264.505</v>
      </c>
      <c r="P1045" s="22">
        <f t="shared" si="96"/>
        <v>0.0554961084641374</v>
      </c>
    </row>
    <row r="1046" spans="1:16" s="22" customFormat="1" ht="15.75">
      <c r="A1046" s="22" t="s">
        <v>1</v>
      </c>
      <c r="B1046" s="22" t="s">
        <v>93</v>
      </c>
      <c r="C1046" s="22" t="s">
        <v>125</v>
      </c>
      <c r="D1046" s="22">
        <v>45104.73</v>
      </c>
      <c r="E1046" s="22">
        <v>825430</v>
      </c>
      <c r="F1046" s="22" t="s">
        <v>1</v>
      </c>
      <c r="G1046" s="22" t="s">
        <v>93</v>
      </c>
      <c r="H1046" s="22" t="s">
        <v>125</v>
      </c>
      <c r="I1046" s="22">
        <v>51572.29</v>
      </c>
      <c r="J1046" s="22">
        <v>921794</v>
      </c>
      <c r="K1046" s="22">
        <f t="shared" si="91"/>
        <v>48338.51</v>
      </c>
      <c r="L1046" s="22">
        <f t="shared" si="93"/>
        <v>0.033882263956775835</v>
      </c>
      <c r="M1046" s="22">
        <f t="shared" si="94"/>
        <v>0.6123471848073583</v>
      </c>
      <c r="O1046" s="22">
        <f t="shared" si="95"/>
        <v>71256.745</v>
      </c>
      <c r="P1046" s="22">
        <f t="shared" si="96"/>
        <v>0.026142762635037082</v>
      </c>
    </row>
    <row r="1047" spans="1:16" s="22" customFormat="1" ht="15.75">
      <c r="A1047" s="22" t="s">
        <v>1</v>
      </c>
      <c r="B1047" s="22" t="s">
        <v>93</v>
      </c>
      <c r="C1047" s="22" t="s">
        <v>126</v>
      </c>
      <c r="D1047" s="22">
        <v>92847.34</v>
      </c>
      <c r="E1047" s="22">
        <v>918277.3</v>
      </c>
      <c r="F1047" s="22" t="s">
        <v>1</v>
      </c>
      <c r="G1047" s="22" t="s">
        <v>93</v>
      </c>
      <c r="H1047" s="22" t="s">
        <v>126</v>
      </c>
      <c r="I1047" s="22">
        <v>64132.84</v>
      </c>
      <c r="J1047" s="22">
        <v>985926.9</v>
      </c>
      <c r="K1047" s="22">
        <f t="shared" si="91"/>
        <v>78490.09</v>
      </c>
      <c r="L1047" s="22">
        <f t="shared" si="93"/>
        <v>0.055016630578209616</v>
      </c>
      <c r="M1047" s="22">
        <f t="shared" si="94"/>
        <v>0.6673638153855679</v>
      </c>
      <c r="O1047" s="22">
        <f t="shared" si="95"/>
        <v>114771.485</v>
      </c>
      <c r="P1047" s="22">
        <f t="shared" si="96"/>
        <v>0.042107504203647235</v>
      </c>
    </row>
    <row r="1048" spans="1:16" s="22" customFormat="1" ht="15.75">
      <c r="A1048" s="22" t="s">
        <v>1</v>
      </c>
      <c r="B1048" s="22" t="s">
        <v>93</v>
      </c>
      <c r="C1048" s="22" t="s">
        <v>127</v>
      </c>
      <c r="D1048" s="22">
        <v>50056.39</v>
      </c>
      <c r="E1048" s="22">
        <v>968333.7</v>
      </c>
      <c r="F1048" s="22" t="s">
        <v>1</v>
      </c>
      <c r="G1048" s="22" t="s">
        <v>93</v>
      </c>
      <c r="H1048" s="22" t="s">
        <v>127</v>
      </c>
      <c r="I1048" s="22">
        <v>34196.36</v>
      </c>
      <c r="J1048" s="22">
        <v>1020123</v>
      </c>
      <c r="K1048" s="22">
        <f t="shared" si="91"/>
        <v>42126.375</v>
      </c>
      <c r="L1048" s="22">
        <f t="shared" si="93"/>
        <v>0.02952794691628109</v>
      </c>
      <c r="M1048" s="22">
        <f t="shared" si="94"/>
        <v>0.696891762301849</v>
      </c>
      <c r="O1048" s="22">
        <f t="shared" si="95"/>
        <v>63528.54</v>
      </c>
      <c r="P1048" s="22">
        <f t="shared" si="96"/>
        <v>0.023307429237336884</v>
      </c>
    </row>
    <row r="1049" spans="1:16" s="22" customFormat="1" ht="15.75">
      <c r="A1049" s="22" t="s">
        <v>1</v>
      </c>
      <c r="B1049" s="22" t="s">
        <v>93</v>
      </c>
      <c r="C1049" s="22" t="s">
        <v>128</v>
      </c>
      <c r="D1049" s="22">
        <v>43580.27</v>
      </c>
      <c r="E1049" s="22">
        <v>1011914</v>
      </c>
      <c r="F1049" s="22" t="s">
        <v>1</v>
      </c>
      <c r="G1049" s="22" t="s">
        <v>93</v>
      </c>
      <c r="H1049" s="22" t="s">
        <v>128</v>
      </c>
      <c r="I1049" s="22">
        <v>51537.86</v>
      </c>
      <c r="J1049" s="22">
        <v>1071661</v>
      </c>
      <c r="K1049" s="22">
        <f t="shared" si="91"/>
        <v>47559.065</v>
      </c>
      <c r="L1049" s="22">
        <f t="shared" si="93"/>
        <v>0.03333592189472657</v>
      </c>
      <c r="M1049" s="22">
        <f t="shared" si="94"/>
        <v>0.7302276841965756</v>
      </c>
      <c r="O1049" s="22">
        <f t="shared" si="95"/>
        <v>69395.05500000001</v>
      </c>
      <c r="P1049" s="22">
        <f t="shared" si="96"/>
        <v>0.025459743507935194</v>
      </c>
    </row>
    <row r="1050" spans="1:16" s="22" customFormat="1" ht="15.75">
      <c r="A1050" s="22" t="s">
        <v>1</v>
      </c>
      <c r="B1050" s="22" t="s">
        <v>93</v>
      </c>
      <c r="C1050" s="22" t="s">
        <v>129</v>
      </c>
      <c r="D1050" s="22">
        <v>29510.26</v>
      </c>
      <c r="E1050" s="22">
        <v>1041424</v>
      </c>
      <c r="F1050" s="22" t="s">
        <v>1</v>
      </c>
      <c r="G1050" s="22" t="s">
        <v>93</v>
      </c>
      <c r="H1050" s="22" t="s">
        <v>129</v>
      </c>
      <c r="I1050" s="22">
        <v>25921.29</v>
      </c>
      <c r="J1050" s="22">
        <v>1097582</v>
      </c>
      <c r="K1050" s="22">
        <f t="shared" si="91"/>
        <v>27715.775</v>
      </c>
      <c r="L1050" s="22">
        <f t="shared" si="93"/>
        <v>0.01942702007812423</v>
      </c>
      <c r="M1050" s="22">
        <f t="shared" si="94"/>
        <v>0.7496547042746998</v>
      </c>
      <c r="O1050" s="22">
        <f t="shared" si="95"/>
        <v>57794.755000000005</v>
      </c>
      <c r="P1050" s="22">
        <f t="shared" si="96"/>
        <v>0.021203811113111086</v>
      </c>
    </row>
    <row r="1051" spans="1:16" s="22" customFormat="1" ht="15.75">
      <c r="A1051" s="22" t="s">
        <v>1</v>
      </c>
      <c r="B1051" s="22" t="s">
        <v>93</v>
      </c>
      <c r="C1051" s="22" t="s">
        <v>130</v>
      </c>
      <c r="D1051" s="22">
        <v>62013.37</v>
      </c>
      <c r="E1051" s="22">
        <v>1103438</v>
      </c>
      <c r="F1051" s="22" t="s">
        <v>1</v>
      </c>
      <c r="G1051" s="22" t="s">
        <v>93</v>
      </c>
      <c r="H1051" s="22" t="s">
        <v>130</v>
      </c>
      <c r="I1051" s="22">
        <v>40538.78</v>
      </c>
      <c r="J1051" s="22">
        <v>1138121</v>
      </c>
      <c r="K1051" s="22">
        <f t="shared" si="91"/>
        <v>51276.075</v>
      </c>
      <c r="L1051" s="22">
        <f t="shared" si="93"/>
        <v>0.03594131279216994</v>
      </c>
      <c r="M1051" s="22">
        <f t="shared" si="94"/>
        <v>0.7855960170668698</v>
      </c>
      <c r="O1051" s="22">
        <f t="shared" si="95"/>
        <v>67184.475</v>
      </c>
      <c r="P1051" s="22">
        <f t="shared" si="96"/>
        <v>0.024648723186620203</v>
      </c>
    </row>
    <row r="1052" spans="1:16" s="22" customFormat="1" ht="15.75">
      <c r="A1052" s="22" t="s">
        <v>1</v>
      </c>
      <c r="B1052" s="22" t="s">
        <v>93</v>
      </c>
      <c r="C1052" s="22" t="s">
        <v>131</v>
      </c>
      <c r="D1052" s="22">
        <v>29508.99</v>
      </c>
      <c r="E1052" s="22">
        <v>1132947</v>
      </c>
      <c r="F1052" s="22" t="s">
        <v>1</v>
      </c>
      <c r="G1052" s="22" t="s">
        <v>93</v>
      </c>
      <c r="H1052" s="22" t="s">
        <v>131</v>
      </c>
      <c r="I1052" s="22">
        <v>36547.08</v>
      </c>
      <c r="J1052" s="22">
        <v>1174668</v>
      </c>
      <c r="K1052" s="22">
        <f t="shared" si="91"/>
        <v>33028.035</v>
      </c>
      <c r="O1052" s="22">
        <f t="shared" si="95"/>
        <v>50245.425</v>
      </c>
      <c r="P1052" s="22">
        <f t="shared" si="96"/>
        <v>0.018434103596390184</v>
      </c>
    </row>
    <row r="1053" spans="1:16" s="22" customFormat="1" ht="15.75">
      <c r="A1053" s="22" t="s">
        <v>1</v>
      </c>
      <c r="B1053" s="22" t="s">
        <v>93</v>
      </c>
      <c r="C1053" s="22" t="s">
        <v>132</v>
      </c>
      <c r="D1053" s="22">
        <v>260288</v>
      </c>
      <c r="E1053" s="22">
        <v>1393235</v>
      </c>
      <c r="F1053" s="22" t="s">
        <v>1</v>
      </c>
      <c r="G1053" s="22" t="s">
        <v>93</v>
      </c>
      <c r="H1053" s="22" t="s">
        <v>132</v>
      </c>
      <c r="I1053" s="22">
        <v>285419.6</v>
      </c>
      <c r="J1053" s="22">
        <v>1460088</v>
      </c>
      <c r="K1053" s="22">
        <f t="shared" si="91"/>
        <v>272853.8</v>
      </c>
      <c r="L1053" s="22">
        <f>SUM(K1054:K1070)</f>
        <v>1299016.535</v>
      </c>
      <c r="O1053" s="22">
        <f t="shared" si="95"/>
        <v>339845.07999999996</v>
      </c>
      <c r="P1053" s="22">
        <f t="shared" si="96"/>
        <v>0.12468278278954767</v>
      </c>
    </row>
    <row r="1054" spans="1:13" s="22" customFormat="1" ht="15.75">
      <c r="A1054" s="22" t="s">
        <v>1</v>
      </c>
      <c r="B1054" s="22" t="s">
        <v>94</v>
      </c>
      <c r="C1054" s="22" t="s">
        <v>116</v>
      </c>
      <c r="D1054" s="22">
        <v>213605</v>
      </c>
      <c r="E1054" s="22">
        <v>1606840</v>
      </c>
      <c r="F1054" s="22" t="s">
        <v>1</v>
      </c>
      <c r="G1054" s="22" t="s">
        <v>94</v>
      </c>
      <c r="H1054" s="22" t="s">
        <v>116</v>
      </c>
      <c r="I1054" s="22">
        <v>225027.1</v>
      </c>
      <c r="J1054" s="22">
        <v>1685115</v>
      </c>
      <c r="K1054" s="22">
        <f t="shared" si="91"/>
        <v>219316.05</v>
      </c>
      <c r="L1054" s="22">
        <f>+K1054/$L$1053</f>
        <v>0.16883237748778926</v>
      </c>
      <c r="M1054" s="22">
        <f>+L1054+M1053</f>
        <v>0.16883237748778926</v>
      </c>
    </row>
    <row r="1055" spans="1:13" s="22" customFormat="1" ht="15.75">
      <c r="A1055" s="22" t="s">
        <v>1</v>
      </c>
      <c r="B1055" s="22" t="s">
        <v>94</v>
      </c>
      <c r="C1055" s="22" t="s">
        <v>117</v>
      </c>
      <c r="D1055" s="22">
        <v>199015.9</v>
      </c>
      <c r="E1055" s="22">
        <v>1805855</v>
      </c>
      <c r="F1055" s="22" t="s">
        <v>1</v>
      </c>
      <c r="G1055" s="22" t="s">
        <v>94</v>
      </c>
      <c r="H1055" s="22" t="s">
        <v>117</v>
      </c>
      <c r="I1055" s="22">
        <v>216355.8</v>
      </c>
      <c r="J1055" s="22">
        <v>1901471</v>
      </c>
      <c r="K1055" s="22">
        <f t="shared" si="91"/>
        <v>207685.84999999998</v>
      </c>
      <c r="L1055" s="22">
        <f aca="true" t="shared" si="97" ref="L1055:L1069">+K1055/$L$1053</f>
        <v>0.15987929668655063</v>
      </c>
      <c r="M1055" s="22">
        <f aca="true" t="shared" si="98" ref="M1055:M1060">+L1055+M1054</f>
        <v>0.3287116741743399</v>
      </c>
    </row>
    <row r="1056" spans="1:13" s="22" customFormat="1" ht="15.75">
      <c r="A1056" s="22" t="s">
        <v>1</v>
      </c>
      <c r="B1056" s="22" t="s">
        <v>94</v>
      </c>
      <c r="C1056" s="22" t="s">
        <v>118</v>
      </c>
      <c r="D1056" s="22">
        <v>122217.4</v>
      </c>
      <c r="E1056" s="22">
        <v>1928073</v>
      </c>
      <c r="F1056" s="22" t="s">
        <v>1</v>
      </c>
      <c r="G1056" s="22" t="s">
        <v>94</v>
      </c>
      <c r="H1056" s="22" t="s">
        <v>118</v>
      </c>
      <c r="I1056" s="22">
        <v>157750.4</v>
      </c>
      <c r="J1056" s="22">
        <v>2059221</v>
      </c>
      <c r="K1056" s="22">
        <f t="shared" si="91"/>
        <v>139983.9</v>
      </c>
      <c r="L1056" s="22">
        <f t="shared" si="97"/>
        <v>0.10776144585411301</v>
      </c>
      <c r="M1056" s="22">
        <f t="shared" si="98"/>
        <v>0.4364731200284529</v>
      </c>
    </row>
    <row r="1057" spans="1:14" s="22" customFormat="1" ht="15.75">
      <c r="A1057" s="22" t="s">
        <v>1</v>
      </c>
      <c r="B1057" s="22" t="s">
        <v>94</v>
      </c>
      <c r="C1057" s="22" t="s">
        <v>119</v>
      </c>
      <c r="D1057" s="22">
        <v>106100.6</v>
      </c>
      <c r="E1057" s="22">
        <v>2034174</v>
      </c>
      <c r="F1057" s="22" t="s">
        <v>1</v>
      </c>
      <c r="G1057" s="22" t="s">
        <v>94</v>
      </c>
      <c r="H1057" s="22" t="s">
        <v>119</v>
      </c>
      <c r="I1057" s="22">
        <v>113221.8</v>
      </c>
      <c r="J1057" s="22">
        <v>2172443</v>
      </c>
      <c r="K1057" s="22">
        <f t="shared" si="91"/>
        <v>109661.20000000001</v>
      </c>
      <c r="L1057" s="22">
        <f t="shared" si="97"/>
        <v>0.08441863290061971</v>
      </c>
      <c r="M1057" s="22">
        <f t="shared" si="98"/>
        <v>0.5208917529290726</v>
      </c>
      <c r="N1057" s="22">
        <f>25000+5000*(0.5-M1056)/(M1057-M1056)</f>
        <v>28762.610089074347</v>
      </c>
    </row>
    <row r="1058" spans="1:13" s="22" customFormat="1" ht="15.75">
      <c r="A1058" s="22" t="s">
        <v>1</v>
      </c>
      <c r="B1058" s="22" t="s">
        <v>94</v>
      </c>
      <c r="C1058" s="22" t="s">
        <v>120</v>
      </c>
      <c r="D1058" s="22">
        <v>103521</v>
      </c>
      <c r="E1058" s="22">
        <v>2137695</v>
      </c>
      <c r="F1058" s="22" t="s">
        <v>1</v>
      </c>
      <c r="G1058" s="22" t="s">
        <v>94</v>
      </c>
      <c r="H1058" s="22" t="s">
        <v>120</v>
      </c>
      <c r="I1058" s="22">
        <v>86583.73</v>
      </c>
      <c r="J1058" s="22">
        <v>2259027</v>
      </c>
      <c r="K1058" s="22">
        <f t="shared" si="91"/>
        <v>95052.36499999999</v>
      </c>
      <c r="L1058" s="22">
        <f t="shared" si="97"/>
        <v>0.07317255973188978</v>
      </c>
      <c r="M1058" s="22">
        <f t="shared" si="98"/>
        <v>0.5940643126609624</v>
      </c>
    </row>
    <row r="1059" spans="1:13" s="22" customFormat="1" ht="15.75">
      <c r="A1059" s="22" t="s">
        <v>1</v>
      </c>
      <c r="B1059" s="22" t="s">
        <v>94</v>
      </c>
      <c r="C1059" s="22" t="s">
        <v>121</v>
      </c>
      <c r="D1059" s="22">
        <v>73687.21</v>
      </c>
      <c r="E1059" s="22">
        <v>2211382</v>
      </c>
      <c r="F1059" s="22" t="s">
        <v>1</v>
      </c>
      <c r="G1059" s="22" t="s">
        <v>94</v>
      </c>
      <c r="H1059" s="22" t="s">
        <v>121</v>
      </c>
      <c r="I1059" s="22">
        <v>94604.78</v>
      </c>
      <c r="J1059" s="22">
        <v>2353632</v>
      </c>
      <c r="K1059" s="22">
        <f t="shared" si="91"/>
        <v>84145.995</v>
      </c>
      <c r="L1059" s="22">
        <f t="shared" si="97"/>
        <v>0.06477669277704767</v>
      </c>
      <c r="M1059" s="22">
        <f t="shared" si="98"/>
        <v>0.65884100543801</v>
      </c>
    </row>
    <row r="1060" spans="1:13" s="22" customFormat="1" ht="15.75">
      <c r="A1060" s="22" t="s">
        <v>1</v>
      </c>
      <c r="B1060" s="22" t="s">
        <v>94</v>
      </c>
      <c r="C1060" s="22" t="s">
        <v>122</v>
      </c>
      <c r="D1060" s="22">
        <v>88344.24</v>
      </c>
      <c r="E1060" s="22">
        <v>2299726</v>
      </c>
      <c r="F1060" s="22" t="s">
        <v>1</v>
      </c>
      <c r="G1060" s="22" t="s">
        <v>94</v>
      </c>
      <c r="H1060" s="22" t="s">
        <v>122</v>
      </c>
      <c r="I1060" s="22">
        <v>83474.55</v>
      </c>
      <c r="J1060" s="22">
        <v>2437106</v>
      </c>
      <c r="K1060" s="22">
        <f t="shared" si="91"/>
        <v>85909.395</v>
      </c>
      <c r="L1060" s="22">
        <f t="shared" si="97"/>
        <v>0.0661341812712184</v>
      </c>
      <c r="M1060" s="22">
        <f t="shared" si="98"/>
        <v>0.7249751867092284</v>
      </c>
    </row>
    <row r="1061" spans="1:12" s="22" customFormat="1" ht="15.75">
      <c r="A1061" s="22" t="s">
        <v>1</v>
      </c>
      <c r="B1061" s="22" t="s">
        <v>94</v>
      </c>
      <c r="C1061" s="22" t="s">
        <v>123</v>
      </c>
      <c r="D1061" s="22">
        <v>52526.73</v>
      </c>
      <c r="E1061" s="22">
        <v>2352253</v>
      </c>
      <c r="F1061" s="22" t="s">
        <v>1</v>
      </c>
      <c r="G1061" s="22" t="s">
        <v>94</v>
      </c>
      <c r="H1061" s="22" t="s">
        <v>123</v>
      </c>
      <c r="I1061" s="22">
        <v>61425.2</v>
      </c>
      <c r="J1061" s="22">
        <v>2498531</v>
      </c>
      <c r="K1061" s="22">
        <f t="shared" si="91"/>
        <v>56975.965</v>
      </c>
      <c r="L1061" s="22">
        <f t="shared" si="97"/>
        <v>0.04386084662117099</v>
      </c>
    </row>
    <row r="1062" spans="1:12" s="22" customFormat="1" ht="15.75">
      <c r="A1062" s="22" t="s">
        <v>1</v>
      </c>
      <c r="B1062" s="22" t="s">
        <v>94</v>
      </c>
      <c r="C1062" s="22" t="s">
        <v>124</v>
      </c>
      <c r="D1062" s="22">
        <v>70038.07</v>
      </c>
      <c r="E1062" s="22">
        <v>2422291</v>
      </c>
      <c r="F1062" s="22" t="s">
        <v>1</v>
      </c>
      <c r="G1062" s="22" t="s">
        <v>94</v>
      </c>
      <c r="H1062" s="22" t="s">
        <v>124</v>
      </c>
      <c r="I1062" s="22">
        <v>65265.89</v>
      </c>
      <c r="J1062" s="22">
        <v>2563797</v>
      </c>
      <c r="K1062" s="22">
        <f t="shared" si="91"/>
        <v>67651.98000000001</v>
      </c>
      <c r="L1062" s="22">
        <f t="shared" si="97"/>
        <v>0.05207938326974415</v>
      </c>
    </row>
    <row r="1063" spans="1:12" s="22" customFormat="1" ht="15.75">
      <c r="A1063" s="22" t="s">
        <v>1</v>
      </c>
      <c r="B1063" s="22" t="s">
        <v>94</v>
      </c>
      <c r="C1063" s="22" t="s">
        <v>125</v>
      </c>
      <c r="D1063" s="22">
        <v>20450.74</v>
      </c>
      <c r="E1063" s="22">
        <v>2442742</v>
      </c>
      <c r="F1063" s="22" t="s">
        <v>1</v>
      </c>
      <c r="G1063" s="22" t="s">
        <v>94</v>
      </c>
      <c r="H1063" s="22" t="s">
        <v>125</v>
      </c>
      <c r="I1063" s="22">
        <v>25385.73</v>
      </c>
      <c r="J1063" s="22">
        <v>2589183</v>
      </c>
      <c r="K1063" s="22">
        <f t="shared" si="91"/>
        <v>22918.235</v>
      </c>
      <c r="L1063" s="22">
        <f t="shared" si="97"/>
        <v>0.01764275848882863</v>
      </c>
    </row>
    <row r="1064" spans="1:12" s="22" customFormat="1" ht="15.75">
      <c r="A1064" s="22" t="s">
        <v>1</v>
      </c>
      <c r="B1064" s="22" t="s">
        <v>94</v>
      </c>
      <c r="C1064" s="22" t="s">
        <v>126</v>
      </c>
      <c r="D1064" s="22">
        <v>40391.65</v>
      </c>
      <c r="E1064" s="22">
        <v>2483133</v>
      </c>
      <c r="F1064" s="22" t="s">
        <v>1</v>
      </c>
      <c r="G1064" s="22" t="s">
        <v>94</v>
      </c>
      <c r="H1064" s="22" t="s">
        <v>126</v>
      </c>
      <c r="I1064" s="22">
        <v>32171.14</v>
      </c>
      <c r="J1064" s="22">
        <v>2621354</v>
      </c>
      <c r="K1064" s="22">
        <f t="shared" si="91"/>
        <v>36281.395000000004</v>
      </c>
      <c r="L1064" s="22">
        <f t="shared" si="97"/>
        <v>0.027929894672202926</v>
      </c>
    </row>
    <row r="1065" spans="1:12" s="22" customFormat="1" ht="15.75">
      <c r="A1065" s="22" t="s">
        <v>1</v>
      </c>
      <c r="B1065" s="22" t="s">
        <v>94</v>
      </c>
      <c r="C1065" s="22" t="s">
        <v>127</v>
      </c>
      <c r="D1065" s="22">
        <v>20770.65</v>
      </c>
      <c r="E1065" s="22">
        <v>2503904</v>
      </c>
      <c r="F1065" s="22" t="s">
        <v>1</v>
      </c>
      <c r="G1065" s="22" t="s">
        <v>94</v>
      </c>
      <c r="H1065" s="22" t="s">
        <v>127</v>
      </c>
      <c r="I1065" s="22">
        <v>22033.68</v>
      </c>
      <c r="J1065" s="22">
        <v>2643388</v>
      </c>
      <c r="K1065" s="22">
        <f t="shared" si="91"/>
        <v>21402.165</v>
      </c>
      <c r="L1065" s="22">
        <f t="shared" si="97"/>
        <v>0.016475667879008178</v>
      </c>
    </row>
    <row r="1066" spans="1:12" s="22" customFormat="1" ht="15.75">
      <c r="A1066" s="22" t="s">
        <v>1</v>
      </c>
      <c r="B1066" s="22" t="s">
        <v>94</v>
      </c>
      <c r="C1066" s="22" t="s">
        <v>128</v>
      </c>
      <c r="D1066" s="22">
        <v>23984.9</v>
      </c>
      <c r="E1066" s="22">
        <v>2527889</v>
      </c>
      <c r="F1066" s="22" t="s">
        <v>1</v>
      </c>
      <c r="G1066" s="22" t="s">
        <v>94</v>
      </c>
      <c r="H1066" s="22" t="s">
        <v>128</v>
      </c>
      <c r="I1066" s="22">
        <v>19687.08</v>
      </c>
      <c r="J1066" s="22">
        <v>2663075</v>
      </c>
      <c r="K1066" s="22">
        <f t="shared" si="91"/>
        <v>21835.99</v>
      </c>
      <c r="L1066" s="22">
        <f t="shared" si="97"/>
        <v>0.016809632065230028</v>
      </c>
    </row>
    <row r="1067" spans="1:12" s="22" customFormat="1" ht="15.75">
      <c r="A1067" s="22" t="s">
        <v>1</v>
      </c>
      <c r="B1067" s="22" t="s">
        <v>94</v>
      </c>
      <c r="C1067" s="22" t="s">
        <v>129</v>
      </c>
      <c r="D1067" s="22">
        <v>13373.43</v>
      </c>
      <c r="E1067" s="22">
        <v>2541262</v>
      </c>
      <c r="F1067" s="22" t="s">
        <v>1</v>
      </c>
      <c r="G1067" s="22" t="s">
        <v>94</v>
      </c>
      <c r="H1067" s="22" t="s">
        <v>129</v>
      </c>
      <c r="I1067" s="22">
        <v>46784.53</v>
      </c>
      <c r="J1067" s="22">
        <v>2709859</v>
      </c>
      <c r="K1067" s="22">
        <f t="shared" si="91"/>
        <v>30078.98</v>
      </c>
      <c r="L1067" s="22">
        <f t="shared" si="97"/>
        <v>0.023155194094584795</v>
      </c>
    </row>
    <row r="1068" spans="1:12" s="22" customFormat="1" ht="15.75">
      <c r="A1068" s="22" t="s">
        <v>1</v>
      </c>
      <c r="B1068" s="22" t="s">
        <v>94</v>
      </c>
      <c r="C1068" s="22" t="s">
        <v>130</v>
      </c>
      <c r="D1068" s="22">
        <v>20147.58</v>
      </c>
      <c r="E1068" s="22">
        <v>2561410</v>
      </c>
      <c r="F1068" s="22" t="s">
        <v>1</v>
      </c>
      <c r="G1068" s="22" t="s">
        <v>94</v>
      </c>
      <c r="H1068" s="22" t="s">
        <v>130</v>
      </c>
      <c r="I1068" s="22">
        <v>11669.22</v>
      </c>
      <c r="J1068" s="22">
        <v>2721529</v>
      </c>
      <c r="K1068" s="22">
        <f t="shared" si="91"/>
        <v>15908.400000000001</v>
      </c>
      <c r="L1068" s="22">
        <f t="shared" si="97"/>
        <v>0.012246495384294707</v>
      </c>
    </row>
    <row r="1069" spans="1:12" s="22" customFormat="1" ht="15.75">
      <c r="A1069" s="22" t="s">
        <v>1</v>
      </c>
      <c r="B1069" s="22" t="s">
        <v>94</v>
      </c>
      <c r="C1069" s="22" t="s">
        <v>131</v>
      </c>
      <c r="D1069" s="22">
        <v>13227.38</v>
      </c>
      <c r="E1069" s="22">
        <v>2574637</v>
      </c>
      <c r="F1069" s="22" t="s">
        <v>1</v>
      </c>
      <c r="G1069" s="22" t="s">
        <v>94</v>
      </c>
      <c r="H1069" s="22" t="s">
        <v>131</v>
      </c>
      <c r="I1069" s="22">
        <v>21207.4</v>
      </c>
      <c r="J1069" s="22">
        <v>2742736</v>
      </c>
      <c r="K1069" s="22">
        <f t="shared" si="91"/>
        <v>17217.39</v>
      </c>
      <c r="L1069" s="22">
        <f t="shared" si="97"/>
        <v>0.013254173088720537</v>
      </c>
    </row>
    <row r="1070" spans="1:16" s="22" customFormat="1" ht="15.75">
      <c r="A1070" s="22" t="s">
        <v>1</v>
      </c>
      <c r="B1070" s="22" t="s">
        <v>94</v>
      </c>
      <c r="C1070" s="22" t="s">
        <v>132</v>
      </c>
      <c r="D1070" s="22">
        <v>60246.35</v>
      </c>
      <c r="E1070" s="22">
        <v>2634883</v>
      </c>
      <c r="F1070" s="22" t="s">
        <v>1</v>
      </c>
      <c r="G1070" s="22" t="s">
        <v>94</v>
      </c>
      <c r="H1070" s="22" t="s">
        <v>132</v>
      </c>
      <c r="I1070" s="22">
        <v>73736.21</v>
      </c>
      <c r="J1070" s="22">
        <v>2816472</v>
      </c>
      <c r="K1070" s="22">
        <f t="shared" si="91"/>
        <v>66991.28</v>
      </c>
      <c r="L1070" s="22">
        <f>SUM(K1071:K1087)</f>
        <v>3161420.05</v>
      </c>
      <c r="P1070" s="22">
        <f>SUM(O1071:O1087)</f>
        <v>5790680.93</v>
      </c>
    </row>
    <row r="1071" spans="1:17" s="22" customFormat="1" ht="15.75">
      <c r="A1071" s="22" t="s">
        <v>2</v>
      </c>
      <c r="B1071" s="22" t="s">
        <v>93</v>
      </c>
      <c r="C1071" s="22" t="s">
        <v>116</v>
      </c>
      <c r="D1071" s="22">
        <v>307490.6</v>
      </c>
      <c r="E1071" s="22">
        <v>2942374</v>
      </c>
      <c r="F1071" s="22" t="s">
        <v>2</v>
      </c>
      <c r="G1071" s="22" t="s">
        <v>93</v>
      </c>
      <c r="H1071" s="22" t="s">
        <v>116</v>
      </c>
      <c r="I1071" s="22">
        <v>351806.4</v>
      </c>
      <c r="J1071" s="22">
        <v>3168279</v>
      </c>
      <c r="K1071" s="22">
        <f t="shared" si="91"/>
        <v>329648.5</v>
      </c>
      <c r="L1071" s="22">
        <f>+K1071/$L$1070</f>
        <v>0.1042722873855374</v>
      </c>
      <c r="M1071" s="22">
        <f>+L1071+M1070</f>
        <v>0.1042722873855374</v>
      </c>
      <c r="O1071" s="22">
        <f>+K1071+K1088</f>
        <v>746212.15</v>
      </c>
      <c r="P1071" s="22">
        <f>+O1071/$P$1070</f>
        <v>0.1288643182072199</v>
      </c>
      <c r="Q1071" s="22">
        <f>+P1071+Q1070</f>
        <v>0.1288643182072199</v>
      </c>
    </row>
    <row r="1072" spans="1:17" s="22" customFormat="1" ht="15.75">
      <c r="A1072" s="22" t="s">
        <v>2</v>
      </c>
      <c r="B1072" s="22" t="s">
        <v>93</v>
      </c>
      <c r="C1072" s="22" t="s">
        <v>117</v>
      </c>
      <c r="D1072" s="22">
        <v>318876.3</v>
      </c>
      <c r="E1072" s="22">
        <v>3261250</v>
      </c>
      <c r="F1072" s="22" t="s">
        <v>2</v>
      </c>
      <c r="G1072" s="22" t="s">
        <v>93</v>
      </c>
      <c r="H1072" s="22" t="s">
        <v>117</v>
      </c>
      <c r="I1072" s="22">
        <v>316003</v>
      </c>
      <c r="J1072" s="22">
        <v>3484282</v>
      </c>
      <c r="K1072" s="22">
        <f t="shared" si="91"/>
        <v>317439.65</v>
      </c>
      <c r="L1072" s="22">
        <f aca="true" t="shared" si="99" ref="L1072:L1086">+K1072/$L$1070</f>
        <v>0.10041046269697697</v>
      </c>
      <c r="M1072" s="22">
        <f aca="true" t="shared" si="100" ref="M1072:M1079">+L1072+M1071</f>
        <v>0.20468275008251435</v>
      </c>
      <c r="O1072" s="22">
        <f aca="true" t="shared" si="101" ref="O1072:O1087">+K1072+K1089</f>
        <v>775116.65</v>
      </c>
      <c r="P1072" s="22">
        <f aca="true" t="shared" si="102" ref="P1072:P1087">+O1072/$P$1070</f>
        <v>0.13385587280147382</v>
      </c>
      <c r="Q1072" s="22">
        <f aca="true" t="shared" si="103" ref="Q1072:Q1077">+P1072+Q1071</f>
        <v>0.2627201910086937</v>
      </c>
    </row>
    <row r="1073" spans="1:17" s="22" customFormat="1" ht="15.75">
      <c r="A1073" s="22" t="s">
        <v>2</v>
      </c>
      <c r="B1073" s="22" t="s">
        <v>93</v>
      </c>
      <c r="C1073" s="22" t="s">
        <v>118</v>
      </c>
      <c r="D1073" s="22">
        <v>248816</v>
      </c>
      <c r="E1073" s="22">
        <v>3510066</v>
      </c>
      <c r="F1073" s="22" t="s">
        <v>2</v>
      </c>
      <c r="G1073" s="22" t="s">
        <v>93</v>
      </c>
      <c r="H1073" s="22" t="s">
        <v>118</v>
      </c>
      <c r="I1073" s="22">
        <v>245860.9</v>
      </c>
      <c r="J1073" s="22">
        <v>3730143</v>
      </c>
      <c r="K1073" s="22">
        <f t="shared" si="91"/>
        <v>247338.45</v>
      </c>
      <c r="L1073" s="22">
        <f t="shared" si="99"/>
        <v>0.07823650324479976</v>
      </c>
      <c r="M1073" s="22">
        <f t="shared" si="100"/>
        <v>0.2829192533273141</v>
      </c>
      <c r="O1073" s="22">
        <f t="shared" si="101"/>
        <v>524168.95</v>
      </c>
      <c r="P1073" s="22">
        <f t="shared" si="102"/>
        <v>0.09051939769024712</v>
      </c>
      <c r="Q1073" s="22">
        <f t="shared" si="103"/>
        <v>0.35323958869894084</v>
      </c>
    </row>
    <row r="1074" spans="1:17" s="22" customFormat="1" ht="15.75">
      <c r="A1074" s="22" t="s">
        <v>2</v>
      </c>
      <c r="B1074" s="22" t="s">
        <v>93</v>
      </c>
      <c r="C1074" s="22" t="s">
        <v>119</v>
      </c>
      <c r="D1074" s="22">
        <v>182222.4</v>
      </c>
      <c r="E1074" s="22">
        <v>3692289</v>
      </c>
      <c r="F1074" s="22" t="s">
        <v>2</v>
      </c>
      <c r="G1074" s="22" t="s">
        <v>93</v>
      </c>
      <c r="H1074" s="22" t="s">
        <v>119</v>
      </c>
      <c r="I1074" s="22">
        <v>150957.4</v>
      </c>
      <c r="J1074" s="22">
        <v>3881100</v>
      </c>
      <c r="K1074" s="22">
        <f t="shared" si="91"/>
        <v>166589.9</v>
      </c>
      <c r="L1074" s="22">
        <f t="shared" si="99"/>
        <v>0.05269464271285304</v>
      </c>
      <c r="M1074" s="22">
        <f t="shared" si="100"/>
        <v>0.3356138960401671</v>
      </c>
      <c r="O1074" s="22">
        <f t="shared" si="101"/>
        <v>356229.94999999995</v>
      </c>
      <c r="P1074" s="22">
        <f t="shared" si="102"/>
        <v>0.06151779977281532</v>
      </c>
      <c r="Q1074" s="22">
        <f t="shared" si="103"/>
        <v>0.41475738847175614</v>
      </c>
    </row>
    <row r="1075" spans="1:17" s="22" customFormat="1" ht="15.75">
      <c r="A1075" s="22" t="s">
        <v>2</v>
      </c>
      <c r="B1075" s="22" t="s">
        <v>93</v>
      </c>
      <c r="C1075" s="22" t="s">
        <v>120</v>
      </c>
      <c r="D1075" s="22">
        <v>210289</v>
      </c>
      <c r="E1075" s="22">
        <v>3902578</v>
      </c>
      <c r="F1075" s="22" t="s">
        <v>2</v>
      </c>
      <c r="G1075" s="22" t="s">
        <v>93</v>
      </c>
      <c r="H1075" s="22" t="s">
        <v>120</v>
      </c>
      <c r="I1075" s="22">
        <v>208293</v>
      </c>
      <c r="J1075" s="22">
        <v>4089393</v>
      </c>
      <c r="K1075" s="22">
        <f t="shared" si="91"/>
        <v>209291</v>
      </c>
      <c r="L1075" s="22">
        <f t="shared" si="99"/>
        <v>0.06620157925549944</v>
      </c>
      <c r="M1075" s="22">
        <f t="shared" si="100"/>
        <v>0.4018154752956665</v>
      </c>
      <c r="O1075" s="22">
        <f t="shared" si="101"/>
        <v>414767.65</v>
      </c>
      <c r="P1075" s="22">
        <f t="shared" si="102"/>
        <v>0.0716267490842394</v>
      </c>
      <c r="Q1075" s="22">
        <f t="shared" si="103"/>
        <v>0.4863841375559955</v>
      </c>
    </row>
    <row r="1076" spans="1:18" s="22" customFormat="1" ht="15.75">
      <c r="A1076" s="22" t="s">
        <v>2</v>
      </c>
      <c r="B1076" s="22" t="s">
        <v>93</v>
      </c>
      <c r="C1076" s="22" t="s">
        <v>121</v>
      </c>
      <c r="D1076" s="22">
        <v>147653.3</v>
      </c>
      <c r="E1076" s="22">
        <v>4050231</v>
      </c>
      <c r="F1076" s="22" t="s">
        <v>2</v>
      </c>
      <c r="G1076" s="22" t="s">
        <v>93</v>
      </c>
      <c r="H1076" s="22" t="s">
        <v>121</v>
      </c>
      <c r="I1076" s="22">
        <v>141167.3</v>
      </c>
      <c r="J1076" s="22">
        <v>4230560</v>
      </c>
      <c r="K1076" s="22">
        <f t="shared" si="91"/>
        <v>144410.3</v>
      </c>
      <c r="L1076" s="22">
        <f t="shared" si="99"/>
        <v>0.045678934692654966</v>
      </c>
      <c r="M1076" s="22">
        <f t="shared" si="100"/>
        <v>0.44749440998832146</v>
      </c>
      <c r="O1076" s="22">
        <f t="shared" si="101"/>
        <v>282781.85</v>
      </c>
      <c r="P1076" s="22">
        <f t="shared" si="102"/>
        <v>0.048833954662392355</v>
      </c>
      <c r="Q1076" s="22">
        <f>+P1076+Q1075</f>
        <v>0.5352180922183879</v>
      </c>
      <c r="R1076" s="22">
        <f>35000+5000*(0.5-Q1075)/(Q1076-Q1075)</f>
        <v>36394.09787084991</v>
      </c>
    </row>
    <row r="1077" spans="1:17" s="22" customFormat="1" ht="15.75">
      <c r="A1077" s="22" t="s">
        <v>2</v>
      </c>
      <c r="B1077" s="22" t="s">
        <v>93</v>
      </c>
      <c r="C1077" s="22" t="s">
        <v>122</v>
      </c>
      <c r="D1077" s="22">
        <v>197834.5</v>
      </c>
      <c r="E1077" s="22">
        <v>4248066</v>
      </c>
      <c r="F1077" s="22" t="s">
        <v>2</v>
      </c>
      <c r="G1077" s="22" t="s">
        <v>93</v>
      </c>
      <c r="H1077" s="22" t="s">
        <v>122</v>
      </c>
      <c r="I1077" s="22">
        <v>183205.3</v>
      </c>
      <c r="J1077" s="22">
        <v>4413766</v>
      </c>
      <c r="K1077" s="22">
        <f t="shared" si="91"/>
        <v>190519.9</v>
      </c>
      <c r="L1077" s="22">
        <f t="shared" si="99"/>
        <v>0.06026402597149341</v>
      </c>
      <c r="M1077" s="22">
        <f t="shared" si="100"/>
        <v>0.5077584359598148</v>
      </c>
      <c r="N1077" s="22">
        <f>40000+5000*(0.5-M1076)/(M1077-M1076)</f>
        <v>44356.29624516915</v>
      </c>
      <c r="O1077" s="22">
        <f t="shared" si="101"/>
        <v>351210.9</v>
      </c>
      <c r="P1077" s="22">
        <f t="shared" si="102"/>
        <v>0.0606510536922296</v>
      </c>
      <c r="Q1077" s="22">
        <f t="shared" si="103"/>
        <v>0.5958691459106175</v>
      </c>
    </row>
    <row r="1078" spans="1:16" s="22" customFormat="1" ht="15.75">
      <c r="A1078" s="22" t="s">
        <v>2</v>
      </c>
      <c r="B1078" s="22" t="s">
        <v>93</v>
      </c>
      <c r="C1078" s="22" t="s">
        <v>123</v>
      </c>
      <c r="D1078" s="22">
        <v>91004.42</v>
      </c>
      <c r="E1078" s="22">
        <v>4339070</v>
      </c>
      <c r="F1078" s="22" t="s">
        <v>2</v>
      </c>
      <c r="G1078" s="22" t="s">
        <v>93</v>
      </c>
      <c r="H1078" s="22" t="s">
        <v>123</v>
      </c>
      <c r="I1078" s="22">
        <v>154237.5</v>
      </c>
      <c r="J1078" s="22">
        <v>4568003</v>
      </c>
      <c r="K1078" s="22">
        <f t="shared" si="91"/>
        <v>122620.95999999999</v>
      </c>
      <c r="L1078" s="22">
        <f t="shared" si="99"/>
        <v>0.03878667119859634</v>
      </c>
      <c r="M1078" s="22">
        <f t="shared" si="100"/>
        <v>0.5465451071584112</v>
      </c>
      <c r="O1078" s="22">
        <f t="shared" si="101"/>
        <v>223042.85499999998</v>
      </c>
      <c r="P1078" s="22">
        <f t="shared" si="102"/>
        <v>0.03851755220089462</v>
      </c>
    </row>
    <row r="1079" spans="1:16" s="22" customFormat="1" ht="15.75">
      <c r="A1079" s="22" t="s">
        <v>2</v>
      </c>
      <c r="B1079" s="22" t="s">
        <v>93</v>
      </c>
      <c r="C1079" s="22" t="s">
        <v>124</v>
      </c>
      <c r="D1079" s="22">
        <v>189081.3</v>
      </c>
      <c r="E1079" s="22">
        <v>4528151</v>
      </c>
      <c r="F1079" s="22" t="s">
        <v>2</v>
      </c>
      <c r="G1079" s="22" t="s">
        <v>93</v>
      </c>
      <c r="H1079" s="22" t="s">
        <v>124</v>
      </c>
      <c r="I1079" s="22">
        <v>167821.3</v>
      </c>
      <c r="J1079" s="22">
        <v>4735824</v>
      </c>
      <c r="K1079" s="22">
        <f t="shared" si="91"/>
        <v>178451.3</v>
      </c>
      <c r="L1079" s="22">
        <f t="shared" si="99"/>
        <v>0.056446564258362315</v>
      </c>
      <c r="M1079" s="22">
        <f t="shared" si="100"/>
        <v>0.6029916714167736</v>
      </c>
      <c r="O1079" s="22">
        <f t="shared" si="101"/>
        <v>293490.25</v>
      </c>
      <c r="P1079" s="22">
        <f t="shared" si="102"/>
        <v>0.05068320177675547</v>
      </c>
    </row>
    <row r="1080" spans="1:16" s="22" customFormat="1" ht="15.75">
      <c r="A1080" s="22" t="s">
        <v>2</v>
      </c>
      <c r="B1080" s="22" t="s">
        <v>93</v>
      </c>
      <c r="C1080" s="22" t="s">
        <v>125</v>
      </c>
      <c r="D1080" s="22">
        <v>80627.78</v>
      </c>
      <c r="E1080" s="22">
        <v>4608779</v>
      </c>
      <c r="F1080" s="22" t="s">
        <v>2</v>
      </c>
      <c r="G1080" s="22" t="s">
        <v>93</v>
      </c>
      <c r="H1080" s="22" t="s">
        <v>125</v>
      </c>
      <c r="I1080" s="22">
        <v>79109.06</v>
      </c>
      <c r="J1080" s="22">
        <v>4814933</v>
      </c>
      <c r="K1080" s="22">
        <f t="shared" si="91"/>
        <v>79868.42</v>
      </c>
      <c r="L1080" s="22">
        <f t="shared" si="99"/>
        <v>0.025263463486922596</v>
      </c>
      <c r="O1080" s="22">
        <f t="shared" si="101"/>
        <v>145097.495</v>
      </c>
      <c r="P1080" s="22">
        <f t="shared" si="102"/>
        <v>0.025057069583697474</v>
      </c>
    </row>
    <row r="1081" spans="1:16" s="22" customFormat="1" ht="15.75">
      <c r="A1081" s="22" t="s">
        <v>2</v>
      </c>
      <c r="B1081" s="22" t="s">
        <v>93</v>
      </c>
      <c r="C1081" s="22" t="s">
        <v>126</v>
      </c>
      <c r="D1081" s="22">
        <v>157503.6</v>
      </c>
      <c r="E1081" s="22">
        <v>4766283</v>
      </c>
      <c r="F1081" s="22" t="s">
        <v>2</v>
      </c>
      <c r="G1081" s="22" t="s">
        <v>93</v>
      </c>
      <c r="H1081" s="22" t="s">
        <v>126</v>
      </c>
      <c r="I1081" s="22">
        <v>170782.4</v>
      </c>
      <c r="J1081" s="22">
        <v>4985716</v>
      </c>
      <c r="K1081" s="22">
        <f t="shared" si="91"/>
        <v>164143</v>
      </c>
      <c r="L1081" s="22">
        <f t="shared" si="99"/>
        <v>0.05192065508662792</v>
      </c>
      <c r="O1081" s="22">
        <f t="shared" si="101"/>
        <v>254739.985</v>
      </c>
      <c r="P1081" s="22">
        <f t="shared" si="102"/>
        <v>0.04399136959528523</v>
      </c>
    </row>
    <row r="1082" spans="1:16" s="22" customFormat="1" ht="15.75">
      <c r="A1082" s="22" t="s">
        <v>2</v>
      </c>
      <c r="B1082" s="22" t="s">
        <v>93</v>
      </c>
      <c r="C1082" s="22" t="s">
        <v>127</v>
      </c>
      <c r="D1082" s="22">
        <v>76431.24</v>
      </c>
      <c r="E1082" s="22">
        <v>4842714</v>
      </c>
      <c r="F1082" s="22" t="s">
        <v>2</v>
      </c>
      <c r="G1082" s="22" t="s">
        <v>93</v>
      </c>
      <c r="H1082" s="22" t="s">
        <v>127</v>
      </c>
      <c r="I1082" s="22">
        <v>97367.34</v>
      </c>
      <c r="J1082" s="22">
        <v>5083083</v>
      </c>
      <c r="K1082" s="22">
        <f t="shared" si="91"/>
        <v>86899.29000000001</v>
      </c>
      <c r="L1082" s="22">
        <f t="shared" si="99"/>
        <v>0.027487422938309008</v>
      </c>
      <c r="O1082" s="22">
        <f t="shared" si="101"/>
        <v>146595.615</v>
      </c>
      <c r="P1082" s="22">
        <f t="shared" si="102"/>
        <v>0.02531578181773521</v>
      </c>
    </row>
    <row r="1083" spans="1:16" s="22" customFormat="1" ht="15.75">
      <c r="A1083" s="22" t="s">
        <v>2</v>
      </c>
      <c r="B1083" s="22" t="s">
        <v>93</v>
      </c>
      <c r="C1083" s="22" t="s">
        <v>128</v>
      </c>
      <c r="D1083" s="22">
        <v>89448.27</v>
      </c>
      <c r="E1083" s="22">
        <v>4932162</v>
      </c>
      <c r="F1083" s="22" t="s">
        <v>2</v>
      </c>
      <c r="G1083" s="22" t="s">
        <v>93</v>
      </c>
      <c r="H1083" s="22" t="s">
        <v>128</v>
      </c>
      <c r="I1083" s="22">
        <v>112097.5</v>
      </c>
      <c r="J1083" s="22">
        <v>5195181</v>
      </c>
      <c r="K1083" s="22">
        <f t="shared" si="91"/>
        <v>100772.88500000001</v>
      </c>
      <c r="L1083" s="22">
        <f t="shared" si="99"/>
        <v>0.03187582902816094</v>
      </c>
      <c r="O1083" s="22">
        <f t="shared" si="101"/>
        <v>154454.305</v>
      </c>
      <c r="P1083" s="22">
        <f t="shared" si="102"/>
        <v>0.026672908914703405</v>
      </c>
    </row>
    <row r="1084" spans="1:16" s="22" customFormat="1" ht="15.75">
      <c r="A1084" s="22" t="s">
        <v>2</v>
      </c>
      <c r="B1084" s="22" t="s">
        <v>93</v>
      </c>
      <c r="C1084" s="22" t="s">
        <v>129</v>
      </c>
      <c r="D1084" s="22">
        <v>84774.26</v>
      </c>
      <c r="E1084" s="22">
        <v>5016936</v>
      </c>
      <c r="F1084" s="22" t="s">
        <v>2</v>
      </c>
      <c r="G1084" s="22" t="s">
        <v>93</v>
      </c>
      <c r="H1084" s="22" t="s">
        <v>129</v>
      </c>
      <c r="I1084" s="22">
        <v>113246.7</v>
      </c>
      <c r="J1084" s="22">
        <v>5308428</v>
      </c>
      <c r="K1084" s="22">
        <f t="shared" si="91"/>
        <v>99010.48</v>
      </c>
      <c r="L1084" s="22">
        <f t="shared" si="99"/>
        <v>0.03131835644554731</v>
      </c>
      <c r="O1084" s="22">
        <f t="shared" si="101"/>
        <v>139790.34999999998</v>
      </c>
      <c r="P1084" s="22">
        <f t="shared" si="102"/>
        <v>0.024140572013868496</v>
      </c>
    </row>
    <row r="1085" spans="1:16" s="22" customFormat="1" ht="15.75">
      <c r="A1085" s="22" t="s">
        <v>2</v>
      </c>
      <c r="B1085" s="22" t="s">
        <v>93</v>
      </c>
      <c r="C1085" s="22" t="s">
        <v>130</v>
      </c>
      <c r="D1085" s="22">
        <v>113461.5</v>
      </c>
      <c r="E1085" s="22">
        <v>5130398</v>
      </c>
      <c r="F1085" s="22" t="s">
        <v>2</v>
      </c>
      <c r="G1085" s="22" t="s">
        <v>93</v>
      </c>
      <c r="H1085" s="22" t="s">
        <v>130</v>
      </c>
      <c r="I1085" s="22">
        <v>135720.2</v>
      </c>
      <c r="J1085" s="22">
        <v>5444148</v>
      </c>
      <c r="K1085" s="22">
        <f t="shared" si="91"/>
        <v>124590.85</v>
      </c>
      <c r="L1085" s="22">
        <f t="shared" si="99"/>
        <v>0.03940977409819363</v>
      </c>
      <c r="O1085" s="22">
        <f t="shared" si="101"/>
        <v>190400.685</v>
      </c>
      <c r="P1085" s="22">
        <f t="shared" si="102"/>
        <v>0.03288053465587855</v>
      </c>
    </row>
    <row r="1086" spans="1:16" s="22" customFormat="1" ht="15.75">
      <c r="A1086" s="22" t="s">
        <v>2</v>
      </c>
      <c r="B1086" s="22" t="s">
        <v>93</v>
      </c>
      <c r="C1086" s="22" t="s">
        <v>131</v>
      </c>
      <c r="D1086" s="22">
        <v>95923.49</v>
      </c>
      <c r="E1086" s="22">
        <v>5226321</v>
      </c>
      <c r="F1086" s="22" t="s">
        <v>2</v>
      </c>
      <c r="G1086" s="22" t="s">
        <v>93</v>
      </c>
      <c r="H1086" s="22" t="s">
        <v>131</v>
      </c>
      <c r="I1086" s="22">
        <v>87217.44</v>
      </c>
      <c r="J1086" s="22">
        <v>5531365</v>
      </c>
      <c r="K1086" s="22">
        <f t="shared" si="91"/>
        <v>91570.465</v>
      </c>
      <c r="L1086" s="22">
        <f t="shared" si="99"/>
        <v>0.028964978886624068</v>
      </c>
      <c r="O1086" s="22">
        <f t="shared" si="101"/>
        <v>137758.64</v>
      </c>
      <c r="P1086" s="22">
        <f t="shared" si="102"/>
        <v>0.023789713449122816</v>
      </c>
    </row>
    <row r="1087" spans="1:16" s="22" customFormat="1" ht="15.75">
      <c r="A1087" s="22" t="s">
        <v>2</v>
      </c>
      <c r="B1087" s="22" t="s">
        <v>93</v>
      </c>
      <c r="C1087" s="22" t="s">
        <v>132</v>
      </c>
      <c r="D1087" s="22">
        <v>479413.2</v>
      </c>
      <c r="E1087" s="22">
        <v>5705735</v>
      </c>
      <c r="F1087" s="22" t="s">
        <v>2</v>
      </c>
      <c r="G1087" s="22" t="s">
        <v>93</v>
      </c>
      <c r="H1087" s="22" t="s">
        <v>132</v>
      </c>
      <c r="I1087" s="22">
        <v>537096.2</v>
      </c>
      <c r="J1087" s="22">
        <v>6068461</v>
      </c>
      <c r="K1087" s="22">
        <f t="shared" si="91"/>
        <v>508254.69999999995</v>
      </c>
      <c r="L1087" s="22">
        <f>SUM(K1088:K1104)</f>
        <v>2629260.8800000004</v>
      </c>
      <c r="O1087" s="22">
        <f t="shared" si="101"/>
        <v>654822.6499999999</v>
      </c>
      <c r="P1087" s="22">
        <f t="shared" si="102"/>
        <v>0.11308215008144128</v>
      </c>
    </row>
    <row r="1088" spans="1:13" s="22" customFormat="1" ht="15.75">
      <c r="A1088" s="22" t="s">
        <v>2</v>
      </c>
      <c r="B1088" s="22" t="s">
        <v>94</v>
      </c>
      <c r="C1088" s="22" t="s">
        <v>116</v>
      </c>
      <c r="D1088" s="22">
        <v>440891.8</v>
      </c>
      <c r="E1088" s="22">
        <v>6146626</v>
      </c>
      <c r="F1088" s="22" t="s">
        <v>2</v>
      </c>
      <c r="G1088" s="22" t="s">
        <v>94</v>
      </c>
      <c r="H1088" s="22" t="s">
        <v>116</v>
      </c>
      <c r="I1088" s="22">
        <v>392235.5</v>
      </c>
      <c r="J1088" s="22">
        <v>6460697</v>
      </c>
      <c r="K1088" s="22">
        <f t="shared" si="91"/>
        <v>416563.65</v>
      </c>
      <c r="L1088" s="22">
        <f>+K1088/$L$1087</f>
        <v>0.1584337458365866</v>
      </c>
      <c r="M1088" s="22">
        <f>+L1088+M1087</f>
        <v>0.1584337458365866</v>
      </c>
    </row>
    <row r="1089" spans="1:13" s="22" customFormat="1" ht="15.75">
      <c r="A1089" s="22" t="s">
        <v>2</v>
      </c>
      <c r="B1089" s="22" t="s">
        <v>94</v>
      </c>
      <c r="C1089" s="22" t="s">
        <v>117</v>
      </c>
      <c r="D1089" s="22">
        <v>453565.4</v>
      </c>
      <c r="E1089" s="22">
        <v>6600192</v>
      </c>
      <c r="F1089" s="22" t="s">
        <v>2</v>
      </c>
      <c r="G1089" s="22" t="s">
        <v>94</v>
      </c>
      <c r="H1089" s="22" t="s">
        <v>117</v>
      </c>
      <c r="I1089" s="22">
        <v>461788.6</v>
      </c>
      <c r="J1089" s="22">
        <v>6922485</v>
      </c>
      <c r="K1089" s="22">
        <f t="shared" si="91"/>
        <v>457677</v>
      </c>
      <c r="L1089" s="22">
        <f aca="true" t="shared" si="104" ref="L1089:L1103">+K1089/$L$1087</f>
        <v>0.1740705927971666</v>
      </c>
      <c r="M1089" s="22">
        <f aca="true" t="shared" si="105" ref="M1089:M1096">+L1089+M1088</f>
        <v>0.33250433863375317</v>
      </c>
    </row>
    <row r="1090" spans="1:13" s="22" customFormat="1" ht="15.75">
      <c r="A1090" s="22" t="s">
        <v>2</v>
      </c>
      <c r="B1090" s="22" t="s">
        <v>94</v>
      </c>
      <c r="C1090" s="22" t="s">
        <v>118</v>
      </c>
      <c r="D1090" s="22">
        <v>256442.8</v>
      </c>
      <c r="E1090" s="22">
        <v>6856635</v>
      </c>
      <c r="F1090" s="22" t="s">
        <v>2</v>
      </c>
      <c r="G1090" s="22" t="s">
        <v>94</v>
      </c>
      <c r="H1090" s="22" t="s">
        <v>118</v>
      </c>
      <c r="I1090" s="22">
        <v>297218.2</v>
      </c>
      <c r="J1090" s="22">
        <v>7219704</v>
      </c>
      <c r="K1090" s="22">
        <f t="shared" si="91"/>
        <v>276830.5</v>
      </c>
      <c r="L1090" s="22">
        <f t="shared" si="104"/>
        <v>0.10528833487227025</v>
      </c>
      <c r="M1090" s="22">
        <f t="shared" si="105"/>
        <v>0.4377926735060234</v>
      </c>
    </row>
    <row r="1091" spans="1:14" s="22" customFormat="1" ht="15.75">
      <c r="A1091" s="22" t="s">
        <v>2</v>
      </c>
      <c r="B1091" s="22" t="s">
        <v>94</v>
      </c>
      <c r="C1091" s="22" t="s">
        <v>119</v>
      </c>
      <c r="D1091" s="22">
        <v>198904.4</v>
      </c>
      <c r="E1091" s="22">
        <v>7055539</v>
      </c>
      <c r="F1091" s="22" t="s">
        <v>2</v>
      </c>
      <c r="G1091" s="22" t="s">
        <v>94</v>
      </c>
      <c r="H1091" s="22" t="s">
        <v>119</v>
      </c>
      <c r="I1091" s="22">
        <v>180375.7</v>
      </c>
      <c r="J1091" s="22">
        <v>7400079</v>
      </c>
      <c r="K1091" s="22">
        <f t="shared" si="91"/>
        <v>189640.05</v>
      </c>
      <c r="L1091" s="22">
        <f t="shared" si="104"/>
        <v>0.07212675297553583</v>
      </c>
      <c r="M1091" s="22">
        <f t="shared" si="105"/>
        <v>0.5099194264815592</v>
      </c>
      <c r="N1091" s="22">
        <f>25000+5000*(0.5-M1090)/(M1091-M1090)</f>
        <v>29312.361497479047</v>
      </c>
    </row>
    <row r="1092" spans="1:13" s="22" customFormat="1" ht="15.75">
      <c r="A1092" s="22" t="s">
        <v>2</v>
      </c>
      <c r="B1092" s="22" t="s">
        <v>94</v>
      </c>
      <c r="C1092" s="22" t="s">
        <v>120</v>
      </c>
      <c r="D1092" s="22">
        <v>211407.2</v>
      </c>
      <c r="E1092" s="22">
        <v>7266946</v>
      </c>
      <c r="F1092" s="22" t="s">
        <v>2</v>
      </c>
      <c r="G1092" s="22" t="s">
        <v>94</v>
      </c>
      <c r="H1092" s="22" t="s">
        <v>120</v>
      </c>
      <c r="I1092" s="22">
        <v>199546.1</v>
      </c>
      <c r="J1092" s="22">
        <v>7599625</v>
      </c>
      <c r="K1092" s="22">
        <f t="shared" si="91"/>
        <v>205476.65000000002</v>
      </c>
      <c r="L1092" s="22">
        <f t="shared" si="104"/>
        <v>0.07814996661723426</v>
      </c>
      <c r="M1092" s="22">
        <f t="shared" si="105"/>
        <v>0.5880693930987935</v>
      </c>
    </row>
    <row r="1093" spans="1:13" s="22" customFormat="1" ht="15.75">
      <c r="A1093" s="22" t="s">
        <v>2</v>
      </c>
      <c r="B1093" s="22" t="s">
        <v>94</v>
      </c>
      <c r="C1093" s="22" t="s">
        <v>121</v>
      </c>
      <c r="D1093" s="22">
        <v>132218.7</v>
      </c>
      <c r="E1093" s="22">
        <v>7399165</v>
      </c>
      <c r="F1093" s="22" t="s">
        <v>2</v>
      </c>
      <c r="G1093" s="22" t="s">
        <v>94</v>
      </c>
      <c r="H1093" s="22" t="s">
        <v>121</v>
      </c>
      <c r="I1093" s="22">
        <v>144524.4</v>
      </c>
      <c r="J1093" s="22">
        <v>7744150</v>
      </c>
      <c r="K1093" s="22">
        <f t="shared" si="91"/>
        <v>138371.55</v>
      </c>
      <c r="L1093" s="22">
        <f t="shared" si="104"/>
        <v>0.05262754679558461</v>
      </c>
      <c r="M1093" s="22">
        <f t="shared" si="105"/>
        <v>0.640696939894378</v>
      </c>
    </row>
    <row r="1094" spans="1:13" s="22" customFormat="1" ht="15.75">
      <c r="A1094" s="22" t="s">
        <v>2</v>
      </c>
      <c r="B1094" s="22" t="s">
        <v>94</v>
      </c>
      <c r="C1094" s="22" t="s">
        <v>122</v>
      </c>
      <c r="D1094" s="22">
        <v>139993.7</v>
      </c>
      <c r="E1094" s="22">
        <v>7539159</v>
      </c>
      <c r="F1094" s="22" t="s">
        <v>2</v>
      </c>
      <c r="G1094" s="22" t="s">
        <v>94</v>
      </c>
      <c r="H1094" s="22" t="s">
        <v>122</v>
      </c>
      <c r="I1094" s="22">
        <v>181388.3</v>
      </c>
      <c r="J1094" s="22">
        <v>7925538</v>
      </c>
      <c r="K1094" s="22">
        <f t="shared" si="91"/>
        <v>160691</v>
      </c>
      <c r="L1094" s="22">
        <f t="shared" si="104"/>
        <v>0.06111641534787525</v>
      </c>
      <c r="M1094" s="22">
        <f t="shared" si="105"/>
        <v>0.7018133552422533</v>
      </c>
    </row>
    <row r="1095" spans="1:13" s="22" customFormat="1" ht="15.75">
      <c r="A1095" s="22" t="s">
        <v>2</v>
      </c>
      <c r="B1095" s="22" t="s">
        <v>94</v>
      </c>
      <c r="C1095" s="22" t="s">
        <v>123</v>
      </c>
      <c r="D1095" s="22">
        <v>93906.29</v>
      </c>
      <c r="E1095" s="22">
        <v>7633065</v>
      </c>
      <c r="F1095" s="22" t="s">
        <v>2</v>
      </c>
      <c r="G1095" s="22" t="s">
        <v>94</v>
      </c>
      <c r="H1095" s="22" t="s">
        <v>123</v>
      </c>
      <c r="I1095" s="22">
        <v>106937.5</v>
      </c>
      <c r="J1095" s="22">
        <v>8032476</v>
      </c>
      <c r="K1095" s="22">
        <f t="shared" si="91"/>
        <v>100421.89499999999</v>
      </c>
      <c r="L1095" s="22">
        <f t="shared" si="104"/>
        <v>0.038193963848882115</v>
      </c>
      <c r="M1095" s="22">
        <f t="shared" si="105"/>
        <v>0.7400073190911354</v>
      </c>
    </row>
    <row r="1096" spans="1:13" s="22" customFormat="1" ht="15.75">
      <c r="A1096" s="22" t="s">
        <v>2</v>
      </c>
      <c r="B1096" s="22" t="s">
        <v>94</v>
      </c>
      <c r="C1096" s="22" t="s">
        <v>124</v>
      </c>
      <c r="D1096" s="22">
        <v>111590</v>
      </c>
      <c r="E1096" s="22">
        <v>7744655</v>
      </c>
      <c r="F1096" s="22" t="s">
        <v>2</v>
      </c>
      <c r="G1096" s="22" t="s">
        <v>94</v>
      </c>
      <c r="H1096" s="22" t="s">
        <v>124</v>
      </c>
      <c r="I1096" s="22">
        <v>118487.9</v>
      </c>
      <c r="J1096" s="22">
        <v>8150964</v>
      </c>
      <c r="K1096" s="22">
        <f t="shared" si="91"/>
        <v>115038.95</v>
      </c>
      <c r="L1096" s="22">
        <f t="shared" si="104"/>
        <v>0.043753341813688715</v>
      </c>
      <c r="M1096" s="22">
        <f t="shared" si="105"/>
        <v>0.7837606609048241</v>
      </c>
    </row>
    <row r="1097" spans="1:12" s="22" customFormat="1" ht="15.75">
      <c r="A1097" s="22" t="s">
        <v>2</v>
      </c>
      <c r="B1097" s="22" t="s">
        <v>94</v>
      </c>
      <c r="C1097" s="22" t="s">
        <v>125</v>
      </c>
      <c r="D1097" s="22">
        <v>61017.1</v>
      </c>
      <c r="E1097" s="22">
        <v>7805672</v>
      </c>
      <c r="F1097" s="22" t="s">
        <v>2</v>
      </c>
      <c r="G1097" s="22" t="s">
        <v>94</v>
      </c>
      <c r="H1097" s="22" t="s">
        <v>125</v>
      </c>
      <c r="I1097" s="22">
        <v>69441.05</v>
      </c>
      <c r="J1097" s="22">
        <v>8220405</v>
      </c>
      <c r="K1097" s="22">
        <f t="shared" si="91"/>
        <v>65229.075</v>
      </c>
      <c r="L1097" s="22">
        <f t="shared" si="104"/>
        <v>0.024808901808176596</v>
      </c>
    </row>
    <row r="1098" spans="1:12" s="22" customFormat="1" ht="15.75">
      <c r="A1098" s="22" t="s">
        <v>2</v>
      </c>
      <c r="B1098" s="22" t="s">
        <v>94</v>
      </c>
      <c r="C1098" s="22" t="s">
        <v>126</v>
      </c>
      <c r="D1098" s="22">
        <v>92390.05</v>
      </c>
      <c r="E1098" s="22">
        <v>7898062</v>
      </c>
      <c r="F1098" s="22" t="s">
        <v>2</v>
      </c>
      <c r="G1098" s="22" t="s">
        <v>94</v>
      </c>
      <c r="H1098" s="22" t="s">
        <v>126</v>
      </c>
      <c r="I1098" s="22">
        <v>88803.92</v>
      </c>
      <c r="J1098" s="22">
        <v>8309209</v>
      </c>
      <c r="K1098" s="22">
        <f t="shared" si="91"/>
        <v>90596.985</v>
      </c>
      <c r="L1098" s="22">
        <f t="shared" si="104"/>
        <v>0.034457206467849624</v>
      </c>
    </row>
    <row r="1099" spans="1:12" s="22" customFormat="1" ht="15.75">
      <c r="A1099" s="22" t="s">
        <v>2</v>
      </c>
      <c r="B1099" s="22" t="s">
        <v>94</v>
      </c>
      <c r="C1099" s="22" t="s">
        <v>127</v>
      </c>
      <c r="D1099" s="22">
        <v>54837.04</v>
      </c>
      <c r="E1099" s="22">
        <v>7952899</v>
      </c>
      <c r="F1099" s="22" t="s">
        <v>2</v>
      </c>
      <c r="G1099" s="22" t="s">
        <v>94</v>
      </c>
      <c r="H1099" s="22" t="s">
        <v>127</v>
      </c>
      <c r="I1099" s="22">
        <v>64555.61</v>
      </c>
      <c r="J1099" s="22">
        <v>8373764</v>
      </c>
      <c r="K1099" s="22">
        <f t="shared" si="91"/>
        <v>59696.325</v>
      </c>
      <c r="L1099" s="22">
        <f t="shared" si="104"/>
        <v>0.022704603203923982</v>
      </c>
    </row>
    <row r="1100" spans="1:12" s="22" customFormat="1" ht="15.75">
      <c r="A1100" s="22" t="s">
        <v>2</v>
      </c>
      <c r="B1100" s="22" t="s">
        <v>94</v>
      </c>
      <c r="C1100" s="22" t="s">
        <v>128</v>
      </c>
      <c r="D1100" s="22">
        <v>42843.44</v>
      </c>
      <c r="E1100" s="22">
        <v>7995743</v>
      </c>
      <c r="F1100" s="22" t="s">
        <v>2</v>
      </c>
      <c r="G1100" s="22" t="s">
        <v>94</v>
      </c>
      <c r="H1100" s="22" t="s">
        <v>128</v>
      </c>
      <c r="I1100" s="22">
        <v>64519.4</v>
      </c>
      <c r="J1100" s="22">
        <v>8438284</v>
      </c>
      <c r="K1100" s="22">
        <f t="shared" si="91"/>
        <v>53681.42</v>
      </c>
      <c r="L1100" s="22">
        <f t="shared" si="104"/>
        <v>0.020416924166155773</v>
      </c>
    </row>
    <row r="1101" spans="1:12" s="22" customFormat="1" ht="15.75">
      <c r="A1101" s="22" t="s">
        <v>2</v>
      </c>
      <c r="B1101" s="22" t="s">
        <v>94</v>
      </c>
      <c r="C1101" s="22" t="s">
        <v>129</v>
      </c>
      <c r="D1101" s="22">
        <v>36751.63</v>
      </c>
      <c r="E1101" s="22">
        <v>8032494</v>
      </c>
      <c r="F1101" s="22" t="s">
        <v>2</v>
      </c>
      <c r="G1101" s="22" t="s">
        <v>94</v>
      </c>
      <c r="H1101" s="22" t="s">
        <v>129</v>
      </c>
      <c r="I1101" s="22">
        <v>44808.11</v>
      </c>
      <c r="J1101" s="22">
        <v>8483092</v>
      </c>
      <c r="K1101" s="22">
        <f aca="true" t="shared" si="106" ref="K1101:K1164">(D1101+I1101)/2</f>
        <v>40779.869999999995</v>
      </c>
      <c r="L1101" s="22">
        <f t="shared" si="104"/>
        <v>0.015510012836763459</v>
      </c>
    </row>
    <row r="1102" spans="1:12" s="22" customFormat="1" ht="15.75">
      <c r="A1102" s="22" t="s">
        <v>2</v>
      </c>
      <c r="B1102" s="22" t="s">
        <v>94</v>
      </c>
      <c r="C1102" s="22" t="s">
        <v>130</v>
      </c>
      <c r="D1102" s="22">
        <v>60646.94</v>
      </c>
      <c r="E1102" s="22">
        <v>8093141</v>
      </c>
      <c r="F1102" s="22" t="s">
        <v>2</v>
      </c>
      <c r="G1102" s="22" t="s">
        <v>94</v>
      </c>
      <c r="H1102" s="22" t="s">
        <v>130</v>
      </c>
      <c r="I1102" s="22">
        <v>70972.73</v>
      </c>
      <c r="J1102" s="22">
        <v>8554064</v>
      </c>
      <c r="K1102" s="22">
        <f t="shared" si="106"/>
        <v>65809.83499999999</v>
      </c>
      <c r="L1102" s="22">
        <f t="shared" si="104"/>
        <v>0.02502978517673757</v>
      </c>
    </row>
    <row r="1103" spans="1:12" s="22" customFormat="1" ht="15.75">
      <c r="A1103" s="22" t="s">
        <v>2</v>
      </c>
      <c r="B1103" s="22" t="s">
        <v>94</v>
      </c>
      <c r="C1103" s="22" t="s">
        <v>131</v>
      </c>
      <c r="D1103" s="22">
        <v>36809.03</v>
      </c>
      <c r="E1103" s="22">
        <v>8129950</v>
      </c>
      <c r="F1103" s="22" t="s">
        <v>2</v>
      </c>
      <c r="G1103" s="22" t="s">
        <v>94</v>
      </c>
      <c r="H1103" s="22" t="s">
        <v>131</v>
      </c>
      <c r="I1103" s="22">
        <v>55567.32</v>
      </c>
      <c r="J1103" s="22">
        <v>8609632</v>
      </c>
      <c r="K1103" s="22">
        <f t="shared" si="106"/>
        <v>46188.175</v>
      </c>
      <c r="L1103" s="22">
        <f t="shared" si="104"/>
        <v>0.017566980648949525</v>
      </c>
    </row>
    <row r="1104" spans="1:16" s="22" customFormat="1" ht="15.75">
      <c r="A1104" s="22" t="s">
        <v>2</v>
      </c>
      <c r="B1104" s="22" t="s">
        <v>94</v>
      </c>
      <c r="C1104" s="22" t="s">
        <v>132</v>
      </c>
      <c r="D1104" s="22">
        <v>139039.7</v>
      </c>
      <c r="E1104" s="22">
        <v>8268990</v>
      </c>
      <c r="F1104" s="22" t="s">
        <v>2</v>
      </c>
      <c r="G1104" s="22" t="s">
        <v>94</v>
      </c>
      <c r="H1104" s="22" t="s">
        <v>132</v>
      </c>
      <c r="I1104" s="22">
        <v>154096.2</v>
      </c>
      <c r="J1104" s="22">
        <v>8763728</v>
      </c>
      <c r="K1104" s="22">
        <f t="shared" si="106"/>
        <v>146567.95</v>
      </c>
      <c r="L1104" s="22">
        <f>SUM(K1105:K1121)</f>
        <v>7974732.285</v>
      </c>
      <c r="P1104" s="22">
        <f>SUM(O1105:O1121)</f>
        <v>12400747.195</v>
      </c>
    </row>
    <row r="1105" spans="1:17" s="22" customFormat="1" ht="15.75">
      <c r="A1105" s="22" t="s">
        <v>364</v>
      </c>
      <c r="B1105" s="22" t="s">
        <v>93</v>
      </c>
      <c r="C1105" s="22" t="s">
        <v>116</v>
      </c>
      <c r="D1105" s="22">
        <v>929938.3</v>
      </c>
      <c r="E1105" s="22">
        <v>9198928</v>
      </c>
      <c r="F1105" s="22" t="s">
        <v>364</v>
      </c>
      <c r="G1105" s="22" t="s">
        <v>93</v>
      </c>
      <c r="H1105" s="22" t="s">
        <v>116</v>
      </c>
      <c r="I1105" s="22">
        <v>801049.2</v>
      </c>
      <c r="J1105" s="22">
        <v>9564777</v>
      </c>
      <c r="K1105" s="22">
        <f t="shared" si="106"/>
        <v>865493.75</v>
      </c>
      <c r="L1105" s="22">
        <f>+K1105/$L$1104</f>
        <v>0.1085295053262092</v>
      </c>
      <c r="M1105" s="22">
        <f>+L1105+M1104</f>
        <v>0.1085295053262092</v>
      </c>
      <c r="O1105" s="22">
        <f>+K1105+K1122</f>
        <v>1868011.25</v>
      </c>
      <c r="P1105" s="22">
        <f>+O1105/$P$1104</f>
        <v>0.15063699151557455</v>
      </c>
      <c r="Q1105" s="22">
        <f>+P1105+Q1104</f>
        <v>0.15063699151557455</v>
      </c>
    </row>
    <row r="1106" spans="1:17" s="22" customFormat="1" ht="15.75">
      <c r="A1106" s="22" t="s">
        <v>364</v>
      </c>
      <c r="B1106" s="22" t="s">
        <v>93</v>
      </c>
      <c r="C1106" s="22" t="s">
        <v>117</v>
      </c>
      <c r="D1106" s="22">
        <v>2224929</v>
      </c>
      <c r="E1106" s="22">
        <v>11423857</v>
      </c>
      <c r="F1106" s="22" t="s">
        <v>364</v>
      </c>
      <c r="G1106" s="22" t="s">
        <v>93</v>
      </c>
      <c r="H1106" s="22" t="s">
        <v>117</v>
      </c>
      <c r="I1106" s="22">
        <v>2240869</v>
      </c>
      <c r="J1106" s="22">
        <v>11805646</v>
      </c>
      <c r="K1106" s="22">
        <f t="shared" si="106"/>
        <v>2232899</v>
      </c>
      <c r="L1106" s="22">
        <f aca="true" t="shared" si="107" ref="L1106:L1120">+K1106/$L$1104</f>
        <v>0.2799967347117032</v>
      </c>
      <c r="M1106" s="22">
        <f aca="true" t="shared" si="108" ref="M1106:M1117">+L1106+M1105</f>
        <v>0.3885262400379124</v>
      </c>
      <c r="O1106" s="22">
        <f aca="true" t="shared" si="109" ref="O1106:O1121">+K1106+K1123</f>
        <v>3742759</v>
      </c>
      <c r="P1106" s="22">
        <f aca="true" t="shared" si="110" ref="P1106:P1121">+O1106/$P$1104</f>
        <v>0.30181721642620746</v>
      </c>
      <c r="Q1106" s="22">
        <f aca="true" t="shared" si="111" ref="Q1106:Q1112">+P1106+Q1105</f>
        <v>0.45245420794178204</v>
      </c>
    </row>
    <row r="1107" spans="1:18" s="22" customFormat="1" ht="15.75">
      <c r="A1107" s="22" t="s">
        <v>364</v>
      </c>
      <c r="B1107" s="22" t="s">
        <v>93</v>
      </c>
      <c r="C1107" s="22" t="s">
        <v>118</v>
      </c>
      <c r="D1107" s="22">
        <v>1247057</v>
      </c>
      <c r="E1107" s="22">
        <v>12670914</v>
      </c>
      <c r="F1107" s="22" t="s">
        <v>364</v>
      </c>
      <c r="G1107" s="22" t="s">
        <v>93</v>
      </c>
      <c r="H1107" s="22" t="s">
        <v>118</v>
      </c>
      <c r="I1107" s="22">
        <v>1289000</v>
      </c>
      <c r="J1107" s="22">
        <v>13094647</v>
      </c>
      <c r="K1107" s="22">
        <f t="shared" si="106"/>
        <v>1268028.5</v>
      </c>
      <c r="L1107" s="22">
        <f t="shared" si="107"/>
        <v>0.1590057765807495</v>
      </c>
      <c r="M1107" s="22">
        <f t="shared" si="108"/>
        <v>0.5475320166186619</v>
      </c>
      <c r="N1107" s="22">
        <f>20000+5000*(0.5-M1106)/(M1107-M1106)</f>
        <v>23505.336798423697</v>
      </c>
      <c r="O1107" s="22">
        <f t="shared" si="109"/>
        <v>1811965.15</v>
      </c>
      <c r="P1107" s="22">
        <f t="shared" si="110"/>
        <v>0.1461174170803665</v>
      </c>
      <c r="Q1107" s="22">
        <f t="shared" si="111"/>
        <v>0.5985716250221486</v>
      </c>
      <c r="R1107" s="22">
        <f>20000+5000*(0.5-Q1106)/(Q1107-Q1106)</f>
        <v>21626.972095738154</v>
      </c>
    </row>
    <row r="1108" spans="1:17" s="22" customFormat="1" ht="15.75">
      <c r="A1108" s="22" t="s">
        <v>364</v>
      </c>
      <c r="B1108" s="22" t="s">
        <v>93</v>
      </c>
      <c r="C1108" s="22" t="s">
        <v>119</v>
      </c>
      <c r="D1108" s="22">
        <v>875555</v>
      </c>
      <c r="E1108" s="22">
        <v>13546469</v>
      </c>
      <c r="F1108" s="22" t="s">
        <v>364</v>
      </c>
      <c r="G1108" s="22" t="s">
        <v>93</v>
      </c>
      <c r="H1108" s="22" t="s">
        <v>119</v>
      </c>
      <c r="I1108" s="22">
        <v>865135.4</v>
      </c>
      <c r="J1108" s="22">
        <v>13959782</v>
      </c>
      <c r="K1108" s="22">
        <f t="shared" si="106"/>
        <v>870345.2</v>
      </c>
      <c r="L1108" s="22">
        <f t="shared" si="107"/>
        <v>0.10913785803657232</v>
      </c>
      <c r="M1108" s="22">
        <f t="shared" si="108"/>
        <v>0.6566698746552342</v>
      </c>
      <c r="O1108" s="22">
        <f t="shared" si="109"/>
        <v>1224929.15</v>
      </c>
      <c r="P1108" s="22">
        <f t="shared" si="110"/>
        <v>0.09877865670012959</v>
      </c>
      <c r="Q1108" s="22">
        <f t="shared" si="111"/>
        <v>0.6973502817222781</v>
      </c>
    </row>
    <row r="1109" spans="1:17" s="22" customFormat="1" ht="15.75">
      <c r="A1109" s="22" t="s">
        <v>364</v>
      </c>
      <c r="B1109" s="22" t="s">
        <v>93</v>
      </c>
      <c r="C1109" s="22" t="s">
        <v>120</v>
      </c>
      <c r="D1109" s="22">
        <v>665728.7</v>
      </c>
      <c r="E1109" s="22">
        <v>14212197</v>
      </c>
      <c r="F1109" s="22" t="s">
        <v>364</v>
      </c>
      <c r="G1109" s="22" t="s">
        <v>93</v>
      </c>
      <c r="H1109" s="22" t="s">
        <v>120</v>
      </c>
      <c r="I1109" s="22">
        <v>802064.9</v>
      </c>
      <c r="J1109" s="22">
        <v>14761847</v>
      </c>
      <c r="K1109" s="22">
        <f t="shared" si="106"/>
        <v>733896.8</v>
      </c>
      <c r="L1109" s="22">
        <f t="shared" si="107"/>
        <v>0.09202776642175393</v>
      </c>
      <c r="M1109" s="22">
        <f t="shared" si="108"/>
        <v>0.7486976410769881</v>
      </c>
      <c r="O1109" s="22">
        <f t="shared" si="109"/>
        <v>989278.7000000001</v>
      </c>
      <c r="P1109" s="22">
        <f t="shared" si="110"/>
        <v>0.07977573322346888</v>
      </c>
      <c r="Q1109" s="22">
        <f t="shared" si="111"/>
        <v>0.777126014945747</v>
      </c>
    </row>
    <row r="1110" spans="1:17" s="22" customFormat="1" ht="15.75">
      <c r="A1110" s="22" t="s">
        <v>364</v>
      </c>
      <c r="B1110" s="22" t="s">
        <v>93</v>
      </c>
      <c r="C1110" s="22" t="s">
        <v>121</v>
      </c>
      <c r="D1110" s="22">
        <v>419461</v>
      </c>
      <c r="E1110" s="22">
        <v>14631658</v>
      </c>
      <c r="F1110" s="22" t="s">
        <v>364</v>
      </c>
      <c r="G1110" s="22" t="s">
        <v>93</v>
      </c>
      <c r="H1110" s="22" t="s">
        <v>121</v>
      </c>
      <c r="I1110" s="22">
        <v>463979.6</v>
      </c>
      <c r="J1110" s="22">
        <v>15225827</v>
      </c>
      <c r="K1110" s="22">
        <f t="shared" si="106"/>
        <v>441720.3</v>
      </c>
      <c r="L1110" s="22">
        <f t="shared" si="107"/>
        <v>0.0553899847937027</v>
      </c>
      <c r="M1110" s="22">
        <f t="shared" si="108"/>
        <v>0.8040876258706908</v>
      </c>
      <c r="O1110" s="22">
        <f t="shared" si="109"/>
        <v>613337.1499999999</v>
      </c>
      <c r="P1110" s="22">
        <f t="shared" si="110"/>
        <v>0.049459693061664735</v>
      </c>
      <c r="Q1110" s="22">
        <f t="shared" si="111"/>
        <v>0.8265857080074117</v>
      </c>
    </row>
    <row r="1111" spans="1:17" s="22" customFormat="1" ht="15.75">
      <c r="A1111" s="22" t="s">
        <v>364</v>
      </c>
      <c r="B1111" s="22" t="s">
        <v>93</v>
      </c>
      <c r="C1111" s="22" t="s">
        <v>122</v>
      </c>
      <c r="D1111" s="22">
        <v>337050.1</v>
      </c>
      <c r="E1111" s="22">
        <v>14968708</v>
      </c>
      <c r="F1111" s="22" t="s">
        <v>364</v>
      </c>
      <c r="G1111" s="22" t="s">
        <v>93</v>
      </c>
      <c r="H1111" s="22" t="s">
        <v>122</v>
      </c>
      <c r="I1111" s="22">
        <v>424036.8</v>
      </c>
      <c r="J1111" s="22">
        <v>15649864</v>
      </c>
      <c r="K1111" s="22">
        <f t="shared" si="106"/>
        <v>380543.44999999995</v>
      </c>
      <c r="L1111" s="22">
        <f t="shared" si="107"/>
        <v>0.04771864890258193</v>
      </c>
      <c r="M1111" s="22">
        <f t="shared" si="108"/>
        <v>0.8518062747732728</v>
      </c>
      <c r="O1111" s="22">
        <f t="shared" si="109"/>
        <v>519767.44999999995</v>
      </c>
      <c r="P1111" s="22">
        <f t="shared" si="110"/>
        <v>0.04191420418679053</v>
      </c>
      <c r="Q1111" s="22">
        <f t="shared" si="111"/>
        <v>0.8684999121942022</v>
      </c>
    </row>
    <row r="1112" spans="1:17" s="22" customFormat="1" ht="15.75">
      <c r="A1112" s="22" t="s">
        <v>364</v>
      </c>
      <c r="B1112" s="22" t="s">
        <v>93</v>
      </c>
      <c r="C1112" s="22" t="s">
        <v>123</v>
      </c>
      <c r="D1112" s="22">
        <v>197472.8</v>
      </c>
      <c r="E1112" s="22">
        <v>15166181</v>
      </c>
      <c r="F1112" s="22" t="s">
        <v>364</v>
      </c>
      <c r="G1112" s="22" t="s">
        <v>93</v>
      </c>
      <c r="H1112" s="22" t="s">
        <v>123</v>
      </c>
      <c r="I1112" s="22">
        <v>269144.1</v>
      </c>
      <c r="J1112" s="22">
        <v>15919008</v>
      </c>
      <c r="K1112" s="22">
        <f t="shared" si="106"/>
        <v>233308.44999999998</v>
      </c>
      <c r="L1112" s="22">
        <f t="shared" si="107"/>
        <v>0.029255960157915192</v>
      </c>
      <c r="M1112" s="22">
        <f t="shared" si="108"/>
        <v>0.881062234931188</v>
      </c>
      <c r="O1112" s="22">
        <f t="shared" si="109"/>
        <v>324175.595</v>
      </c>
      <c r="P1112" s="22">
        <f t="shared" si="110"/>
        <v>0.02614161791240354</v>
      </c>
      <c r="Q1112" s="22">
        <f t="shared" si="111"/>
        <v>0.8946415301066057</v>
      </c>
    </row>
    <row r="1113" spans="1:16" s="22" customFormat="1" ht="15.75">
      <c r="A1113" s="22" t="s">
        <v>364</v>
      </c>
      <c r="B1113" s="22" t="s">
        <v>93</v>
      </c>
      <c r="C1113" s="22" t="s">
        <v>124</v>
      </c>
      <c r="D1113" s="22">
        <v>202726.4</v>
      </c>
      <c r="E1113" s="22">
        <v>15368908</v>
      </c>
      <c r="F1113" s="22" t="s">
        <v>364</v>
      </c>
      <c r="G1113" s="22" t="s">
        <v>93</v>
      </c>
      <c r="H1113" s="22" t="s">
        <v>124</v>
      </c>
      <c r="I1113" s="22">
        <v>257217</v>
      </c>
      <c r="J1113" s="22">
        <v>16176225</v>
      </c>
      <c r="K1113" s="22">
        <f t="shared" si="106"/>
        <v>229971.7</v>
      </c>
      <c r="L1113" s="22">
        <f t="shared" si="107"/>
        <v>0.028837544858096763</v>
      </c>
      <c r="M1113" s="22">
        <f t="shared" si="108"/>
        <v>0.9098997797892847</v>
      </c>
      <c r="O1113" s="22">
        <f t="shared" si="109"/>
        <v>314421.35</v>
      </c>
      <c r="P1113" s="22">
        <f t="shared" si="110"/>
        <v>0.025355032648901602</v>
      </c>
    </row>
    <row r="1114" spans="1:16" s="22" customFormat="1" ht="15.75">
      <c r="A1114" s="22" t="s">
        <v>364</v>
      </c>
      <c r="B1114" s="22" t="s">
        <v>93</v>
      </c>
      <c r="C1114" s="22" t="s">
        <v>125</v>
      </c>
      <c r="D1114" s="22">
        <v>87128.4</v>
      </c>
      <c r="E1114" s="22">
        <v>15456036</v>
      </c>
      <c r="F1114" s="22" t="s">
        <v>364</v>
      </c>
      <c r="G1114" s="22" t="s">
        <v>93</v>
      </c>
      <c r="H1114" s="22" t="s">
        <v>125</v>
      </c>
      <c r="I1114" s="22">
        <v>95122.21</v>
      </c>
      <c r="J1114" s="22">
        <v>16271347</v>
      </c>
      <c r="K1114" s="22">
        <f t="shared" si="106"/>
        <v>91125.305</v>
      </c>
      <c r="L1114" s="22">
        <f t="shared" si="107"/>
        <v>0.01142675412081247</v>
      </c>
      <c r="M1114" s="22">
        <f t="shared" si="108"/>
        <v>0.9213265339100972</v>
      </c>
      <c r="O1114" s="22">
        <f t="shared" si="109"/>
        <v>131263.43</v>
      </c>
      <c r="P1114" s="22">
        <f t="shared" si="110"/>
        <v>0.010585122649135659</v>
      </c>
    </row>
    <row r="1115" spans="1:16" s="22" customFormat="1" ht="15.75">
      <c r="A1115" s="22" t="s">
        <v>364</v>
      </c>
      <c r="B1115" s="22" t="s">
        <v>93</v>
      </c>
      <c r="C1115" s="22" t="s">
        <v>126</v>
      </c>
      <c r="D1115" s="22">
        <v>112299.5</v>
      </c>
      <c r="E1115" s="22">
        <v>15568336</v>
      </c>
      <c r="F1115" s="22" t="s">
        <v>364</v>
      </c>
      <c r="G1115" s="22" t="s">
        <v>93</v>
      </c>
      <c r="H1115" s="22" t="s">
        <v>126</v>
      </c>
      <c r="I1115" s="22">
        <v>139787.9</v>
      </c>
      <c r="J1115" s="22">
        <v>16411135</v>
      </c>
      <c r="K1115" s="22">
        <f t="shared" si="106"/>
        <v>126043.7</v>
      </c>
      <c r="L1115" s="22">
        <f t="shared" si="107"/>
        <v>0.015805383239896435</v>
      </c>
      <c r="M1115" s="22">
        <f t="shared" si="108"/>
        <v>0.9371319171499937</v>
      </c>
      <c r="O1115" s="22">
        <f t="shared" si="109"/>
        <v>176965.96</v>
      </c>
      <c r="P1115" s="22">
        <f t="shared" si="110"/>
        <v>0.014270588474810044</v>
      </c>
    </row>
    <row r="1116" spans="1:16" s="22" customFormat="1" ht="15.75">
      <c r="A1116" s="22" t="s">
        <v>364</v>
      </c>
      <c r="B1116" s="22" t="s">
        <v>93</v>
      </c>
      <c r="C1116" s="22" t="s">
        <v>127</v>
      </c>
      <c r="D1116" s="22">
        <v>69622.42</v>
      </c>
      <c r="E1116" s="22">
        <v>15637958</v>
      </c>
      <c r="F1116" s="22" t="s">
        <v>364</v>
      </c>
      <c r="G1116" s="22" t="s">
        <v>93</v>
      </c>
      <c r="H1116" s="22" t="s">
        <v>127</v>
      </c>
      <c r="I1116" s="22">
        <v>61212.49</v>
      </c>
      <c r="J1116" s="22">
        <v>16472347</v>
      </c>
      <c r="K1116" s="22">
        <f t="shared" si="106"/>
        <v>65417.455</v>
      </c>
      <c r="L1116" s="22">
        <f t="shared" si="107"/>
        <v>0.008203091045833145</v>
      </c>
      <c r="M1116" s="22">
        <f t="shared" si="108"/>
        <v>0.9453350081958268</v>
      </c>
      <c r="O1116" s="22">
        <f t="shared" si="109"/>
        <v>104458.16</v>
      </c>
      <c r="P1116" s="22">
        <f t="shared" si="110"/>
        <v>0.008423537578616044</v>
      </c>
    </row>
    <row r="1117" spans="1:16" s="22" customFormat="1" ht="15.75">
      <c r="A1117" s="22" t="s">
        <v>364</v>
      </c>
      <c r="B1117" s="22" t="s">
        <v>93</v>
      </c>
      <c r="C1117" s="22" t="s">
        <v>128</v>
      </c>
      <c r="D1117" s="22">
        <v>66600.69</v>
      </c>
      <c r="E1117" s="22">
        <v>15704559</v>
      </c>
      <c r="F1117" s="22" t="s">
        <v>364</v>
      </c>
      <c r="G1117" s="22" t="s">
        <v>93</v>
      </c>
      <c r="H1117" s="22" t="s">
        <v>128</v>
      </c>
      <c r="I1117" s="22">
        <v>74371.93</v>
      </c>
      <c r="J1117" s="22">
        <v>16546719</v>
      </c>
      <c r="K1117" s="22">
        <f t="shared" si="106"/>
        <v>70486.31</v>
      </c>
      <c r="L1117" s="22">
        <f t="shared" si="107"/>
        <v>0.00883870548639991</v>
      </c>
      <c r="M1117" s="22">
        <f t="shared" si="108"/>
        <v>0.9541737136822267</v>
      </c>
      <c r="O1117" s="22">
        <f t="shared" si="109"/>
        <v>97591.545</v>
      </c>
      <c r="P1117" s="22">
        <f t="shared" si="110"/>
        <v>0.007869811670650706</v>
      </c>
    </row>
    <row r="1118" spans="1:16" s="22" customFormat="1" ht="15.75">
      <c r="A1118" s="22" t="s">
        <v>364</v>
      </c>
      <c r="B1118" s="22" t="s">
        <v>93</v>
      </c>
      <c r="C1118" s="22" t="s">
        <v>129</v>
      </c>
      <c r="D1118" s="22">
        <v>38293.28</v>
      </c>
      <c r="E1118" s="22">
        <v>15742852</v>
      </c>
      <c r="F1118" s="22" t="s">
        <v>364</v>
      </c>
      <c r="G1118" s="22" t="s">
        <v>93</v>
      </c>
      <c r="H1118" s="22" t="s">
        <v>129</v>
      </c>
      <c r="I1118" s="22">
        <v>87891.27</v>
      </c>
      <c r="J1118" s="22">
        <v>16634610</v>
      </c>
      <c r="K1118" s="22">
        <f t="shared" si="106"/>
        <v>63092.275</v>
      </c>
      <c r="L1118" s="22">
        <f t="shared" si="107"/>
        <v>0.007911522637402241</v>
      </c>
      <c r="O1118" s="22">
        <f t="shared" si="109"/>
        <v>83018.8</v>
      </c>
      <c r="P1118" s="22">
        <f t="shared" si="110"/>
        <v>0.006694661111507322</v>
      </c>
    </row>
    <row r="1119" spans="1:16" s="22" customFormat="1" ht="15.75">
      <c r="A1119" s="22" t="s">
        <v>364</v>
      </c>
      <c r="B1119" s="22" t="s">
        <v>93</v>
      </c>
      <c r="C1119" s="22" t="s">
        <v>130</v>
      </c>
      <c r="D1119" s="22">
        <v>62072.89</v>
      </c>
      <c r="E1119" s="22">
        <v>15804925</v>
      </c>
      <c r="F1119" s="22" t="s">
        <v>364</v>
      </c>
      <c r="G1119" s="22" t="s">
        <v>93</v>
      </c>
      <c r="H1119" s="22" t="s">
        <v>130</v>
      </c>
      <c r="I1119" s="22">
        <v>69699.2</v>
      </c>
      <c r="J1119" s="22">
        <v>16704310</v>
      </c>
      <c r="K1119" s="22">
        <f t="shared" si="106"/>
        <v>65886.045</v>
      </c>
      <c r="L1119" s="22">
        <f t="shared" si="107"/>
        <v>0.008261850385112958</v>
      </c>
      <c r="O1119" s="22">
        <f t="shared" si="109"/>
        <v>94916.565</v>
      </c>
      <c r="P1119" s="22">
        <f t="shared" si="110"/>
        <v>0.007654100475354461</v>
      </c>
    </row>
    <row r="1120" spans="1:16" s="22" customFormat="1" ht="15.75">
      <c r="A1120" s="22" t="s">
        <v>364</v>
      </c>
      <c r="B1120" s="22" t="s">
        <v>93</v>
      </c>
      <c r="C1120" s="22" t="s">
        <v>131</v>
      </c>
      <c r="D1120" s="22">
        <v>54697.23</v>
      </c>
      <c r="E1120" s="22">
        <v>15859622</v>
      </c>
      <c r="F1120" s="22" t="s">
        <v>364</v>
      </c>
      <c r="G1120" s="22" t="s">
        <v>93</v>
      </c>
      <c r="H1120" s="22" t="s">
        <v>131</v>
      </c>
      <c r="I1120" s="22">
        <v>47246.76</v>
      </c>
      <c r="J1120" s="22">
        <v>16751556</v>
      </c>
      <c r="K1120" s="22">
        <f t="shared" si="106"/>
        <v>50971.995</v>
      </c>
      <c r="L1120" s="22">
        <f t="shared" si="107"/>
        <v>0.00639168729160668</v>
      </c>
      <c r="O1120" s="22">
        <f t="shared" si="109"/>
        <v>64671.600000000006</v>
      </c>
      <c r="P1120" s="22">
        <f t="shared" si="110"/>
        <v>0.0052151373609225496</v>
      </c>
    </row>
    <row r="1121" spans="1:16" s="22" customFormat="1" ht="15.75">
      <c r="A1121" s="22" t="s">
        <v>364</v>
      </c>
      <c r="B1121" s="22" t="s">
        <v>93</v>
      </c>
      <c r="C1121" s="22" t="s">
        <v>132</v>
      </c>
      <c r="D1121" s="22">
        <v>164283.3</v>
      </c>
      <c r="E1121" s="22">
        <v>16023905</v>
      </c>
      <c r="F1121" s="22" t="s">
        <v>364</v>
      </c>
      <c r="G1121" s="22" t="s">
        <v>93</v>
      </c>
      <c r="H1121" s="22" t="s">
        <v>132</v>
      </c>
      <c r="I1121" s="22">
        <v>206720.8</v>
      </c>
      <c r="J1121" s="22">
        <v>16958277</v>
      </c>
      <c r="K1121" s="22">
        <f t="shared" si="106"/>
        <v>185502.05</v>
      </c>
      <c r="L1121" s="22">
        <f>SUM(K1122:K1138)</f>
        <v>4426014.910000001</v>
      </c>
      <c r="O1121" s="22">
        <f t="shared" si="109"/>
        <v>239216.34</v>
      </c>
      <c r="P1121" s="22">
        <f t="shared" si="110"/>
        <v>0.0192904779234958</v>
      </c>
    </row>
    <row r="1122" spans="1:13" s="22" customFormat="1" ht="15.75">
      <c r="A1122" s="22" t="s">
        <v>364</v>
      </c>
      <c r="B1122" s="22" t="s">
        <v>94</v>
      </c>
      <c r="C1122" s="22" t="s">
        <v>116</v>
      </c>
      <c r="D1122" s="22">
        <v>1003768</v>
      </c>
      <c r="E1122" s="22">
        <v>17027673</v>
      </c>
      <c r="F1122" s="22" t="s">
        <v>364</v>
      </c>
      <c r="G1122" s="22" t="s">
        <v>94</v>
      </c>
      <c r="H1122" s="22" t="s">
        <v>116</v>
      </c>
      <c r="I1122" s="22">
        <v>1001267</v>
      </c>
      <c r="J1122" s="22">
        <v>17959545</v>
      </c>
      <c r="K1122" s="22">
        <f t="shared" si="106"/>
        <v>1002517.5</v>
      </c>
      <c r="L1122" s="22">
        <f>+K1122/$L$1121</f>
        <v>0.22650567618625572</v>
      </c>
      <c r="M1122" s="22">
        <f>+L1122+M1121</f>
        <v>0.22650567618625572</v>
      </c>
    </row>
    <row r="1123" spans="1:14" s="22" customFormat="1" ht="15.75">
      <c r="A1123" s="22" t="s">
        <v>364</v>
      </c>
      <c r="B1123" s="22" t="s">
        <v>94</v>
      </c>
      <c r="C1123" s="22" t="s">
        <v>117</v>
      </c>
      <c r="D1123" s="22">
        <v>1440015</v>
      </c>
      <c r="E1123" s="22">
        <v>18467688</v>
      </c>
      <c r="F1123" s="22" t="s">
        <v>364</v>
      </c>
      <c r="G1123" s="22" t="s">
        <v>94</v>
      </c>
      <c r="H1123" s="22" t="s">
        <v>117</v>
      </c>
      <c r="I1123" s="22">
        <v>1579705</v>
      </c>
      <c r="J1123" s="22">
        <v>19539250</v>
      </c>
      <c r="K1123" s="22">
        <f t="shared" si="106"/>
        <v>1509860</v>
      </c>
      <c r="L1123" s="22">
        <f aca="true" t="shared" si="112" ref="L1123:L1135">+K1123/$L$1121</f>
        <v>0.34113305777363495</v>
      </c>
      <c r="M1123" s="22">
        <f aca="true" t="shared" si="113" ref="M1123:M1131">+L1123+M1122</f>
        <v>0.5676387339598907</v>
      </c>
      <c r="N1123" s="22">
        <f>10000+10000*(0.5-M1122)/(M1123-M1122)</f>
        <v>18017.23308783596</v>
      </c>
    </row>
    <row r="1124" spans="1:13" s="22" customFormat="1" ht="15.75">
      <c r="A1124" s="22" t="s">
        <v>364</v>
      </c>
      <c r="B1124" s="22" t="s">
        <v>94</v>
      </c>
      <c r="C1124" s="22" t="s">
        <v>118</v>
      </c>
      <c r="D1124" s="22">
        <v>512210.7</v>
      </c>
      <c r="E1124" s="22">
        <v>18979899</v>
      </c>
      <c r="F1124" s="22" t="s">
        <v>364</v>
      </c>
      <c r="G1124" s="22" t="s">
        <v>94</v>
      </c>
      <c r="H1124" s="22" t="s">
        <v>118</v>
      </c>
      <c r="I1124" s="22">
        <v>575662.6</v>
      </c>
      <c r="J1124" s="22">
        <v>20114912</v>
      </c>
      <c r="K1124" s="22">
        <f t="shared" si="106"/>
        <v>543936.65</v>
      </c>
      <c r="L1124" s="22">
        <f t="shared" si="112"/>
        <v>0.12289534966794766</v>
      </c>
      <c r="M1124" s="22">
        <f t="shared" si="113"/>
        <v>0.6905340836278384</v>
      </c>
    </row>
    <row r="1125" spans="1:13" s="22" customFormat="1" ht="15.75">
      <c r="A1125" s="22" t="s">
        <v>364</v>
      </c>
      <c r="B1125" s="22" t="s">
        <v>94</v>
      </c>
      <c r="C1125" s="22" t="s">
        <v>119</v>
      </c>
      <c r="D1125" s="22">
        <v>323990.9</v>
      </c>
      <c r="E1125" s="22">
        <v>19303890</v>
      </c>
      <c r="F1125" s="22" t="s">
        <v>364</v>
      </c>
      <c r="G1125" s="22" t="s">
        <v>94</v>
      </c>
      <c r="H1125" s="22" t="s">
        <v>119</v>
      </c>
      <c r="I1125" s="22">
        <v>385177</v>
      </c>
      <c r="J1125" s="22">
        <v>20500089</v>
      </c>
      <c r="K1125" s="22">
        <f t="shared" si="106"/>
        <v>354583.95</v>
      </c>
      <c r="L1125" s="22">
        <f t="shared" si="112"/>
        <v>0.08011359139321109</v>
      </c>
      <c r="M1125" s="22">
        <f t="shared" si="113"/>
        <v>0.7706476750210495</v>
      </c>
    </row>
    <row r="1126" spans="1:13" s="22" customFormat="1" ht="15.75">
      <c r="A1126" s="22" t="s">
        <v>364</v>
      </c>
      <c r="B1126" s="22" t="s">
        <v>94</v>
      </c>
      <c r="C1126" s="22" t="s">
        <v>120</v>
      </c>
      <c r="D1126" s="22">
        <v>260616.7</v>
      </c>
      <c r="E1126" s="22">
        <v>19564506</v>
      </c>
      <c r="F1126" s="22" t="s">
        <v>364</v>
      </c>
      <c r="G1126" s="22" t="s">
        <v>94</v>
      </c>
      <c r="H1126" s="22" t="s">
        <v>120</v>
      </c>
      <c r="I1126" s="22">
        <v>250147.1</v>
      </c>
      <c r="J1126" s="22">
        <v>20750237</v>
      </c>
      <c r="K1126" s="22">
        <f t="shared" si="106"/>
        <v>255381.90000000002</v>
      </c>
      <c r="L1126" s="22">
        <f t="shared" si="112"/>
        <v>0.057700189717616646</v>
      </c>
      <c r="M1126" s="22">
        <f t="shared" si="113"/>
        <v>0.8283478647386662</v>
      </c>
    </row>
    <row r="1127" spans="1:13" s="22" customFormat="1" ht="15.75">
      <c r="A1127" s="22" t="s">
        <v>364</v>
      </c>
      <c r="B1127" s="22" t="s">
        <v>94</v>
      </c>
      <c r="C1127" s="22" t="s">
        <v>121</v>
      </c>
      <c r="D1127" s="22">
        <v>168187.4</v>
      </c>
      <c r="E1127" s="22">
        <v>19732694</v>
      </c>
      <c r="F1127" s="22" t="s">
        <v>364</v>
      </c>
      <c r="G1127" s="22" t="s">
        <v>94</v>
      </c>
      <c r="H1127" s="22" t="s">
        <v>121</v>
      </c>
      <c r="I1127" s="22">
        <v>175046.3</v>
      </c>
      <c r="J1127" s="22">
        <v>20925283</v>
      </c>
      <c r="K1127" s="22">
        <f t="shared" si="106"/>
        <v>171616.84999999998</v>
      </c>
      <c r="L1127" s="22">
        <f t="shared" si="112"/>
        <v>0.038774575659981214</v>
      </c>
      <c r="M1127" s="22">
        <f t="shared" si="113"/>
        <v>0.8671224403986474</v>
      </c>
    </row>
    <row r="1128" spans="1:13" s="22" customFormat="1" ht="15.75">
      <c r="A1128" s="22" t="s">
        <v>364</v>
      </c>
      <c r="B1128" s="22" t="s">
        <v>94</v>
      </c>
      <c r="C1128" s="22" t="s">
        <v>122</v>
      </c>
      <c r="D1128" s="22">
        <v>110340.5</v>
      </c>
      <c r="E1128" s="22">
        <v>19843034</v>
      </c>
      <c r="F1128" s="22" t="s">
        <v>364</v>
      </c>
      <c r="G1128" s="22" t="s">
        <v>94</v>
      </c>
      <c r="H1128" s="22" t="s">
        <v>122</v>
      </c>
      <c r="I1128" s="22">
        <v>168107.5</v>
      </c>
      <c r="J1128" s="22">
        <v>21093390</v>
      </c>
      <c r="K1128" s="22">
        <f t="shared" si="106"/>
        <v>139224</v>
      </c>
      <c r="L1128" s="22">
        <f t="shared" si="112"/>
        <v>0.031455836193737534</v>
      </c>
      <c r="M1128" s="22">
        <f t="shared" si="113"/>
        <v>0.8985782765923849</v>
      </c>
    </row>
    <row r="1129" spans="1:13" s="22" customFormat="1" ht="15.75">
      <c r="A1129" s="22" t="s">
        <v>364</v>
      </c>
      <c r="B1129" s="22" t="s">
        <v>94</v>
      </c>
      <c r="C1129" s="22" t="s">
        <v>123</v>
      </c>
      <c r="D1129" s="22">
        <v>84740.19</v>
      </c>
      <c r="E1129" s="22">
        <v>19927774</v>
      </c>
      <c r="F1129" s="22" t="s">
        <v>364</v>
      </c>
      <c r="G1129" s="22" t="s">
        <v>94</v>
      </c>
      <c r="H1129" s="22" t="s">
        <v>123</v>
      </c>
      <c r="I1129" s="22">
        <v>96994.1</v>
      </c>
      <c r="J1129" s="22">
        <v>21190384</v>
      </c>
      <c r="K1129" s="22">
        <f t="shared" si="106"/>
        <v>90867.145</v>
      </c>
      <c r="L1129" s="22">
        <f t="shared" si="112"/>
        <v>0.02053023924404267</v>
      </c>
      <c r="M1129" s="22">
        <f t="shared" si="113"/>
        <v>0.9191085158364275</v>
      </c>
    </row>
    <row r="1130" spans="1:13" s="22" customFormat="1" ht="15.75">
      <c r="A1130" s="22" t="s">
        <v>364</v>
      </c>
      <c r="B1130" s="22" t="s">
        <v>94</v>
      </c>
      <c r="C1130" s="22" t="s">
        <v>124</v>
      </c>
      <c r="D1130" s="22">
        <v>72936.69</v>
      </c>
      <c r="E1130" s="22">
        <v>20000711</v>
      </c>
      <c r="F1130" s="22" t="s">
        <v>364</v>
      </c>
      <c r="G1130" s="22" t="s">
        <v>94</v>
      </c>
      <c r="H1130" s="22" t="s">
        <v>124</v>
      </c>
      <c r="I1130" s="22">
        <v>95962.61</v>
      </c>
      <c r="J1130" s="22">
        <v>21286347</v>
      </c>
      <c r="K1130" s="22">
        <f t="shared" si="106"/>
        <v>84449.65</v>
      </c>
      <c r="L1130" s="22">
        <f t="shared" si="112"/>
        <v>0.019080290445745465</v>
      </c>
      <c r="M1130" s="22">
        <f t="shared" si="113"/>
        <v>0.9381888062821729</v>
      </c>
    </row>
    <row r="1131" spans="1:13" s="22" customFormat="1" ht="15.75">
      <c r="A1131" s="22" t="s">
        <v>364</v>
      </c>
      <c r="B1131" s="22" t="s">
        <v>94</v>
      </c>
      <c r="C1131" s="22" t="s">
        <v>125</v>
      </c>
      <c r="D1131" s="22">
        <v>39033.53</v>
      </c>
      <c r="E1131" s="22">
        <v>20039745</v>
      </c>
      <c r="F1131" s="22" t="s">
        <v>364</v>
      </c>
      <c r="G1131" s="22" t="s">
        <v>94</v>
      </c>
      <c r="H1131" s="22" t="s">
        <v>125</v>
      </c>
      <c r="I1131" s="22">
        <v>41242.72</v>
      </c>
      <c r="J1131" s="22">
        <v>21327590</v>
      </c>
      <c r="K1131" s="22">
        <f t="shared" si="106"/>
        <v>40138.125</v>
      </c>
      <c r="L1131" s="22">
        <f t="shared" si="112"/>
        <v>0.00906868273518762</v>
      </c>
      <c r="M1131" s="22">
        <f t="shared" si="113"/>
        <v>0.9472574890173605</v>
      </c>
    </row>
    <row r="1132" spans="1:12" s="22" customFormat="1" ht="15.75">
      <c r="A1132" s="22" t="s">
        <v>364</v>
      </c>
      <c r="B1132" s="22" t="s">
        <v>94</v>
      </c>
      <c r="C1132" s="22" t="s">
        <v>126</v>
      </c>
      <c r="D1132" s="22">
        <v>53991.99</v>
      </c>
      <c r="E1132" s="22">
        <v>20093737</v>
      </c>
      <c r="F1132" s="22" t="s">
        <v>364</v>
      </c>
      <c r="G1132" s="22" t="s">
        <v>94</v>
      </c>
      <c r="H1132" s="22" t="s">
        <v>126</v>
      </c>
      <c r="I1132" s="22">
        <v>47852.53</v>
      </c>
      <c r="J1132" s="22">
        <v>21375442</v>
      </c>
      <c r="K1132" s="22">
        <f t="shared" si="106"/>
        <v>50922.259999999995</v>
      </c>
      <c r="L1132" s="22">
        <f t="shared" si="112"/>
        <v>0.011505216551563759</v>
      </c>
    </row>
    <row r="1133" spans="1:12" s="22" customFormat="1" ht="15.75">
      <c r="A1133" s="22" t="s">
        <v>364</v>
      </c>
      <c r="B1133" s="22" t="s">
        <v>94</v>
      </c>
      <c r="C1133" s="22" t="s">
        <v>127</v>
      </c>
      <c r="D1133" s="22">
        <v>46791.36</v>
      </c>
      <c r="E1133" s="22">
        <v>20140528</v>
      </c>
      <c r="F1133" s="22" t="s">
        <v>364</v>
      </c>
      <c r="G1133" s="22" t="s">
        <v>94</v>
      </c>
      <c r="H1133" s="22" t="s">
        <v>127</v>
      </c>
      <c r="I1133" s="22">
        <v>31290.05</v>
      </c>
      <c r="J1133" s="22">
        <v>21406732</v>
      </c>
      <c r="K1133" s="22">
        <f t="shared" si="106"/>
        <v>39040.705</v>
      </c>
      <c r="L1133" s="22">
        <f t="shared" si="112"/>
        <v>0.008820735084238564</v>
      </c>
    </row>
    <row r="1134" spans="1:12" s="22" customFormat="1" ht="15.75">
      <c r="A1134" s="22" t="s">
        <v>364</v>
      </c>
      <c r="B1134" s="22" t="s">
        <v>94</v>
      </c>
      <c r="C1134" s="22" t="s">
        <v>128</v>
      </c>
      <c r="D1134" s="22">
        <v>25843.2</v>
      </c>
      <c r="E1134" s="22">
        <v>20166371</v>
      </c>
      <c r="F1134" s="22" t="s">
        <v>364</v>
      </c>
      <c r="G1134" s="22" t="s">
        <v>94</v>
      </c>
      <c r="H1134" s="22" t="s">
        <v>128</v>
      </c>
      <c r="I1134" s="22">
        <v>28367.27</v>
      </c>
      <c r="J1134" s="22">
        <v>21435100</v>
      </c>
      <c r="K1134" s="22">
        <f t="shared" si="106"/>
        <v>27105.235</v>
      </c>
      <c r="L1134" s="22">
        <f t="shared" si="112"/>
        <v>0.006124072230023281</v>
      </c>
    </row>
    <row r="1135" spans="1:12" s="22" customFormat="1" ht="15.75">
      <c r="A1135" s="22" t="s">
        <v>364</v>
      </c>
      <c r="B1135" s="22" t="s">
        <v>94</v>
      </c>
      <c r="C1135" s="22" t="s">
        <v>129</v>
      </c>
      <c r="D1135" s="22">
        <v>20685.69</v>
      </c>
      <c r="E1135" s="22">
        <v>20187057</v>
      </c>
      <c r="F1135" s="22" t="s">
        <v>364</v>
      </c>
      <c r="G1135" s="22" t="s">
        <v>94</v>
      </c>
      <c r="H1135" s="22" t="s">
        <v>129</v>
      </c>
      <c r="I1135" s="22">
        <v>19167.36</v>
      </c>
      <c r="J1135" s="22">
        <v>21454267</v>
      </c>
      <c r="K1135" s="22">
        <f t="shared" si="106"/>
        <v>19926.525</v>
      </c>
      <c r="L1135" s="22">
        <f t="shared" si="112"/>
        <v>0.004502136889547893</v>
      </c>
    </row>
    <row r="1136" spans="1:11" s="22" customFormat="1" ht="15.75">
      <c r="A1136" s="22" t="s">
        <v>364</v>
      </c>
      <c r="B1136" s="22" t="s">
        <v>94</v>
      </c>
      <c r="C1136" s="22" t="s">
        <v>130</v>
      </c>
      <c r="D1136" s="22">
        <v>28742.88</v>
      </c>
      <c r="E1136" s="22">
        <v>20215800</v>
      </c>
      <c r="F1136" s="22" t="s">
        <v>364</v>
      </c>
      <c r="G1136" s="22" t="s">
        <v>94</v>
      </c>
      <c r="H1136" s="22" t="s">
        <v>130</v>
      </c>
      <c r="I1136" s="22">
        <v>29318.16</v>
      </c>
      <c r="J1136" s="22">
        <v>21483585</v>
      </c>
      <c r="K1136" s="22">
        <f t="shared" si="106"/>
        <v>29030.52</v>
      </c>
    </row>
    <row r="1137" spans="1:11" s="22" customFormat="1" ht="15.75">
      <c r="A1137" s="22" t="s">
        <v>364</v>
      </c>
      <c r="B1137" s="22" t="s">
        <v>94</v>
      </c>
      <c r="C1137" s="22" t="s">
        <v>131</v>
      </c>
      <c r="D1137" s="22">
        <v>12291.68</v>
      </c>
      <c r="E1137" s="22">
        <v>20228091</v>
      </c>
      <c r="F1137" s="22" t="s">
        <v>364</v>
      </c>
      <c r="G1137" s="22" t="s">
        <v>94</v>
      </c>
      <c r="H1137" s="22" t="s">
        <v>131</v>
      </c>
      <c r="I1137" s="22">
        <v>15107.53</v>
      </c>
      <c r="J1137" s="22">
        <v>21498693</v>
      </c>
      <c r="K1137" s="22">
        <f t="shared" si="106"/>
        <v>13699.605</v>
      </c>
    </row>
    <row r="1138" spans="1:16" s="22" customFormat="1" ht="15.75">
      <c r="A1138" s="22" t="s">
        <v>364</v>
      </c>
      <c r="B1138" s="22" t="s">
        <v>94</v>
      </c>
      <c r="C1138" s="22" t="s">
        <v>132</v>
      </c>
      <c r="D1138" s="22">
        <v>50813.79</v>
      </c>
      <c r="E1138" s="22">
        <v>20278905</v>
      </c>
      <c r="F1138" s="22" t="s">
        <v>364</v>
      </c>
      <c r="G1138" s="22" t="s">
        <v>94</v>
      </c>
      <c r="H1138" s="22" t="s">
        <v>132</v>
      </c>
      <c r="I1138" s="22">
        <v>56614.79</v>
      </c>
      <c r="J1138" s="22">
        <v>21555307</v>
      </c>
      <c r="K1138" s="22">
        <f t="shared" si="106"/>
        <v>53714.29</v>
      </c>
      <c r="L1138" s="22">
        <f>SUM(K1139:K1155)</f>
        <v>757799.6750000002</v>
      </c>
      <c r="P1138" s="22">
        <f>SUM(O1139:O1155)</f>
        <v>1267150.685</v>
      </c>
    </row>
    <row r="1139" spans="1:17" s="22" customFormat="1" ht="15.75">
      <c r="A1139" s="22" t="s">
        <v>145</v>
      </c>
      <c r="B1139" s="22" t="s">
        <v>93</v>
      </c>
      <c r="C1139" s="22" t="s">
        <v>116</v>
      </c>
      <c r="D1139" s="22">
        <v>97390.12</v>
      </c>
      <c r="E1139" s="22">
        <v>20376295</v>
      </c>
      <c r="F1139" s="22" t="s">
        <v>145</v>
      </c>
      <c r="G1139" s="22" t="s">
        <v>93</v>
      </c>
      <c r="H1139" s="22" t="s">
        <v>116</v>
      </c>
      <c r="I1139" s="22">
        <v>53468.56</v>
      </c>
      <c r="J1139" s="22">
        <v>21608776</v>
      </c>
      <c r="K1139" s="22">
        <f t="shared" si="106"/>
        <v>75429.34</v>
      </c>
      <c r="L1139" s="22">
        <f>+K1139/$L$1138</f>
        <v>0.09953730845820168</v>
      </c>
      <c r="M1139" s="22">
        <f>+L1139+M1138</f>
        <v>0.09953730845820168</v>
      </c>
      <c r="O1139" s="22">
        <f>+K1139+K1156</f>
        <v>185750.49</v>
      </c>
      <c r="P1139" s="22">
        <f>+O1139/$P$1138</f>
        <v>0.1465891090924202</v>
      </c>
      <c r="Q1139" s="22">
        <f>+P1139+Q1138</f>
        <v>0.1465891090924202</v>
      </c>
    </row>
    <row r="1140" spans="1:17" s="22" customFormat="1" ht="15.75">
      <c r="A1140" s="22" t="s">
        <v>145</v>
      </c>
      <c r="B1140" s="22" t="s">
        <v>93</v>
      </c>
      <c r="C1140" s="22" t="s">
        <v>117</v>
      </c>
      <c r="D1140" s="22">
        <v>149025.7</v>
      </c>
      <c r="E1140" s="22">
        <v>20525321</v>
      </c>
      <c r="F1140" s="22" t="s">
        <v>145</v>
      </c>
      <c r="G1140" s="22" t="s">
        <v>93</v>
      </c>
      <c r="H1140" s="22" t="s">
        <v>117</v>
      </c>
      <c r="I1140" s="22">
        <v>99984.12</v>
      </c>
      <c r="J1140" s="22">
        <v>21708760</v>
      </c>
      <c r="K1140" s="22">
        <f t="shared" si="106"/>
        <v>124504.91</v>
      </c>
      <c r="L1140" s="22">
        <f aca="true" t="shared" si="114" ref="L1140:L1154">+K1140/$L$1138</f>
        <v>0.16429791949963554</v>
      </c>
      <c r="M1140" s="22">
        <f aca="true" t="shared" si="115" ref="M1140:M1152">+L1140+M1139</f>
        <v>0.2638352279578372</v>
      </c>
      <c r="O1140" s="22">
        <f aca="true" t="shared" si="116" ref="O1140:O1155">+K1140+K1157</f>
        <v>226783.31</v>
      </c>
      <c r="P1140" s="22">
        <f aca="true" t="shared" si="117" ref="P1140:P1155">+O1140/$P$1138</f>
        <v>0.17897106688617698</v>
      </c>
      <c r="Q1140" s="22">
        <f aca="true" t="shared" si="118" ref="Q1140:Q1149">+P1140+Q1139</f>
        <v>0.3255601759785972</v>
      </c>
    </row>
    <row r="1141" spans="1:17" s="22" customFormat="1" ht="15.75">
      <c r="A1141" s="22" t="s">
        <v>145</v>
      </c>
      <c r="B1141" s="22" t="s">
        <v>93</v>
      </c>
      <c r="C1141" s="22" t="s">
        <v>118</v>
      </c>
      <c r="D1141" s="22">
        <v>79060.13</v>
      </c>
      <c r="E1141" s="22">
        <v>20604381</v>
      </c>
      <c r="F1141" s="22" t="s">
        <v>145</v>
      </c>
      <c r="G1141" s="22" t="s">
        <v>93</v>
      </c>
      <c r="H1141" s="22" t="s">
        <v>118</v>
      </c>
      <c r="I1141" s="22">
        <v>71169.48</v>
      </c>
      <c r="J1141" s="22">
        <v>21779930</v>
      </c>
      <c r="K1141" s="22">
        <f t="shared" si="106"/>
        <v>75114.805</v>
      </c>
      <c r="L1141" s="22">
        <f t="shared" si="114"/>
        <v>0.09912224493894112</v>
      </c>
      <c r="M1141" s="22">
        <f t="shared" si="115"/>
        <v>0.3629574728967783</v>
      </c>
      <c r="O1141" s="22">
        <f t="shared" si="116"/>
        <v>123999.87</v>
      </c>
      <c r="P1141" s="22">
        <f t="shared" si="117"/>
        <v>0.09785724102733685</v>
      </c>
      <c r="Q1141" s="22">
        <f t="shared" si="118"/>
        <v>0.42341741700593405</v>
      </c>
    </row>
    <row r="1142" spans="1:18" s="22" customFormat="1" ht="15.75">
      <c r="A1142" s="22" t="s">
        <v>145</v>
      </c>
      <c r="B1142" s="22" t="s">
        <v>93</v>
      </c>
      <c r="C1142" s="22" t="s">
        <v>119</v>
      </c>
      <c r="D1142" s="22">
        <v>43868.85</v>
      </c>
      <c r="E1142" s="22">
        <v>20648250</v>
      </c>
      <c r="F1142" s="22" t="s">
        <v>145</v>
      </c>
      <c r="G1142" s="22" t="s">
        <v>93</v>
      </c>
      <c r="H1142" s="22" t="s">
        <v>119</v>
      </c>
      <c r="I1142" s="22">
        <v>53108.29</v>
      </c>
      <c r="J1142" s="22">
        <v>21833038</v>
      </c>
      <c r="K1142" s="22">
        <f t="shared" si="106"/>
        <v>48488.57</v>
      </c>
      <c r="L1142" s="22">
        <f t="shared" si="114"/>
        <v>0.06398599999399576</v>
      </c>
      <c r="M1142" s="22">
        <f t="shared" si="115"/>
        <v>0.42694347289077406</v>
      </c>
      <c r="O1142" s="22">
        <f t="shared" si="116"/>
        <v>100423.375</v>
      </c>
      <c r="P1142" s="22">
        <f t="shared" si="117"/>
        <v>0.07925132834537355</v>
      </c>
      <c r="Q1142" s="22">
        <f t="shared" si="118"/>
        <v>0.5026687453513076</v>
      </c>
      <c r="R1142" s="22">
        <f>25000+5000*(0.5-Q1141)/(Q1142-Q1141)</f>
        <v>29831.627721135643</v>
      </c>
    </row>
    <row r="1143" spans="1:17" s="22" customFormat="1" ht="15.75">
      <c r="A1143" s="22" t="s">
        <v>145</v>
      </c>
      <c r="B1143" s="22" t="s">
        <v>93</v>
      </c>
      <c r="C1143" s="22" t="s">
        <v>120</v>
      </c>
      <c r="D1143" s="22">
        <v>56809.65</v>
      </c>
      <c r="E1143" s="22">
        <v>20705060</v>
      </c>
      <c r="F1143" s="22" t="s">
        <v>145</v>
      </c>
      <c r="G1143" s="22" t="s">
        <v>93</v>
      </c>
      <c r="H1143" s="22" t="s">
        <v>120</v>
      </c>
      <c r="I1143" s="22">
        <v>44514.48</v>
      </c>
      <c r="J1143" s="22">
        <v>21877552</v>
      </c>
      <c r="K1143" s="22">
        <f t="shared" si="106"/>
        <v>50662.065</v>
      </c>
      <c r="L1143" s="22">
        <f t="shared" si="114"/>
        <v>0.06685416564740541</v>
      </c>
      <c r="M1143" s="22">
        <f t="shared" si="115"/>
        <v>0.4937976385381795</v>
      </c>
      <c r="O1143" s="22">
        <f t="shared" si="116"/>
        <v>87724.055</v>
      </c>
      <c r="P1143" s="22">
        <f t="shared" si="117"/>
        <v>0.06922937898265824</v>
      </c>
      <c r="Q1143" s="22">
        <f t="shared" si="118"/>
        <v>0.5718981243339658</v>
      </c>
    </row>
    <row r="1144" spans="1:17" s="22" customFormat="1" ht="15.75">
      <c r="A1144" s="22" t="s">
        <v>145</v>
      </c>
      <c r="B1144" s="22" t="s">
        <v>93</v>
      </c>
      <c r="C1144" s="22" t="s">
        <v>121</v>
      </c>
      <c r="D1144" s="22">
        <v>38587.93</v>
      </c>
      <c r="E1144" s="22">
        <v>20743648</v>
      </c>
      <c r="F1144" s="22" t="s">
        <v>145</v>
      </c>
      <c r="G1144" s="22" t="s">
        <v>93</v>
      </c>
      <c r="H1144" s="22" t="s">
        <v>121</v>
      </c>
      <c r="I1144" s="22">
        <v>59584.54</v>
      </c>
      <c r="J1144" s="22">
        <v>21937137</v>
      </c>
      <c r="K1144" s="22">
        <f t="shared" si="106"/>
        <v>49086.235</v>
      </c>
      <c r="L1144" s="22">
        <f t="shared" si="114"/>
        <v>0.06477468468167394</v>
      </c>
      <c r="M1144" s="22">
        <f t="shared" si="115"/>
        <v>0.5585723232198534</v>
      </c>
      <c r="N1144" s="22">
        <f>35000+5000*(0.5-M1143)/(M1144-M1143)</f>
        <v>35478.76431142051</v>
      </c>
      <c r="O1144" s="22">
        <f t="shared" si="116"/>
        <v>83522.81</v>
      </c>
      <c r="P1144" s="22">
        <f t="shared" si="117"/>
        <v>0.06591387353430661</v>
      </c>
      <c r="Q1144" s="22">
        <f t="shared" si="118"/>
        <v>0.6378119978682724</v>
      </c>
    </row>
    <row r="1145" spans="1:17" s="22" customFormat="1" ht="15.75">
      <c r="A1145" s="22" t="s">
        <v>145</v>
      </c>
      <c r="B1145" s="22" t="s">
        <v>93</v>
      </c>
      <c r="C1145" s="22" t="s">
        <v>122</v>
      </c>
      <c r="D1145" s="22">
        <v>47392.78</v>
      </c>
      <c r="E1145" s="22">
        <v>20791040</v>
      </c>
      <c r="F1145" s="22" t="s">
        <v>145</v>
      </c>
      <c r="G1145" s="22" t="s">
        <v>93</v>
      </c>
      <c r="H1145" s="22" t="s">
        <v>122</v>
      </c>
      <c r="I1145" s="22">
        <v>37599.81</v>
      </c>
      <c r="J1145" s="22">
        <v>21974737</v>
      </c>
      <c r="K1145" s="22">
        <f t="shared" si="106"/>
        <v>42496.295</v>
      </c>
      <c r="L1145" s="22">
        <f t="shared" si="114"/>
        <v>0.056078534211564536</v>
      </c>
      <c r="M1145" s="22">
        <f t="shared" si="115"/>
        <v>0.6146508574314179</v>
      </c>
      <c r="O1145" s="22">
        <f t="shared" si="116"/>
        <v>71003.4</v>
      </c>
      <c r="P1145" s="22">
        <f t="shared" si="117"/>
        <v>0.05603390412877375</v>
      </c>
      <c r="Q1145" s="22">
        <f t="shared" si="118"/>
        <v>0.6938459019970461</v>
      </c>
    </row>
    <row r="1146" spans="1:17" s="22" customFormat="1" ht="15.75">
      <c r="A1146" s="22" t="s">
        <v>145</v>
      </c>
      <c r="B1146" s="22" t="s">
        <v>93</v>
      </c>
      <c r="C1146" s="22" t="s">
        <v>123</v>
      </c>
      <c r="D1146" s="22">
        <v>40909.51</v>
      </c>
      <c r="E1146" s="22">
        <v>20831950</v>
      </c>
      <c r="F1146" s="22" t="s">
        <v>145</v>
      </c>
      <c r="G1146" s="22" t="s">
        <v>93</v>
      </c>
      <c r="H1146" s="22" t="s">
        <v>123</v>
      </c>
      <c r="I1146" s="22">
        <v>30808.25</v>
      </c>
      <c r="J1146" s="22">
        <v>22005545</v>
      </c>
      <c r="K1146" s="22">
        <f t="shared" si="106"/>
        <v>35858.880000000005</v>
      </c>
      <c r="L1146" s="22">
        <f t="shared" si="114"/>
        <v>0.047319735258529894</v>
      </c>
      <c r="M1146" s="22">
        <f t="shared" si="115"/>
        <v>0.6619705926899477</v>
      </c>
      <c r="O1146" s="22">
        <f t="shared" si="116"/>
        <v>48420.645000000004</v>
      </c>
      <c r="P1146" s="22">
        <f t="shared" si="117"/>
        <v>0.03821222335526733</v>
      </c>
      <c r="Q1146" s="22">
        <f t="shared" si="118"/>
        <v>0.7320581253523134</v>
      </c>
    </row>
    <row r="1147" spans="1:17" s="22" customFormat="1" ht="15.75">
      <c r="A1147" s="22" t="s">
        <v>145</v>
      </c>
      <c r="B1147" s="22" t="s">
        <v>93</v>
      </c>
      <c r="C1147" s="22" t="s">
        <v>124</v>
      </c>
      <c r="D1147" s="22">
        <v>45782.31</v>
      </c>
      <c r="E1147" s="22">
        <v>20877732</v>
      </c>
      <c r="F1147" s="22" t="s">
        <v>145</v>
      </c>
      <c r="G1147" s="22" t="s">
        <v>93</v>
      </c>
      <c r="H1147" s="22" t="s">
        <v>124</v>
      </c>
      <c r="I1147" s="22">
        <v>27481.24</v>
      </c>
      <c r="J1147" s="22">
        <v>22033026</v>
      </c>
      <c r="K1147" s="22">
        <f t="shared" si="106"/>
        <v>36631.775</v>
      </c>
      <c r="L1147" s="22">
        <f t="shared" si="114"/>
        <v>0.048339655199772937</v>
      </c>
      <c r="M1147" s="22">
        <f t="shared" si="115"/>
        <v>0.7103102478897206</v>
      </c>
      <c r="O1147" s="22">
        <f t="shared" si="116"/>
        <v>63045.51</v>
      </c>
      <c r="P1147" s="22">
        <f t="shared" si="117"/>
        <v>0.049753759159274734</v>
      </c>
      <c r="Q1147" s="22">
        <f t="shared" si="118"/>
        <v>0.7818118845115881</v>
      </c>
    </row>
    <row r="1148" spans="1:17" s="22" customFormat="1" ht="15.75">
      <c r="A1148" s="22" t="s">
        <v>145</v>
      </c>
      <c r="B1148" s="22" t="s">
        <v>93</v>
      </c>
      <c r="C1148" s="22" t="s">
        <v>125</v>
      </c>
      <c r="D1148" s="22">
        <v>16524.58</v>
      </c>
      <c r="E1148" s="22">
        <v>20894257</v>
      </c>
      <c r="F1148" s="22" t="s">
        <v>145</v>
      </c>
      <c r="G1148" s="22" t="s">
        <v>93</v>
      </c>
      <c r="H1148" s="22" t="s">
        <v>125</v>
      </c>
      <c r="I1148" s="22">
        <v>29678.09</v>
      </c>
      <c r="J1148" s="22">
        <v>22062704</v>
      </c>
      <c r="K1148" s="22">
        <f t="shared" si="106"/>
        <v>23101.335</v>
      </c>
      <c r="L1148" s="22">
        <f t="shared" si="114"/>
        <v>0.030484751791428247</v>
      </c>
      <c r="M1148" s="22">
        <f t="shared" si="115"/>
        <v>0.7407949996811489</v>
      </c>
      <c r="O1148" s="22">
        <f t="shared" si="116"/>
        <v>28936.545</v>
      </c>
      <c r="P1148" s="22">
        <f t="shared" si="117"/>
        <v>0.02283591473574431</v>
      </c>
      <c r="Q1148" s="22">
        <f t="shared" si="118"/>
        <v>0.8046477992473324</v>
      </c>
    </row>
    <row r="1149" spans="1:17" s="22" customFormat="1" ht="15.75">
      <c r="A1149" s="22" t="s">
        <v>145</v>
      </c>
      <c r="B1149" s="22" t="s">
        <v>93</v>
      </c>
      <c r="C1149" s="22" t="s">
        <v>126</v>
      </c>
      <c r="D1149" s="22">
        <v>39547.35</v>
      </c>
      <c r="E1149" s="22">
        <v>20933804</v>
      </c>
      <c r="F1149" s="22" t="s">
        <v>145</v>
      </c>
      <c r="G1149" s="22" t="s">
        <v>93</v>
      </c>
      <c r="H1149" s="22" t="s">
        <v>126</v>
      </c>
      <c r="I1149" s="22">
        <v>25009.46</v>
      </c>
      <c r="J1149" s="22">
        <v>22087714</v>
      </c>
      <c r="K1149" s="22">
        <f t="shared" si="106"/>
        <v>32278.405</v>
      </c>
      <c r="L1149" s="22">
        <f t="shared" si="114"/>
        <v>0.042594904781398844</v>
      </c>
      <c r="M1149" s="22">
        <f t="shared" si="115"/>
        <v>0.7833899044625477</v>
      </c>
      <c r="O1149" s="22">
        <f t="shared" si="116"/>
        <v>41328.33</v>
      </c>
      <c r="P1149" s="22">
        <f t="shared" si="117"/>
        <v>0.03261516604870083</v>
      </c>
      <c r="Q1149" s="22">
        <f t="shared" si="118"/>
        <v>0.8372629652960333</v>
      </c>
    </row>
    <row r="1150" spans="1:16" s="22" customFormat="1" ht="15.75">
      <c r="A1150" s="22" t="s">
        <v>145</v>
      </c>
      <c r="B1150" s="22" t="s">
        <v>93</v>
      </c>
      <c r="C1150" s="22" t="s">
        <v>127</v>
      </c>
      <c r="D1150" s="22">
        <v>15838.09</v>
      </c>
      <c r="E1150" s="22">
        <v>20949642</v>
      </c>
      <c r="F1150" s="22" t="s">
        <v>145</v>
      </c>
      <c r="G1150" s="22" t="s">
        <v>93</v>
      </c>
      <c r="H1150" s="22" t="s">
        <v>127</v>
      </c>
      <c r="I1150" s="22">
        <v>22473.96</v>
      </c>
      <c r="J1150" s="22">
        <v>22110188</v>
      </c>
      <c r="K1150" s="22">
        <f t="shared" si="106"/>
        <v>19156.025</v>
      </c>
      <c r="L1150" s="22">
        <f t="shared" si="114"/>
        <v>0.02527848141396999</v>
      </c>
      <c r="M1150" s="22">
        <f t="shared" si="115"/>
        <v>0.8086683858765178</v>
      </c>
      <c r="O1150" s="22">
        <f t="shared" si="116"/>
        <v>25838.75</v>
      </c>
      <c r="P1150" s="22">
        <f t="shared" si="117"/>
        <v>0.020391221269789234</v>
      </c>
    </row>
    <row r="1151" spans="1:16" s="22" customFormat="1" ht="15.75">
      <c r="A1151" s="22" t="s">
        <v>145</v>
      </c>
      <c r="B1151" s="22" t="s">
        <v>93</v>
      </c>
      <c r="C1151" s="22" t="s">
        <v>128</v>
      </c>
      <c r="D1151" s="22">
        <v>30600.33</v>
      </c>
      <c r="E1151" s="22">
        <v>20980243</v>
      </c>
      <c r="F1151" s="22" t="s">
        <v>145</v>
      </c>
      <c r="G1151" s="22" t="s">
        <v>93</v>
      </c>
      <c r="H1151" s="22" t="s">
        <v>128</v>
      </c>
      <c r="I1151" s="22">
        <v>20728.02</v>
      </c>
      <c r="J1151" s="22">
        <v>22130916</v>
      </c>
      <c r="K1151" s="22">
        <f t="shared" si="106"/>
        <v>25664.175000000003</v>
      </c>
      <c r="L1151" s="22">
        <f t="shared" si="114"/>
        <v>0.033866700985323066</v>
      </c>
      <c r="M1151" s="22">
        <f t="shared" si="115"/>
        <v>0.8425350868618409</v>
      </c>
      <c r="O1151" s="22">
        <f t="shared" si="116"/>
        <v>28422.155000000002</v>
      </c>
      <c r="P1151" s="22">
        <f t="shared" si="117"/>
        <v>0.022429972485868956</v>
      </c>
    </row>
    <row r="1152" spans="1:16" s="22" customFormat="1" ht="15.75">
      <c r="A1152" s="22" t="s">
        <v>145</v>
      </c>
      <c r="B1152" s="22" t="s">
        <v>93</v>
      </c>
      <c r="C1152" s="22" t="s">
        <v>129</v>
      </c>
      <c r="D1152" s="22">
        <v>11746.69</v>
      </c>
      <c r="E1152" s="22">
        <v>20991989</v>
      </c>
      <c r="F1152" s="22" t="s">
        <v>145</v>
      </c>
      <c r="G1152" s="22" t="s">
        <v>93</v>
      </c>
      <c r="H1152" s="22" t="s">
        <v>129</v>
      </c>
      <c r="I1152" s="22">
        <v>15811.56</v>
      </c>
      <c r="J1152" s="22">
        <v>22146727</v>
      </c>
      <c r="K1152" s="22">
        <f t="shared" si="106"/>
        <v>13779.125</v>
      </c>
      <c r="L1152" s="22">
        <f t="shared" si="114"/>
        <v>0.018183070611636244</v>
      </c>
      <c r="M1152" s="22">
        <f t="shared" si="115"/>
        <v>0.8607181574734771</v>
      </c>
      <c r="O1152" s="22">
        <f t="shared" si="116"/>
        <v>18589.715</v>
      </c>
      <c r="P1152" s="22">
        <f t="shared" si="117"/>
        <v>0.01467048490764143</v>
      </c>
    </row>
    <row r="1153" spans="1:16" s="22" customFormat="1" ht="15.75">
      <c r="A1153" s="22" t="s">
        <v>145</v>
      </c>
      <c r="B1153" s="22" t="s">
        <v>93</v>
      </c>
      <c r="C1153" s="22" t="s">
        <v>130</v>
      </c>
      <c r="D1153" s="22">
        <v>17286.28</v>
      </c>
      <c r="E1153" s="22">
        <v>21009275</v>
      </c>
      <c r="F1153" s="22" t="s">
        <v>145</v>
      </c>
      <c r="G1153" s="22" t="s">
        <v>93</v>
      </c>
      <c r="H1153" s="22" t="s">
        <v>130</v>
      </c>
      <c r="I1153" s="22">
        <v>22004.31</v>
      </c>
      <c r="J1153" s="22">
        <v>22168732</v>
      </c>
      <c r="K1153" s="22">
        <f t="shared" si="106"/>
        <v>19645.295</v>
      </c>
      <c r="L1153" s="22">
        <f t="shared" si="114"/>
        <v>0.025924126979864428</v>
      </c>
      <c r="O1153" s="22">
        <f t="shared" si="116"/>
        <v>28254.604999999996</v>
      </c>
      <c r="P1153" s="22">
        <f t="shared" si="117"/>
        <v>0.022297746696163443</v>
      </c>
    </row>
    <row r="1154" spans="1:16" s="22" customFormat="1" ht="15.75">
      <c r="A1154" s="22" t="s">
        <v>145</v>
      </c>
      <c r="B1154" s="22" t="s">
        <v>93</v>
      </c>
      <c r="C1154" s="22" t="s">
        <v>131</v>
      </c>
      <c r="D1154" s="22">
        <v>13097.36</v>
      </c>
      <c r="E1154" s="22">
        <v>21022373</v>
      </c>
      <c r="F1154" s="22" t="s">
        <v>145</v>
      </c>
      <c r="G1154" s="22" t="s">
        <v>93</v>
      </c>
      <c r="H1154" s="22" t="s">
        <v>131</v>
      </c>
      <c r="I1154" s="22">
        <v>10942.93</v>
      </c>
      <c r="J1154" s="22">
        <v>22179675</v>
      </c>
      <c r="K1154" s="22">
        <f t="shared" si="106"/>
        <v>12020.145</v>
      </c>
      <c r="L1154" s="22">
        <f t="shared" si="114"/>
        <v>0.015861903081444313</v>
      </c>
      <c r="O1154" s="22">
        <f t="shared" si="116"/>
        <v>18859.99</v>
      </c>
      <c r="P1154" s="22">
        <f t="shared" si="117"/>
        <v>0.014883778403986737</v>
      </c>
    </row>
    <row r="1155" spans="1:16" s="22" customFormat="1" ht="15.75">
      <c r="A1155" s="22" t="s">
        <v>145</v>
      </c>
      <c r="B1155" s="22" t="s">
        <v>93</v>
      </c>
      <c r="C1155" s="22" t="s">
        <v>132</v>
      </c>
      <c r="D1155" s="22">
        <v>70915.29</v>
      </c>
      <c r="E1155" s="22">
        <v>21093288</v>
      </c>
      <c r="F1155" s="22" t="s">
        <v>145</v>
      </c>
      <c r="G1155" s="22" t="s">
        <v>93</v>
      </c>
      <c r="H1155" s="22" t="s">
        <v>132</v>
      </c>
      <c r="I1155" s="22">
        <v>76849.3</v>
      </c>
      <c r="J1155" s="22">
        <v>22256524</v>
      </c>
      <c r="K1155" s="22">
        <f t="shared" si="106"/>
        <v>73882.295</v>
      </c>
      <c r="L1155" s="22">
        <f>SUM(K1156:K1172)</f>
        <v>509351.00999999995</v>
      </c>
      <c r="O1155" s="22">
        <f t="shared" si="116"/>
        <v>86247.13</v>
      </c>
      <c r="P1155" s="22">
        <f t="shared" si="117"/>
        <v>0.06806383094051675</v>
      </c>
    </row>
    <row r="1156" spans="1:13" s="22" customFormat="1" ht="15.75">
      <c r="A1156" s="22" t="s">
        <v>145</v>
      </c>
      <c r="B1156" s="22" t="s">
        <v>94</v>
      </c>
      <c r="C1156" s="22" t="s">
        <v>116</v>
      </c>
      <c r="D1156" s="22">
        <v>117764.5</v>
      </c>
      <c r="E1156" s="22">
        <v>21211053</v>
      </c>
      <c r="F1156" s="22" t="s">
        <v>145</v>
      </c>
      <c r="G1156" s="22" t="s">
        <v>94</v>
      </c>
      <c r="H1156" s="22" t="s">
        <v>116</v>
      </c>
      <c r="I1156" s="22">
        <v>102877.8</v>
      </c>
      <c r="J1156" s="22">
        <v>22359402</v>
      </c>
      <c r="K1156" s="22">
        <f t="shared" si="106"/>
        <v>110321.15</v>
      </c>
      <c r="L1156" s="22">
        <f>+K1156/$L$1155</f>
        <v>0.21659159957295462</v>
      </c>
      <c r="M1156" s="22">
        <f>+L1156+M1155</f>
        <v>0.21659159957295462</v>
      </c>
    </row>
    <row r="1157" spans="1:13" s="22" customFormat="1" ht="15.75">
      <c r="A1157" s="22" t="s">
        <v>145</v>
      </c>
      <c r="B1157" s="22" t="s">
        <v>94</v>
      </c>
      <c r="C1157" s="22" t="s">
        <v>117</v>
      </c>
      <c r="D1157" s="22">
        <v>102238.4</v>
      </c>
      <c r="E1157" s="22">
        <v>21313291</v>
      </c>
      <c r="F1157" s="22" t="s">
        <v>145</v>
      </c>
      <c r="G1157" s="22" t="s">
        <v>94</v>
      </c>
      <c r="H1157" s="22" t="s">
        <v>117</v>
      </c>
      <c r="I1157" s="22">
        <v>102318.4</v>
      </c>
      <c r="J1157" s="22">
        <v>22461720</v>
      </c>
      <c r="K1157" s="22">
        <f t="shared" si="106"/>
        <v>102278.4</v>
      </c>
      <c r="L1157" s="22">
        <f aca="true" t="shared" si="119" ref="L1157:L1171">+K1157/$L$1155</f>
        <v>0.20080140805060936</v>
      </c>
      <c r="M1157" s="22">
        <f aca="true" t="shared" si="120" ref="M1157:M1171">+L1157+M1156</f>
        <v>0.417393007623564</v>
      </c>
    </row>
    <row r="1158" spans="1:14" s="22" customFormat="1" ht="15.75">
      <c r="A1158" s="22" t="s">
        <v>145</v>
      </c>
      <c r="B1158" s="22" t="s">
        <v>94</v>
      </c>
      <c r="C1158" s="22" t="s">
        <v>118</v>
      </c>
      <c r="D1158" s="22">
        <v>46762.65</v>
      </c>
      <c r="E1158" s="22">
        <v>21360054</v>
      </c>
      <c r="F1158" s="22" t="s">
        <v>145</v>
      </c>
      <c r="G1158" s="22" t="s">
        <v>94</v>
      </c>
      <c r="H1158" s="22" t="s">
        <v>118</v>
      </c>
      <c r="I1158" s="22">
        <v>51007.48</v>
      </c>
      <c r="J1158" s="22">
        <v>22512728</v>
      </c>
      <c r="K1158" s="22">
        <f t="shared" si="106"/>
        <v>48885.065</v>
      </c>
      <c r="L1158" s="22">
        <f t="shared" si="119"/>
        <v>0.0959751998921137</v>
      </c>
      <c r="M1158" s="22">
        <f t="shared" si="120"/>
        <v>0.5133682075156777</v>
      </c>
      <c r="N1158" s="22">
        <f>20000+5000*(0.5-M1157)/(M1158-M1157)</f>
        <v>24303.55927725574</v>
      </c>
    </row>
    <row r="1159" spans="1:13" s="22" customFormat="1" ht="15.75">
      <c r="A1159" s="22" t="s">
        <v>145</v>
      </c>
      <c r="B1159" s="22" t="s">
        <v>94</v>
      </c>
      <c r="C1159" s="22" t="s">
        <v>119</v>
      </c>
      <c r="D1159" s="22">
        <v>48648.53</v>
      </c>
      <c r="E1159" s="22">
        <v>21408702</v>
      </c>
      <c r="F1159" s="22" t="s">
        <v>145</v>
      </c>
      <c r="G1159" s="22" t="s">
        <v>94</v>
      </c>
      <c r="H1159" s="22" t="s">
        <v>119</v>
      </c>
      <c r="I1159" s="22">
        <v>55221.08</v>
      </c>
      <c r="J1159" s="22">
        <v>22567949</v>
      </c>
      <c r="K1159" s="22">
        <f t="shared" si="106"/>
        <v>51934.805</v>
      </c>
      <c r="L1159" s="22">
        <f t="shared" si="119"/>
        <v>0.1019627015169755</v>
      </c>
      <c r="M1159" s="22">
        <f t="shared" si="120"/>
        <v>0.6153309090326532</v>
      </c>
    </row>
    <row r="1160" spans="1:13" s="22" customFormat="1" ht="15.75">
      <c r="A1160" s="22" t="s">
        <v>145</v>
      </c>
      <c r="B1160" s="22" t="s">
        <v>94</v>
      </c>
      <c r="C1160" s="22" t="s">
        <v>120</v>
      </c>
      <c r="D1160" s="22">
        <v>32410.91</v>
      </c>
      <c r="E1160" s="22">
        <v>21441113</v>
      </c>
      <c r="F1160" s="22" t="s">
        <v>145</v>
      </c>
      <c r="G1160" s="22" t="s">
        <v>94</v>
      </c>
      <c r="H1160" s="22" t="s">
        <v>120</v>
      </c>
      <c r="I1160" s="22">
        <v>41713.07</v>
      </c>
      <c r="J1160" s="22">
        <v>22609662</v>
      </c>
      <c r="K1160" s="22">
        <f t="shared" si="106"/>
        <v>37061.99</v>
      </c>
      <c r="L1160" s="22">
        <f t="shared" si="119"/>
        <v>0.07276316189105034</v>
      </c>
      <c r="M1160" s="22">
        <f t="shared" si="120"/>
        <v>0.6880940709237036</v>
      </c>
    </row>
    <row r="1161" spans="1:13" s="22" customFormat="1" ht="15.75">
      <c r="A1161" s="22" t="s">
        <v>145</v>
      </c>
      <c r="B1161" s="22" t="s">
        <v>94</v>
      </c>
      <c r="C1161" s="22" t="s">
        <v>121</v>
      </c>
      <c r="D1161" s="22">
        <v>36698.88</v>
      </c>
      <c r="E1161" s="22">
        <v>21477812</v>
      </c>
      <c r="F1161" s="22" t="s">
        <v>145</v>
      </c>
      <c r="G1161" s="22" t="s">
        <v>94</v>
      </c>
      <c r="H1161" s="22" t="s">
        <v>121</v>
      </c>
      <c r="I1161" s="22">
        <v>32174.27</v>
      </c>
      <c r="J1161" s="22">
        <v>22641836</v>
      </c>
      <c r="K1161" s="22">
        <f t="shared" si="106"/>
        <v>34436.575</v>
      </c>
      <c r="L1161" s="22">
        <f t="shared" si="119"/>
        <v>0.0676087301760725</v>
      </c>
      <c r="M1161" s="22">
        <f t="shared" si="120"/>
        <v>0.7557028010997761</v>
      </c>
    </row>
    <row r="1162" spans="1:13" s="22" customFormat="1" ht="15.75">
      <c r="A1162" s="22" t="s">
        <v>145</v>
      </c>
      <c r="B1162" s="22" t="s">
        <v>94</v>
      </c>
      <c r="C1162" s="22" t="s">
        <v>122</v>
      </c>
      <c r="D1162" s="22">
        <v>26344.09</v>
      </c>
      <c r="E1162" s="22">
        <v>21504156</v>
      </c>
      <c r="F1162" s="22" t="s">
        <v>145</v>
      </c>
      <c r="G1162" s="22" t="s">
        <v>94</v>
      </c>
      <c r="H1162" s="22" t="s">
        <v>122</v>
      </c>
      <c r="I1162" s="22">
        <v>30670.12</v>
      </c>
      <c r="J1162" s="22">
        <v>22672506</v>
      </c>
      <c r="K1162" s="22">
        <f t="shared" si="106"/>
        <v>28507.105</v>
      </c>
      <c r="L1162" s="22">
        <f t="shared" si="119"/>
        <v>0.05596750460944409</v>
      </c>
      <c r="M1162" s="22">
        <f t="shared" si="120"/>
        <v>0.8116703057092202</v>
      </c>
    </row>
    <row r="1163" spans="1:13" s="22" customFormat="1" ht="15.75">
      <c r="A1163" s="22" t="s">
        <v>145</v>
      </c>
      <c r="B1163" s="22" t="s">
        <v>94</v>
      </c>
      <c r="C1163" s="22" t="s">
        <v>123</v>
      </c>
      <c r="D1163" s="22">
        <v>13355.72</v>
      </c>
      <c r="E1163" s="22">
        <v>21517512</v>
      </c>
      <c r="F1163" s="22" t="s">
        <v>145</v>
      </c>
      <c r="G1163" s="22" t="s">
        <v>94</v>
      </c>
      <c r="H1163" s="22" t="s">
        <v>123</v>
      </c>
      <c r="I1163" s="22">
        <v>11767.81</v>
      </c>
      <c r="J1163" s="22">
        <v>22684274</v>
      </c>
      <c r="K1163" s="22">
        <f t="shared" si="106"/>
        <v>12561.765</v>
      </c>
      <c r="L1163" s="22">
        <f t="shared" si="119"/>
        <v>0.02466229526078686</v>
      </c>
      <c r="M1163" s="22">
        <f t="shared" si="120"/>
        <v>0.8363326009700071</v>
      </c>
    </row>
    <row r="1164" spans="1:13" s="22" customFormat="1" ht="15.75">
      <c r="A1164" s="22" t="s">
        <v>145</v>
      </c>
      <c r="B1164" s="22" t="s">
        <v>94</v>
      </c>
      <c r="C1164" s="22" t="s">
        <v>124</v>
      </c>
      <c r="D1164" s="22">
        <v>19190.66</v>
      </c>
      <c r="E1164" s="22">
        <v>21536702</v>
      </c>
      <c r="F1164" s="22" t="s">
        <v>145</v>
      </c>
      <c r="G1164" s="22" t="s">
        <v>94</v>
      </c>
      <c r="H1164" s="22" t="s">
        <v>124</v>
      </c>
      <c r="I1164" s="22">
        <v>33636.81</v>
      </c>
      <c r="J1164" s="22">
        <v>22717911</v>
      </c>
      <c r="K1164" s="22">
        <f t="shared" si="106"/>
        <v>26413.735</v>
      </c>
      <c r="L1164" s="22">
        <f t="shared" si="119"/>
        <v>0.05185762761126164</v>
      </c>
      <c r="M1164" s="22">
        <f t="shared" si="120"/>
        <v>0.8881902285812687</v>
      </c>
    </row>
    <row r="1165" spans="1:13" s="22" customFormat="1" ht="15.75">
      <c r="A1165" s="22" t="s">
        <v>145</v>
      </c>
      <c r="B1165" s="22" t="s">
        <v>94</v>
      </c>
      <c r="C1165" s="22" t="s">
        <v>125</v>
      </c>
      <c r="D1165" s="22">
        <v>7465.29</v>
      </c>
      <c r="E1165" s="22">
        <v>21544168</v>
      </c>
      <c r="F1165" s="22" t="s">
        <v>145</v>
      </c>
      <c r="G1165" s="22" t="s">
        <v>94</v>
      </c>
      <c r="H1165" s="22" t="s">
        <v>125</v>
      </c>
      <c r="I1165" s="22">
        <v>4205.13</v>
      </c>
      <c r="J1165" s="22">
        <v>22722116</v>
      </c>
      <c r="K1165" s="22">
        <f aca="true" t="shared" si="121" ref="K1165:K1172">(D1165+I1165)/2</f>
        <v>5835.21</v>
      </c>
      <c r="L1165" s="22">
        <f t="shared" si="119"/>
        <v>0.011456166544167647</v>
      </c>
      <c r="M1165" s="22">
        <f t="shared" si="120"/>
        <v>0.8996463951254364</v>
      </c>
    </row>
    <row r="1166" spans="1:13" s="22" customFormat="1" ht="15.75">
      <c r="A1166" s="22" t="s">
        <v>145</v>
      </c>
      <c r="B1166" s="22" t="s">
        <v>94</v>
      </c>
      <c r="C1166" s="22" t="s">
        <v>126</v>
      </c>
      <c r="D1166" s="22">
        <v>7401.73</v>
      </c>
      <c r="E1166" s="22">
        <v>21551569</v>
      </c>
      <c r="F1166" s="22" t="s">
        <v>145</v>
      </c>
      <c r="G1166" s="22" t="s">
        <v>94</v>
      </c>
      <c r="H1166" s="22" t="s">
        <v>126</v>
      </c>
      <c r="I1166" s="22">
        <v>10698.12</v>
      </c>
      <c r="J1166" s="22">
        <v>22732814</v>
      </c>
      <c r="K1166" s="22">
        <f t="shared" si="121"/>
        <v>9049.925</v>
      </c>
      <c r="L1166" s="22">
        <f t="shared" si="119"/>
        <v>0.01776756072398875</v>
      </c>
      <c r="M1166" s="22">
        <f t="shared" si="120"/>
        <v>0.9174139558494252</v>
      </c>
    </row>
    <row r="1167" spans="1:13" s="22" customFormat="1" ht="15.75">
      <c r="A1167" s="22" t="s">
        <v>145</v>
      </c>
      <c r="B1167" s="22" t="s">
        <v>94</v>
      </c>
      <c r="C1167" s="22" t="s">
        <v>127</v>
      </c>
      <c r="D1167" s="22">
        <v>8508.42</v>
      </c>
      <c r="E1167" s="22">
        <v>21560078</v>
      </c>
      <c r="F1167" s="22" t="s">
        <v>145</v>
      </c>
      <c r="G1167" s="22" t="s">
        <v>94</v>
      </c>
      <c r="H1167" s="22" t="s">
        <v>127</v>
      </c>
      <c r="I1167" s="22">
        <v>4857.03</v>
      </c>
      <c r="J1167" s="22">
        <v>22737671</v>
      </c>
      <c r="K1167" s="22">
        <f t="shared" si="121"/>
        <v>6682.725</v>
      </c>
      <c r="L1167" s="22">
        <f t="shared" si="119"/>
        <v>0.013120078038129345</v>
      </c>
      <c r="M1167" s="22">
        <f t="shared" si="120"/>
        <v>0.9305340338875545</v>
      </c>
    </row>
    <row r="1168" spans="1:13" s="22" customFormat="1" ht="15.75">
      <c r="A1168" s="22" t="s">
        <v>145</v>
      </c>
      <c r="B1168" s="22" t="s">
        <v>94</v>
      </c>
      <c r="C1168" s="22" t="s">
        <v>128</v>
      </c>
      <c r="D1168" s="22">
        <v>1789.56</v>
      </c>
      <c r="E1168" s="22">
        <v>21561867</v>
      </c>
      <c r="F1168" s="22" t="s">
        <v>145</v>
      </c>
      <c r="G1168" s="22" t="s">
        <v>94</v>
      </c>
      <c r="H1168" s="22" t="s">
        <v>128</v>
      </c>
      <c r="I1168" s="22">
        <v>3726.4</v>
      </c>
      <c r="J1168" s="22">
        <v>22741397</v>
      </c>
      <c r="K1168" s="22">
        <f t="shared" si="121"/>
        <v>2757.98</v>
      </c>
      <c r="L1168" s="22">
        <f t="shared" si="119"/>
        <v>0.005414694279294745</v>
      </c>
      <c r="M1168" s="22">
        <f t="shared" si="120"/>
        <v>0.9359487281668493</v>
      </c>
    </row>
    <row r="1169" spans="1:13" s="22" customFormat="1" ht="15.75">
      <c r="A1169" s="22" t="s">
        <v>145</v>
      </c>
      <c r="B1169" s="22" t="s">
        <v>94</v>
      </c>
      <c r="C1169" s="22" t="s">
        <v>129</v>
      </c>
      <c r="D1169" s="22">
        <v>4927.19</v>
      </c>
      <c r="E1169" s="22">
        <v>21566795</v>
      </c>
      <c r="F1169" s="22" t="s">
        <v>145</v>
      </c>
      <c r="G1169" s="22" t="s">
        <v>94</v>
      </c>
      <c r="H1169" s="22" t="s">
        <v>129</v>
      </c>
      <c r="I1169" s="22">
        <v>4693.99</v>
      </c>
      <c r="J1169" s="22">
        <v>22746091</v>
      </c>
      <c r="K1169" s="22">
        <f t="shared" si="121"/>
        <v>4810.59</v>
      </c>
      <c r="L1169" s="22">
        <f t="shared" si="119"/>
        <v>0.009444547876718652</v>
      </c>
      <c r="M1169" s="22">
        <f t="shared" si="120"/>
        <v>0.9453932760435679</v>
      </c>
    </row>
    <row r="1170" spans="1:13" s="22" customFormat="1" ht="15.75">
      <c r="A1170" s="22" t="s">
        <v>145</v>
      </c>
      <c r="B1170" s="22" t="s">
        <v>94</v>
      </c>
      <c r="C1170" s="22" t="s">
        <v>130</v>
      </c>
      <c r="D1170" s="22">
        <v>13755.9</v>
      </c>
      <c r="E1170" s="22">
        <v>21580551</v>
      </c>
      <c r="F1170" s="22" t="s">
        <v>145</v>
      </c>
      <c r="G1170" s="22" t="s">
        <v>94</v>
      </c>
      <c r="H1170" s="22" t="s">
        <v>130</v>
      </c>
      <c r="I1170" s="22">
        <v>3462.72</v>
      </c>
      <c r="J1170" s="22">
        <v>22749554</v>
      </c>
      <c r="K1170" s="22">
        <f t="shared" si="121"/>
        <v>8609.31</v>
      </c>
      <c r="L1170" s="22">
        <f t="shared" si="119"/>
        <v>0.01690250893975846</v>
      </c>
      <c r="M1170" s="22">
        <f t="shared" si="120"/>
        <v>0.9622957849833264</v>
      </c>
    </row>
    <row r="1171" spans="1:13" s="22" customFormat="1" ht="15.75">
      <c r="A1171" s="22" t="s">
        <v>145</v>
      </c>
      <c r="B1171" s="22" t="s">
        <v>94</v>
      </c>
      <c r="C1171" s="22" t="s">
        <v>131</v>
      </c>
      <c r="D1171" s="22">
        <v>4089.17</v>
      </c>
      <c r="E1171" s="22">
        <v>21584640</v>
      </c>
      <c r="F1171" s="22" t="s">
        <v>145</v>
      </c>
      <c r="G1171" s="22" t="s">
        <v>94</v>
      </c>
      <c r="H1171" s="22" t="s">
        <v>131</v>
      </c>
      <c r="I1171" s="22">
        <v>9590.52</v>
      </c>
      <c r="J1171" s="22">
        <v>22759145</v>
      </c>
      <c r="K1171" s="22">
        <f t="shared" si="121"/>
        <v>6839.845</v>
      </c>
      <c r="L1171" s="22">
        <f t="shared" si="119"/>
        <v>0.013428549007883582</v>
      </c>
      <c r="M1171" s="22">
        <f t="shared" si="120"/>
        <v>0.97572433399121</v>
      </c>
    </row>
    <row r="1172" spans="1:11" s="22" customFormat="1" ht="15.75">
      <c r="A1172" s="22" t="s">
        <v>145</v>
      </c>
      <c r="B1172" s="22" t="s">
        <v>94</v>
      </c>
      <c r="C1172" s="22" t="s">
        <v>132</v>
      </c>
      <c r="D1172" s="22">
        <v>14980.95</v>
      </c>
      <c r="E1172" s="22">
        <v>21599621</v>
      </c>
      <c r="F1172" s="22" t="s">
        <v>145</v>
      </c>
      <c r="G1172" s="22" t="s">
        <v>94</v>
      </c>
      <c r="H1172" s="22" t="s">
        <v>132</v>
      </c>
      <c r="I1172" s="22">
        <v>9748.72</v>
      </c>
      <c r="J1172" s="22">
        <v>22768893</v>
      </c>
      <c r="K1172" s="22">
        <f t="shared" si="121"/>
        <v>12364.835</v>
      </c>
    </row>
    <row r="1173" spans="1:6" ht="15.75">
      <c r="A1173" t="s">
        <v>239</v>
      </c>
      <c r="F1173" t="s">
        <v>156</v>
      </c>
    </row>
    <row r="1174" spans="1:6" ht="15.75">
      <c r="A1174" t="s">
        <v>4</v>
      </c>
      <c r="F1174" t="s">
        <v>4</v>
      </c>
    </row>
    <row r="1176" spans="1:6" ht="15.75">
      <c r="A1176" t="s">
        <v>5</v>
      </c>
      <c r="F1176" t="s">
        <v>5</v>
      </c>
    </row>
    <row r="1178" spans="1:6" ht="15.75">
      <c r="A1178" t="s">
        <v>6</v>
      </c>
      <c r="F1178" t="s">
        <v>6</v>
      </c>
    </row>
    <row r="1179" spans="1:10" ht="15.75">
      <c r="A1179" t="s">
        <v>142</v>
      </c>
      <c r="B1179" t="s">
        <v>91</v>
      </c>
      <c r="C1179" t="s">
        <v>135</v>
      </c>
      <c r="D1179" t="s">
        <v>9</v>
      </c>
      <c r="E1179" t="s">
        <v>9</v>
      </c>
      <c r="F1179" t="s">
        <v>142</v>
      </c>
      <c r="G1179" t="s">
        <v>91</v>
      </c>
      <c r="H1179" t="s">
        <v>135</v>
      </c>
      <c r="I1179" t="s">
        <v>9</v>
      </c>
      <c r="J1179" t="s">
        <v>9</v>
      </c>
    </row>
    <row r="1180" spans="1:8" ht="15.75">
      <c r="A1180" t="s">
        <v>43</v>
      </c>
      <c r="B1180" t="s">
        <v>102</v>
      </c>
      <c r="C1180" t="s">
        <v>103</v>
      </c>
      <c r="F1180" t="s">
        <v>11</v>
      </c>
      <c r="G1180" t="s">
        <v>114</v>
      </c>
      <c r="H1180" t="s">
        <v>103</v>
      </c>
    </row>
    <row r="1181" spans="1:11" s="22" customFormat="1" ht="15.75">
      <c r="A1181" s="22" t="s">
        <v>1</v>
      </c>
      <c r="B1181" s="22" t="s">
        <v>93</v>
      </c>
      <c r="C1181" s="22" t="s">
        <v>136</v>
      </c>
      <c r="D1181" s="22">
        <v>223509.4</v>
      </c>
      <c r="E1181" s="22">
        <v>223509.4</v>
      </c>
      <c r="F1181" s="22" t="s">
        <v>1</v>
      </c>
      <c r="G1181" s="22" t="s">
        <v>93</v>
      </c>
      <c r="H1181" s="22" t="s">
        <v>136</v>
      </c>
      <c r="I1181" s="22">
        <v>271452.9</v>
      </c>
      <c r="J1181" s="22">
        <v>271452.9</v>
      </c>
      <c r="K1181" s="22">
        <f aca="true" t="shared" si="122" ref="K1181:K1220">(D1181+I1181)/2</f>
        <v>247481.15000000002</v>
      </c>
    </row>
    <row r="1182" spans="1:11" s="22" customFormat="1" ht="15.75">
      <c r="A1182" s="22" t="s">
        <v>1</v>
      </c>
      <c r="B1182" s="22" t="s">
        <v>93</v>
      </c>
      <c r="C1182" s="22" t="s">
        <v>137</v>
      </c>
      <c r="D1182" s="22">
        <v>547434.4</v>
      </c>
      <c r="E1182" s="22">
        <v>770943.8</v>
      </c>
      <c r="F1182" s="22" t="s">
        <v>1</v>
      </c>
      <c r="G1182" s="22" t="s">
        <v>93</v>
      </c>
      <c r="H1182" s="22" t="s">
        <v>137</v>
      </c>
      <c r="I1182" s="22">
        <v>488994</v>
      </c>
      <c r="J1182" s="22">
        <v>760446.9</v>
      </c>
      <c r="K1182" s="22">
        <f t="shared" si="122"/>
        <v>518214.2</v>
      </c>
    </row>
    <row r="1183" spans="1:11" s="22" customFormat="1" ht="15.75">
      <c r="A1183" s="22" t="s">
        <v>1</v>
      </c>
      <c r="B1183" s="22" t="s">
        <v>93</v>
      </c>
      <c r="C1183" s="22" t="s">
        <v>138</v>
      </c>
      <c r="D1183" s="22">
        <v>382672.3</v>
      </c>
      <c r="E1183" s="22">
        <v>1153616</v>
      </c>
      <c r="F1183" s="22" t="s">
        <v>1</v>
      </c>
      <c r="G1183" s="22" t="s">
        <v>93</v>
      </c>
      <c r="H1183" s="22" t="s">
        <v>138</v>
      </c>
      <c r="I1183" s="22">
        <v>390686.7</v>
      </c>
      <c r="J1183" s="22">
        <v>1151134</v>
      </c>
      <c r="K1183" s="22">
        <f t="shared" si="122"/>
        <v>386679.5</v>
      </c>
    </row>
    <row r="1184" spans="1:11" s="22" customFormat="1" ht="15.75">
      <c r="A1184" s="22" t="s">
        <v>1</v>
      </c>
      <c r="B1184" s="22" t="s">
        <v>93</v>
      </c>
      <c r="C1184" s="22" t="s">
        <v>139</v>
      </c>
      <c r="D1184" s="22">
        <v>423959.3</v>
      </c>
      <c r="E1184" s="22">
        <v>1577575</v>
      </c>
      <c r="F1184" s="22" t="s">
        <v>1</v>
      </c>
      <c r="G1184" s="22" t="s">
        <v>93</v>
      </c>
      <c r="H1184" s="22" t="s">
        <v>139</v>
      </c>
      <c r="I1184" s="22">
        <v>433462.3</v>
      </c>
      <c r="J1184" s="22">
        <v>1584596</v>
      </c>
      <c r="K1184" s="22">
        <f t="shared" si="122"/>
        <v>428710.8</v>
      </c>
    </row>
    <row r="1185" spans="1:11" s="22" customFormat="1" ht="15.75">
      <c r="A1185" s="22" t="s">
        <v>1</v>
      </c>
      <c r="B1185" s="22" t="s">
        <v>93</v>
      </c>
      <c r="C1185" s="22" t="s">
        <v>140</v>
      </c>
      <c r="D1185" s="22">
        <v>396764.5</v>
      </c>
      <c r="E1185" s="22">
        <v>1974340</v>
      </c>
      <c r="F1185" s="22" t="s">
        <v>1</v>
      </c>
      <c r="G1185" s="22" t="s">
        <v>93</v>
      </c>
      <c r="H1185" s="22" t="s">
        <v>140</v>
      </c>
      <c r="I1185" s="22">
        <v>409129.1</v>
      </c>
      <c r="J1185" s="22">
        <v>1993725</v>
      </c>
      <c r="K1185" s="22">
        <f t="shared" si="122"/>
        <v>402946.8</v>
      </c>
    </row>
    <row r="1186" spans="1:11" s="22" customFormat="1" ht="15.75">
      <c r="A1186" s="22" t="s">
        <v>1</v>
      </c>
      <c r="B1186" s="22" t="s">
        <v>94</v>
      </c>
      <c r="C1186" s="22" t="s">
        <v>136</v>
      </c>
      <c r="D1186" s="22">
        <v>359858.3</v>
      </c>
      <c r="E1186" s="22">
        <v>2334198</v>
      </c>
      <c r="F1186" s="22" t="s">
        <v>1</v>
      </c>
      <c r="G1186" s="22" t="s">
        <v>94</v>
      </c>
      <c r="H1186" s="22" t="s">
        <v>136</v>
      </c>
      <c r="I1186" s="22">
        <v>384772.2</v>
      </c>
      <c r="J1186" s="22">
        <v>2378497</v>
      </c>
      <c r="K1186" s="22">
        <f t="shared" si="122"/>
        <v>372315.25</v>
      </c>
    </row>
    <row r="1187" spans="1:11" s="22" customFormat="1" ht="15.75">
      <c r="A1187" s="22" t="s">
        <v>1</v>
      </c>
      <c r="B1187" s="22" t="s">
        <v>94</v>
      </c>
      <c r="C1187" s="22" t="s">
        <v>137</v>
      </c>
      <c r="D1187" s="22">
        <v>665183.2</v>
      </c>
      <c r="E1187" s="22">
        <v>2999381</v>
      </c>
      <c r="F1187" s="22" t="s">
        <v>1</v>
      </c>
      <c r="G1187" s="22" t="s">
        <v>94</v>
      </c>
      <c r="H1187" s="22" t="s">
        <v>137</v>
      </c>
      <c r="I1187" s="22">
        <v>712963.2</v>
      </c>
      <c r="J1187" s="22">
        <v>3091460</v>
      </c>
      <c r="K1187" s="22">
        <f t="shared" si="122"/>
        <v>689073.2</v>
      </c>
    </row>
    <row r="1188" spans="1:11" s="22" customFormat="1" ht="15.75">
      <c r="A1188" s="22" t="s">
        <v>1</v>
      </c>
      <c r="B1188" s="22" t="s">
        <v>94</v>
      </c>
      <c r="C1188" s="22" t="s">
        <v>138</v>
      </c>
      <c r="D1188" s="22">
        <v>565399.3</v>
      </c>
      <c r="E1188" s="22">
        <v>3564781</v>
      </c>
      <c r="F1188" s="22" t="s">
        <v>1</v>
      </c>
      <c r="G1188" s="22" t="s">
        <v>94</v>
      </c>
      <c r="H1188" s="22" t="s">
        <v>138</v>
      </c>
      <c r="I1188" s="22">
        <v>573950.3</v>
      </c>
      <c r="J1188" s="22">
        <v>3665411</v>
      </c>
      <c r="K1188" s="22">
        <f t="shared" si="122"/>
        <v>569674.8</v>
      </c>
    </row>
    <row r="1189" spans="1:11" s="22" customFormat="1" ht="15.75">
      <c r="A1189" s="22" t="s">
        <v>1</v>
      </c>
      <c r="B1189" s="22" t="s">
        <v>94</v>
      </c>
      <c r="C1189" s="22" t="s">
        <v>139</v>
      </c>
      <c r="D1189" s="22">
        <v>532521.8</v>
      </c>
      <c r="E1189" s="22">
        <v>4097302</v>
      </c>
      <c r="F1189" s="22" t="s">
        <v>1</v>
      </c>
      <c r="G1189" s="22" t="s">
        <v>94</v>
      </c>
      <c r="H1189" s="22" t="s">
        <v>139</v>
      </c>
      <c r="I1189" s="22">
        <v>568412.9</v>
      </c>
      <c r="J1189" s="22">
        <v>4233824</v>
      </c>
      <c r="K1189" s="22">
        <f t="shared" si="122"/>
        <v>550467.3500000001</v>
      </c>
    </row>
    <row r="1190" spans="1:11" s="22" customFormat="1" ht="15.75">
      <c r="A1190" s="22" t="s">
        <v>1</v>
      </c>
      <c r="B1190" s="22" t="s">
        <v>94</v>
      </c>
      <c r="C1190" s="22" t="s">
        <v>140</v>
      </c>
      <c r="D1190" s="22">
        <v>317270.3</v>
      </c>
      <c r="E1190" s="22">
        <v>4414573</v>
      </c>
      <c r="F1190" s="22" t="s">
        <v>1</v>
      </c>
      <c r="G1190" s="22" t="s">
        <v>94</v>
      </c>
      <c r="H1190" s="22" t="s">
        <v>140</v>
      </c>
      <c r="I1190" s="22">
        <v>350639.8</v>
      </c>
      <c r="J1190" s="22">
        <v>4584463</v>
      </c>
      <c r="K1190" s="22">
        <f t="shared" si="122"/>
        <v>333955.05</v>
      </c>
    </row>
    <row r="1191" spans="1:11" s="22" customFormat="1" ht="15.75">
      <c r="A1191" s="22" t="s">
        <v>2</v>
      </c>
      <c r="B1191" s="22" t="s">
        <v>93</v>
      </c>
      <c r="C1191" s="22" t="s">
        <v>136</v>
      </c>
      <c r="D1191" s="22">
        <v>400431.4</v>
      </c>
      <c r="E1191" s="22">
        <v>4815004</v>
      </c>
      <c r="F1191" s="22" t="s">
        <v>2</v>
      </c>
      <c r="G1191" s="22" t="s">
        <v>93</v>
      </c>
      <c r="H1191" s="22" t="s">
        <v>136</v>
      </c>
      <c r="I1191" s="22">
        <v>415677.1</v>
      </c>
      <c r="J1191" s="22">
        <v>5000140</v>
      </c>
      <c r="K1191" s="22">
        <f t="shared" si="122"/>
        <v>408054.25</v>
      </c>
    </row>
    <row r="1192" spans="1:11" s="22" customFormat="1" ht="15.75">
      <c r="A1192" s="22" t="s">
        <v>2</v>
      </c>
      <c r="B1192" s="22" t="s">
        <v>93</v>
      </c>
      <c r="C1192" s="22" t="s">
        <v>137</v>
      </c>
      <c r="D1192" s="22">
        <v>754879.4</v>
      </c>
      <c r="E1192" s="22">
        <v>5569883</v>
      </c>
      <c r="F1192" s="22" t="s">
        <v>2</v>
      </c>
      <c r="G1192" s="22" t="s">
        <v>93</v>
      </c>
      <c r="H1192" s="22" t="s">
        <v>137</v>
      </c>
      <c r="I1192" s="22">
        <v>763881.6</v>
      </c>
      <c r="J1192" s="22">
        <v>5764022</v>
      </c>
      <c r="K1192" s="22">
        <f t="shared" si="122"/>
        <v>759380.5</v>
      </c>
    </row>
    <row r="1193" spans="1:11" s="22" customFormat="1" ht="15.75">
      <c r="A1193" s="22" t="s">
        <v>2</v>
      </c>
      <c r="B1193" s="22" t="s">
        <v>93</v>
      </c>
      <c r="C1193" s="22" t="s">
        <v>138</v>
      </c>
      <c r="D1193" s="22">
        <v>503602.6</v>
      </c>
      <c r="E1193" s="22">
        <v>6073486</v>
      </c>
      <c r="F1193" s="22" t="s">
        <v>2</v>
      </c>
      <c r="G1193" s="22" t="s">
        <v>93</v>
      </c>
      <c r="H1193" s="22" t="s">
        <v>138</v>
      </c>
      <c r="I1193" s="22">
        <v>541375.1</v>
      </c>
      <c r="J1193" s="22">
        <v>6305397</v>
      </c>
      <c r="K1193" s="22">
        <f t="shared" si="122"/>
        <v>522488.85</v>
      </c>
    </row>
    <row r="1194" spans="1:11" s="22" customFormat="1" ht="15.75">
      <c r="A1194" s="22" t="s">
        <v>2</v>
      </c>
      <c r="B1194" s="22" t="s">
        <v>93</v>
      </c>
      <c r="C1194" s="22" t="s">
        <v>139</v>
      </c>
      <c r="D1194" s="22">
        <v>1070816</v>
      </c>
      <c r="E1194" s="22">
        <v>7144303</v>
      </c>
      <c r="F1194" s="22" t="s">
        <v>2</v>
      </c>
      <c r="G1194" s="22" t="s">
        <v>93</v>
      </c>
      <c r="H1194" s="22" t="s">
        <v>139</v>
      </c>
      <c r="I1194" s="22">
        <v>1166231</v>
      </c>
      <c r="J1194" s="22">
        <v>7471628</v>
      </c>
      <c r="K1194" s="22">
        <f t="shared" si="122"/>
        <v>1118523.5</v>
      </c>
    </row>
    <row r="1195" spans="1:11" s="22" customFormat="1" ht="15.75">
      <c r="A1195" s="22" t="s">
        <v>2</v>
      </c>
      <c r="B1195" s="22" t="s">
        <v>93</v>
      </c>
      <c r="C1195" s="22" t="s">
        <v>140</v>
      </c>
      <c r="D1195" s="22">
        <v>946228.1</v>
      </c>
      <c r="E1195" s="22">
        <v>8090531</v>
      </c>
      <c r="F1195" s="22" t="s">
        <v>2</v>
      </c>
      <c r="G1195" s="22" t="s">
        <v>93</v>
      </c>
      <c r="H1195" s="22" t="s">
        <v>140</v>
      </c>
      <c r="I1195" s="22">
        <v>1024951</v>
      </c>
      <c r="J1195" s="22">
        <v>8496579</v>
      </c>
      <c r="K1195" s="22">
        <f t="shared" si="122"/>
        <v>985589.55</v>
      </c>
    </row>
    <row r="1196" spans="1:11" s="22" customFormat="1" ht="15.75">
      <c r="A1196" s="22" t="s">
        <v>2</v>
      </c>
      <c r="B1196" s="22" t="s">
        <v>94</v>
      </c>
      <c r="C1196" s="22" t="s">
        <v>136</v>
      </c>
      <c r="D1196" s="22">
        <v>638120.9</v>
      </c>
      <c r="E1196" s="22">
        <v>8728652</v>
      </c>
      <c r="F1196" s="22" t="s">
        <v>2</v>
      </c>
      <c r="G1196" s="22" t="s">
        <v>94</v>
      </c>
      <c r="H1196" s="22" t="s">
        <v>136</v>
      </c>
      <c r="I1196" s="22">
        <v>674990.1</v>
      </c>
      <c r="J1196" s="22">
        <v>9171569</v>
      </c>
      <c r="K1196" s="22">
        <f t="shared" si="122"/>
        <v>656555.5</v>
      </c>
    </row>
    <row r="1197" spans="1:11" s="22" customFormat="1" ht="15.75">
      <c r="A1197" s="22" t="s">
        <v>2</v>
      </c>
      <c r="B1197" s="22" t="s">
        <v>94</v>
      </c>
      <c r="C1197" s="22" t="s">
        <v>137</v>
      </c>
      <c r="D1197" s="22">
        <v>909541.8</v>
      </c>
      <c r="E1197" s="22">
        <v>9638193</v>
      </c>
      <c r="F1197" s="22" t="s">
        <v>2</v>
      </c>
      <c r="G1197" s="22" t="s">
        <v>94</v>
      </c>
      <c r="H1197" s="22" t="s">
        <v>137</v>
      </c>
      <c r="I1197" s="22">
        <v>885605.1</v>
      </c>
      <c r="J1197" s="22">
        <v>10057174</v>
      </c>
      <c r="K1197" s="22">
        <f t="shared" si="122"/>
        <v>897573.45</v>
      </c>
    </row>
    <row r="1198" spans="1:11" s="22" customFormat="1" ht="15.75">
      <c r="A1198" s="22" t="s">
        <v>2</v>
      </c>
      <c r="B1198" s="22" t="s">
        <v>94</v>
      </c>
      <c r="C1198" s="22" t="s">
        <v>138</v>
      </c>
      <c r="D1198" s="22">
        <v>666032.4</v>
      </c>
      <c r="E1198" s="22">
        <v>10304226</v>
      </c>
      <c r="F1198" s="22" t="s">
        <v>2</v>
      </c>
      <c r="G1198" s="22" t="s">
        <v>94</v>
      </c>
      <c r="H1198" s="22" t="s">
        <v>138</v>
      </c>
      <c r="I1198" s="22">
        <v>704111.3</v>
      </c>
      <c r="J1198" s="22">
        <v>10761286</v>
      </c>
      <c r="K1198" s="22">
        <f t="shared" si="122"/>
        <v>685071.8500000001</v>
      </c>
    </row>
    <row r="1199" spans="1:11" s="22" customFormat="1" ht="15.75">
      <c r="A1199" s="22" t="s">
        <v>2</v>
      </c>
      <c r="B1199" s="22" t="s">
        <v>94</v>
      </c>
      <c r="C1199" s="22" t="s">
        <v>139</v>
      </c>
      <c r="D1199" s="22">
        <v>1312710</v>
      </c>
      <c r="E1199" s="22">
        <v>11616936</v>
      </c>
      <c r="F1199" s="22" t="s">
        <v>2</v>
      </c>
      <c r="G1199" s="22" t="s">
        <v>94</v>
      </c>
      <c r="H1199" s="22" t="s">
        <v>139</v>
      </c>
      <c r="I1199" s="22">
        <v>1375350</v>
      </c>
      <c r="J1199" s="22">
        <v>12136636</v>
      </c>
      <c r="K1199" s="22">
        <f t="shared" si="122"/>
        <v>1344030</v>
      </c>
    </row>
    <row r="1200" spans="1:11" s="22" customFormat="1" ht="15.75">
      <c r="A1200" s="22" t="s">
        <v>2</v>
      </c>
      <c r="B1200" s="22" t="s">
        <v>94</v>
      </c>
      <c r="C1200" s="22" t="s">
        <v>140</v>
      </c>
      <c r="D1200" s="22">
        <v>639971.5</v>
      </c>
      <c r="E1200" s="22">
        <v>12256907</v>
      </c>
      <c r="F1200" s="22" t="s">
        <v>2</v>
      </c>
      <c r="G1200" s="22" t="s">
        <v>94</v>
      </c>
      <c r="H1200" s="22" t="s">
        <v>140</v>
      </c>
      <c r="I1200" s="22">
        <v>752907.4</v>
      </c>
      <c r="J1200" s="22">
        <v>12889543</v>
      </c>
      <c r="K1200" s="22">
        <f t="shared" si="122"/>
        <v>696439.45</v>
      </c>
    </row>
    <row r="1201" spans="1:11" s="22" customFormat="1" ht="15.75">
      <c r="A1201" s="22" t="s">
        <v>364</v>
      </c>
      <c r="B1201" s="22" t="s">
        <v>93</v>
      </c>
      <c r="C1201" s="22" t="s">
        <v>136</v>
      </c>
      <c r="D1201" s="22">
        <v>4036195</v>
      </c>
      <c r="E1201" s="22">
        <v>16293103</v>
      </c>
      <c r="F1201" s="22" t="s">
        <v>364</v>
      </c>
      <c r="G1201" s="22" t="s">
        <v>93</v>
      </c>
      <c r="H1201" s="22" t="s">
        <v>136</v>
      </c>
      <c r="I1201" s="22">
        <v>4309442</v>
      </c>
      <c r="J1201" s="22">
        <v>17198985</v>
      </c>
      <c r="K1201" s="22">
        <f t="shared" si="122"/>
        <v>4172818.5</v>
      </c>
    </row>
    <row r="1202" spans="1:11" s="22" customFormat="1" ht="15.75">
      <c r="A1202" s="22" t="s">
        <v>364</v>
      </c>
      <c r="B1202" s="22" t="s">
        <v>93</v>
      </c>
      <c r="C1202" s="22" t="s">
        <v>137</v>
      </c>
      <c r="D1202" s="22">
        <v>2145326</v>
      </c>
      <c r="E1202" s="22">
        <v>18438428</v>
      </c>
      <c r="F1202" s="22" t="s">
        <v>364</v>
      </c>
      <c r="G1202" s="22" t="s">
        <v>93</v>
      </c>
      <c r="H1202" s="22" t="s">
        <v>137</v>
      </c>
      <c r="I1202" s="22">
        <v>2242937</v>
      </c>
      <c r="J1202" s="22">
        <v>19441923</v>
      </c>
      <c r="K1202" s="22">
        <f t="shared" si="122"/>
        <v>2194131.5</v>
      </c>
    </row>
    <row r="1203" spans="1:11" s="22" customFormat="1" ht="15.75">
      <c r="A1203" s="22" t="s">
        <v>364</v>
      </c>
      <c r="B1203" s="22" t="s">
        <v>93</v>
      </c>
      <c r="C1203" s="22" t="s">
        <v>138</v>
      </c>
      <c r="D1203" s="22">
        <v>955123.5</v>
      </c>
      <c r="E1203" s="22">
        <v>19393552</v>
      </c>
      <c r="F1203" s="22" t="s">
        <v>364</v>
      </c>
      <c r="G1203" s="22" t="s">
        <v>93</v>
      </c>
      <c r="H1203" s="22" t="s">
        <v>138</v>
      </c>
      <c r="I1203" s="22">
        <v>1070263</v>
      </c>
      <c r="J1203" s="22">
        <v>20512186</v>
      </c>
      <c r="K1203" s="22">
        <f t="shared" si="122"/>
        <v>1012693.25</v>
      </c>
    </row>
    <row r="1204" spans="1:11" s="22" customFormat="1" ht="15.75">
      <c r="A1204" s="22" t="s">
        <v>364</v>
      </c>
      <c r="B1204" s="22" t="s">
        <v>93</v>
      </c>
      <c r="C1204" s="22" t="s">
        <v>139</v>
      </c>
      <c r="D1204" s="22">
        <v>619204.1</v>
      </c>
      <c r="E1204" s="22">
        <v>20012756</v>
      </c>
      <c r="F1204" s="22" t="s">
        <v>364</v>
      </c>
      <c r="G1204" s="22" t="s">
        <v>93</v>
      </c>
      <c r="H1204" s="22" t="s">
        <v>139</v>
      </c>
      <c r="I1204" s="22">
        <v>713225.6</v>
      </c>
      <c r="J1204" s="22">
        <v>21225411</v>
      </c>
      <c r="K1204" s="22">
        <f t="shared" si="122"/>
        <v>666214.85</v>
      </c>
    </row>
    <row r="1205" spans="1:11" s="22" customFormat="1" ht="15.75">
      <c r="A1205" s="22" t="s">
        <v>364</v>
      </c>
      <c r="B1205" s="22" t="s">
        <v>93</v>
      </c>
      <c r="C1205" s="22" t="s">
        <v>140</v>
      </c>
      <c r="D1205" s="22">
        <v>291551</v>
      </c>
      <c r="E1205" s="22">
        <v>20304307</v>
      </c>
      <c r="F1205" s="22" t="s">
        <v>364</v>
      </c>
      <c r="G1205" s="22" t="s">
        <v>93</v>
      </c>
      <c r="H1205" s="22" t="s">
        <v>140</v>
      </c>
      <c r="I1205" s="22">
        <v>222631.3</v>
      </c>
      <c r="J1205" s="22">
        <v>21448043</v>
      </c>
      <c r="K1205" s="22">
        <f t="shared" si="122"/>
        <v>257091.15</v>
      </c>
    </row>
    <row r="1206" spans="1:11" s="22" customFormat="1" ht="15.75">
      <c r="A1206" s="22" t="s">
        <v>364</v>
      </c>
      <c r="B1206" s="22" t="s">
        <v>94</v>
      </c>
      <c r="C1206" s="22" t="s">
        <v>136</v>
      </c>
      <c r="D1206" s="22">
        <v>3390853</v>
      </c>
      <c r="E1206" s="22">
        <v>23695160</v>
      </c>
      <c r="F1206" s="22" t="s">
        <v>364</v>
      </c>
      <c r="G1206" s="22" t="s">
        <v>94</v>
      </c>
      <c r="H1206" s="22" t="s">
        <v>136</v>
      </c>
      <c r="I1206" s="22">
        <v>3454862</v>
      </c>
      <c r="J1206" s="22">
        <v>24902905</v>
      </c>
      <c r="K1206" s="22">
        <f t="shared" si="122"/>
        <v>3422857.5</v>
      </c>
    </row>
    <row r="1207" spans="1:11" s="22" customFormat="1" ht="15.75">
      <c r="A1207" s="22" t="s">
        <v>364</v>
      </c>
      <c r="B1207" s="22" t="s">
        <v>94</v>
      </c>
      <c r="C1207" s="22" t="s">
        <v>137</v>
      </c>
      <c r="D1207" s="22">
        <v>1902523</v>
      </c>
      <c r="E1207" s="22">
        <v>25597683</v>
      </c>
      <c r="F1207" s="22" t="s">
        <v>364</v>
      </c>
      <c r="G1207" s="22" t="s">
        <v>94</v>
      </c>
      <c r="H1207" s="22" t="s">
        <v>137</v>
      </c>
      <c r="I1207" s="22">
        <v>2093745</v>
      </c>
      <c r="J1207" s="22">
        <v>26996650</v>
      </c>
      <c r="K1207" s="22">
        <f t="shared" si="122"/>
        <v>1998134</v>
      </c>
    </row>
    <row r="1208" spans="1:11" s="22" customFormat="1" ht="15.75">
      <c r="A1208" s="22" t="s">
        <v>364</v>
      </c>
      <c r="B1208" s="22" t="s">
        <v>94</v>
      </c>
      <c r="C1208" s="22" t="s">
        <v>138</v>
      </c>
      <c r="D1208" s="22">
        <v>1032886</v>
      </c>
      <c r="E1208" s="22">
        <v>26630569</v>
      </c>
      <c r="F1208" s="22" t="s">
        <v>364</v>
      </c>
      <c r="G1208" s="22" t="s">
        <v>94</v>
      </c>
      <c r="H1208" s="22" t="s">
        <v>138</v>
      </c>
      <c r="I1208" s="22">
        <v>1106902</v>
      </c>
      <c r="J1208" s="22">
        <v>28103552</v>
      </c>
      <c r="K1208" s="22">
        <f t="shared" si="122"/>
        <v>1069894</v>
      </c>
    </row>
    <row r="1209" spans="1:11" s="22" customFormat="1" ht="15.75">
      <c r="A1209" s="22" t="s">
        <v>364</v>
      </c>
      <c r="B1209" s="22" t="s">
        <v>94</v>
      </c>
      <c r="C1209" s="22" t="s">
        <v>139</v>
      </c>
      <c r="D1209" s="22">
        <v>676349.2</v>
      </c>
      <c r="E1209" s="22">
        <v>27306918</v>
      </c>
      <c r="F1209" s="22" t="s">
        <v>364</v>
      </c>
      <c r="G1209" s="22" t="s">
        <v>94</v>
      </c>
      <c r="H1209" s="22" t="s">
        <v>139</v>
      </c>
      <c r="I1209" s="22">
        <v>745286.9</v>
      </c>
      <c r="J1209" s="22">
        <v>28848839</v>
      </c>
      <c r="K1209" s="22">
        <f t="shared" si="122"/>
        <v>710818.05</v>
      </c>
    </row>
    <row r="1210" spans="1:11" s="22" customFormat="1" ht="15.75">
      <c r="A1210" s="22" t="s">
        <v>364</v>
      </c>
      <c r="B1210" s="22" t="s">
        <v>94</v>
      </c>
      <c r="C1210" s="22" t="s">
        <v>140</v>
      </c>
      <c r="D1210" s="22">
        <v>236385.8</v>
      </c>
      <c r="E1210" s="22">
        <v>27543304</v>
      </c>
      <c r="F1210" s="22" t="s">
        <v>364</v>
      </c>
      <c r="G1210" s="22" t="s">
        <v>94</v>
      </c>
      <c r="H1210" s="22" t="s">
        <v>140</v>
      </c>
      <c r="I1210" s="22">
        <v>239860.6</v>
      </c>
      <c r="J1210" s="22">
        <v>29088700</v>
      </c>
      <c r="K1210" s="22">
        <f t="shared" si="122"/>
        <v>238123.2</v>
      </c>
    </row>
    <row r="1211" spans="1:11" s="22" customFormat="1" ht="15.75">
      <c r="A1211" s="22" t="s">
        <v>145</v>
      </c>
      <c r="B1211" s="22" t="s">
        <v>93</v>
      </c>
      <c r="C1211" s="22" t="s">
        <v>136</v>
      </c>
      <c r="D1211" s="22">
        <v>132866.8</v>
      </c>
      <c r="E1211" s="22">
        <v>27676170</v>
      </c>
      <c r="F1211" s="22" t="s">
        <v>145</v>
      </c>
      <c r="G1211" s="22" t="s">
        <v>93</v>
      </c>
      <c r="H1211" s="22" t="s">
        <v>136</v>
      </c>
      <c r="I1211" s="22">
        <v>120777.9</v>
      </c>
      <c r="J1211" s="22">
        <v>29209478</v>
      </c>
      <c r="K1211" s="22">
        <f t="shared" si="122"/>
        <v>126822.34999999999</v>
      </c>
    </row>
    <row r="1212" spans="1:11" s="22" customFormat="1" ht="15.75">
      <c r="A1212" s="22" t="s">
        <v>145</v>
      </c>
      <c r="B1212" s="22" t="s">
        <v>93</v>
      </c>
      <c r="C1212" s="22" t="s">
        <v>137</v>
      </c>
      <c r="D1212" s="22">
        <v>157864.8</v>
      </c>
      <c r="E1212" s="22">
        <v>27834035</v>
      </c>
      <c r="F1212" s="22" t="s">
        <v>145</v>
      </c>
      <c r="G1212" s="22" t="s">
        <v>93</v>
      </c>
      <c r="H1212" s="22" t="s">
        <v>137</v>
      </c>
      <c r="I1212" s="22">
        <v>200321.9</v>
      </c>
      <c r="J1212" s="22">
        <v>29409800</v>
      </c>
      <c r="K1212" s="22">
        <f t="shared" si="122"/>
        <v>179093.34999999998</v>
      </c>
    </row>
    <row r="1213" spans="1:11" s="22" customFormat="1" ht="15.75">
      <c r="A1213" s="22" t="s">
        <v>145</v>
      </c>
      <c r="B1213" s="22" t="s">
        <v>93</v>
      </c>
      <c r="C1213" s="22" t="s">
        <v>138</v>
      </c>
      <c r="D1213" s="22">
        <v>211098.9</v>
      </c>
      <c r="E1213" s="22">
        <v>28045134</v>
      </c>
      <c r="F1213" s="22" t="s">
        <v>145</v>
      </c>
      <c r="G1213" s="22" t="s">
        <v>93</v>
      </c>
      <c r="H1213" s="22" t="s">
        <v>138</v>
      </c>
      <c r="I1213" s="22">
        <v>150700.6</v>
      </c>
      <c r="J1213" s="22">
        <v>29560500</v>
      </c>
      <c r="K1213" s="22">
        <f t="shared" si="122"/>
        <v>180899.75</v>
      </c>
    </row>
    <row r="1214" spans="1:11" s="22" customFormat="1" ht="15.75">
      <c r="A1214" s="22" t="s">
        <v>145</v>
      </c>
      <c r="B1214" s="22" t="s">
        <v>93</v>
      </c>
      <c r="C1214" s="22" t="s">
        <v>139</v>
      </c>
      <c r="D1214" s="22">
        <v>226502.1</v>
      </c>
      <c r="E1214" s="22">
        <v>28271636</v>
      </c>
      <c r="F1214" s="22" t="s">
        <v>145</v>
      </c>
      <c r="G1214" s="22" t="s">
        <v>93</v>
      </c>
      <c r="H1214" s="22" t="s">
        <v>139</v>
      </c>
      <c r="I1214" s="22">
        <v>179195.9</v>
      </c>
      <c r="J1214" s="22">
        <v>29739696</v>
      </c>
      <c r="K1214" s="22">
        <f t="shared" si="122"/>
        <v>202849</v>
      </c>
    </row>
    <row r="1215" spans="1:11" s="22" customFormat="1" ht="15.75">
      <c r="A1215" s="22" t="s">
        <v>145</v>
      </c>
      <c r="B1215" s="22" t="s">
        <v>93</v>
      </c>
      <c r="C1215" s="22" t="s">
        <v>140</v>
      </c>
      <c r="D1215" s="22">
        <v>166352.7</v>
      </c>
      <c r="E1215" s="22">
        <v>28437989</v>
      </c>
      <c r="F1215" s="22" t="s">
        <v>145</v>
      </c>
      <c r="G1215" s="22" t="s">
        <v>93</v>
      </c>
      <c r="H1215" s="22" t="s">
        <v>140</v>
      </c>
      <c r="I1215" s="22">
        <v>137639.6</v>
      </c>
      <c r="J1215" s="22">
        <v>29877336</v>
      </c>
      <c r="K1215" s="22">
        <f t="shared" si="122"/>
        <v>151996.15000000002</v>
      </c>
    </row>
    <row r="1216" spans="1:11" s="22" customFormat="1" ht="15.75">
      <c r="A1216" s="22" t="s">
        <v>145</v>
      </c>
      <c r="B1216" s="22" t="s">
        <v>94</v>
      </c>
      <c r="C1216" s="22" t="s">
        <v>136</v>
      </c>
      <c r="D1216" s="22">
        <v>145546.6</v>
      </c>
      <c r="E1216" s="22">
        <v>28583535</v>
      </c>
      <c r="F1216" s="22" t="s">
        <v>145</v>
      </c>
      <c r="G1216" s="22" t="s">
        <v>94</v>
      </c>
      <c r="H1216" s="22" t="s">
        <v>136</v>
      </c>
      <c r="I1216" s="22">
        <v>124370.2</v>
      </c>
      <c r="J1216" s="22">
        <v>30001706</v>
      </c>
      <c r="K1216" s="22">
        <f t="shared" si="122"/>
        <v>134958.4</v>
      </c>
    </row>
    <row r="1217" spans="1:11" s="22" customFormat="1" ht="15.75">
      <c r="A1217" s="22" t="s">
        <v>145</v>
      </c>
      <c r="B1217" s="22" t="s">
        <v>94</v>
      </c>
      <c r="C1217" s="22" t="s">
        <v>137</v>
      </c>
      <c r="D1217" s="22">
        <v>199122.7</v>
      </c>
      <c r="E1217" s="22">
        <v>28782658</v>
      </c>
      <c r="F1217" s="22" t="s">
        <v>145</v>
      </c>
      <c r="G1217" s="22" t="s">
        <v>94</v>
      </c>
      <c r="H1217" s="22" t="s">
        <v>137</v>
      </c>
      <c r="I1217" s="22">
        <v>188222.4</v>
      </c>
      <c r="J1217" s="22">
        <v>30189928</v>
      </c>
      <c r="K1217" s="22">
        <f t="shared" si="122"/>
        <v>193672.55</v>
      </c>
    </row>
    <row r="1218" spans="1:11" s="22" customFormat="1" ht="15.75">
      <c r="A1218" s="22" t="s">
        <v>145</v>
      </c>
      <c r="B1218" s="22" t="s">
        <v>94</v>
      </c>
      <c r="C1218" s="22" t="s">
        <v>138</v>
      </c>
      <c r="D1218" s="22">
        <v>157203.5</v>
      </c>
      <c r="E1218" s="22">
        <v>28939862</v>
      </c>
      <c r="F1218" s="22" t="s">
        <v>145</v>
      </c>
      <c r="G1218" s="22" t="s">
        <v>94</v>
      </c>
      <c r="H1218" s="22" t="s">
        <v>138</v>
      </c>
      <c r="I1218" s="22">
        <v>183879.5</v>
      </c>
      <c r="J1218" s="22">
        <v>30373808</v>
      </c>
      <c r="K1218" s="22">
        <f t="shared" si="122"/>
        <v>170541.5</v>
      </c>
    </row>
    <row r="1219" spans="1:11" s="22" customFormat="1" ht="15.75">
      <c r="A1219" s="22" t="s">
        <v>145</v>
      </c>
      <c r="B1219" s="22" t="s">
        <v>94</v>
      </c>
      <c r="C1219" s="22" t="s">
        <v>139</v>
      </c>
      <c r="D1219" s="22">
        <v>182697.8</v>
      </c>
      <c r="E1219" s="22">
        <v>29122560</v>
      </c>
      <c r="F1219" s="22" t="s">
        <v>145</v>
      </c>
      <c r="G1219" s="22" t="s">
        <v>94</v>
      </c>
      <c r="H1219" s="22" t="s">
        <v>139</v>
      </c>
      <c r="I1219" s="22">
        <v>161712.7</v>
      </c>
      <c r="J1219" s="22">
        <v>30535521</v>
      </c>
      <c r="K1219" s="22">
        <f t="shared" si="122"/>
        <v>172205.25</v>
      </c>
    </row>
    <row r="1220" spans="1:11" s="22" customFormat="1" ht="15.75">
      <c r="A1220" s="22" t="s">
        <v>145</v>
      </c>
      <c r="B1220" s="22" t="s">
        <v>94</v>
      </c>
      <c r="C1220" s="22" t="s">
        <v>140</v>
      </c>
      <c r="D1220" s="22">
        <v>83561.19</v>
      </c>
      <c r="E1220" s="22">
        <v>29206121</v>
      </c>
      <c r="F1220" s="22" t="s">
        <v>145</v>
      </c>
      <c r="G1220" s="22" t="s">
        <v>94</v>
      </c>
      <c r="H1220" s="22" t="s">
        <v>140</v>
      </c>
      <c r="I1220" s="22">
        <v>68715.31</v>
      </c>
      <c r="J1220" s="22">
        <v>30604236</v>
      </c>
      <c r="K1220" s="22">
        <f t="shared" si="122"/>
        <v>76138.25</v>
      </c>
    </row>
    <row r="1221" spans="1:6" ht="15.75">
      <c r="A1221" t="s">
        <v>240</v>
      </c>
      <c r="F1221" t="s">
        <v>157</v>
      </c>
    </row>
    <row r="1222" spans="1:6" ht="15.75">
      <c r="A1222" t="s">
        <v>4</v>
      </c>
      <c r="F1222" t="s">
        <v>4</v>
      </c>
    </row>
    <row r="1224" spans="1:6" ht="15.75">
      <c r="A1224" t="s">
        <v>5</v>
      </c>
      <c r="F1224" t="s">
        <v>5</v>
      </c>
    </row>
    <row r="1226" spans="1:6" ht="15.75">
      <c r="A1226" t="s">
        <v>6</v>
      </c>
      <c r="F1226" t="s">
        <v>6</v>
      </c>
    </row>
    <row r="1227" spans="1:8" ht="15.75">
      <c r="A1227" t="s">
        <v>202</v>
      </c>
      <c r="B1227" t="s">
        <v>9</v>
      </c>
      <c r="C1227" t="s">
        <v>9</v>
      </c>
      <c r="F1227" t="s">
        <v>158</v>
      </c>
      <c r="G1227" t="s">
        <v>159</v>
      </c>
      <c r="H1227" t="s">
        <v>160</v>
      </c>
    </row>
    <row r="1228" spans="1:10" ht="15.75">
      <c r="A1228" t="s">
        <v>92</v>
      </c>
      <c r="F1228" t="s">
        <v>143</v>
      </c>
      <c r="G1228" t="s">
        <v>87</v>
      </c>
      <c r="J1228">
        <f>SUM(I1229:I1269)</f>
        <v>77913279.45</v>
      </c>
    </row>
    <row r="1229" spans="1:11" s="22" customFormat="1" ht="15.75">
      <c r="A1229" s="22" t="s">
        <v>161</v>
      </c>
      <c r="B1229" s="22">
        <v>1201609</v>
      </c>
      <c r="C1229" s="22">
        <v>1201609</v>
      </c>
      <c r="F1229" s="22" t="s">
        <v>161</v>
      </c>
      <c r="G1229" s="22">
        <v>1123398</v>
      </c>
      <c r="H1229" s="22">
        <v>1123398</v>
      </c>
      <c r="I1229" s="22">
        <f>(B1229+G1229)/2</f>
        <v>1162503.5</v>
      </c>
      <c r="J1229" s="22">
        <f>+I1229/$J$1228</f>
        <v>0.014920479643602012</v>
      </c>
      <c r="K1229" s="22">
        <f>J1229</f>
        <v>0.014920479643602012</v>
      </c>
    </row>
    <row r="1230" spans="1:11" s="22" customFormat="1" ht="15.75">
      <c r="A1230" s="22" t="s">
        <v>162</v>
      </c>
      <c r="B1230" s="22">
        <v>564663.2</v>
      </c>
      <c r="C1230" s="22">
        <v>1766272</v>
      </c>
      <c r="F1230" s="22" t="s">
        <v>162</v>
      </c>
      <c r="G1230" s="22">
        <v>509401.7</v>
      </c>
      <c r="H1230" s="22">
        <v>1632800</v>
      </c>
      <c r="I1230" s="22">
        <f aca="true" t="shared" si="123" ref="I1230:I1269">(B1230+G1230)/2</f>
        <v>537032.45</v>
      </c>
      <c r="J1230" s="22">
        <f aca="true" t="shared" si="124" ref="J1230:J1252">+I1230/$J$1228</f>
        <v>0.0068926947215029585</v>
      </c>
      <c r="K1230" s="22">
        <f>+J1230+K1229</f>
        <v>0.02181317436510497</v>
      </c>
    </row>
    <row r="1231" spans="1:11" s="22" customFormat="1" ht="15.75">
      <c r="A1231" s="22" t="s">
        <v>163</v>
      </c>
      <c r="B1231" s="22">
        <v>897304.6</v>
      </c>
      <c r="C1231" s="22">
        <v>2663577</v>
      </c>
      <c r="F1231" s="22" t="s">
        <v>163</v>
      </c>
      <c r="G1231" s="22">
        <v>787747.2</v>
      </c>
      <c r="H1231" s="22">
        <v>2420547</v>
      </c>
      <c r="I1231" s="22">
        <f t="shared" si="123"/>
        <v>842525.8999999999</v>
      </c>
      <c r="J1231" s="22">
        <f t="shared" si="124"/>
        <v>0.010813636724670044</v>
      </c>
      <c r="K1231" s="22">
        <f aca="true" t="shared" si="125" ref="K1231:K1252">+J1231+K1230</f>
        <v>0.03262681108977501</v>
      </c>
    </row>
    <row r="1232" spans="1:11" s="22" customFormat="1" ht="15.75">
      <c r="A1232" s="22" t="s">
        <v>164</v>
      </c>
      <c r="B1232" s="22">
        <v>954355.7</v>
      </c>
      <c r="C1232" s="22">
        <v>3617932</v>
      </c>
      <c r="F1232" s="22" t="s">
        <v>164</v>
      </c>
      <c r="G1232" s="22">
        <v>933692.9</v>
      </c>
      <c r="H1232" s="22">
        <v>3354240</v>
      </c>
      <c r="I1232" s="22">
        <f t="shared" si="123"/>
        <v>944024.3</v>
      </c>
      <c r="J1232" s="22">
        <f t="shared" si="124"/>
        <v>0.012116346618496752</v>
      </c>
      <c r="K1232" s="22">
        <f t="shared" si="125"/>
        <v>0.044743157708271766</v>
      </c>
    </row>
    <row r="1233" spans="1:11" s="22" customFormat="1" ht="15.75">
      <c r="A1233" s="22" t="s">
        <v>165</v>
      </c>
      <c r="B1233" s="22">
        <v>1267746</v>
      </c>
      <c r="C1233" s="22">
        <v>4885679</v>
      </c>
      <c r="F1233" s="22" t="s">
        <v>165</v>
      </c>
      <c r="G1233" s="22">
        <v>1306342</v>
      </c>
      <c r="H1233" s="22">
        <v>4660582</v>
      </c>
      <c r="I1233" s="22">
        <f t="shared" si="123"/>
        <v>1287044</v>
      </c>
      <c r="J1233" s="22">
        <f t="shared" si="124"/>
        <v>0.016518929880572495</v>
      </c>
      <c r="K1233" s="22">
        <f t="shared" si="125"/>
        <v>0.06126208758884426</v>
      </c>
    </row>
    <row r="1234" spans="1:11" s="22" customFormat="1" ht="15.75">
      <c r="A1234" s="22" t="s">
        <v>166</v>
      </c>
      <c r="B1234" s="22">
        <v>1478557</v>
      </c>
      <c r="C1234" s="22">
        <v>6364235</v>
      </c>
      <c r="F1234" s="22" t="s">
        <v>166</v>
      </c>
      <c r="G1234" s="22">
        <v>1238605</v>
      </c>
      <c r="H1234" s="22">
        <v>5899186</v>
      </c>
      <c r="I1234" s="22">
        <f t="shared" si="123"/>
        <v>1358581</v>
      </c>
      <c r="J1234" s="22">
        <f t="shared" si="124"/>
        <v>0.01743709172031264</v>
      </c>
      <c r="K1234" s="22">
        <f t="shared" si="125"/>
        <v>0.0786991793091569</v>
      </c>
    </row>
    <row r="1235" spans="1:11" s="22" customFormat="1" ht="15.75">
      <c r="A1235" s="22" t="s">
        <v>167</v>
      </c>
      <c r="B1235" s="22">
        <v>1692885</v>
      </c>
      <c r="C1235" s="22">
        <v>8057121</v>
      </c>
      <c r="F1235" s="22" t="s">
        <v>167</v>
      </c>
      <c r="G1235" s="22">
        <v>1685587</v>
      </c>
      <c r="H1235" s="22">
        <v>7584774</v>
      </c>
      <c r="I1235" s="22">
        <f t="shared" si="123"/>
        <v>1689236</v>
      </c>
      <c r="J1235" s="22">
        <f t="shared" si="124"/>
        <v>0.021680976746512752</v>
      </c>
      <c r="K1235" s="22">
        <f t="shared" si="125"/>
        <v>0.10038015605566966</v>
      </c>
    </row>
    <row r="1236" spans="1:11" s="22" customFormat="1" ht="15.75">
      <c r="A1236" s="22" t="s">
        <v>168</v>
      </c>
      <c r="B1236" s="22">
        <v>1878975</v>
      </c>
      <c r="C1236" s="22">
        <v>9936096</v>
      </c>
      <c r="F1236" s="22" t="s">
        <v>168</v>
      </c>
      <c r="G1236" s="22">
        <v>1593846</v>
      </c>
      <c r="H1236" s="22">
        <v>9178620</v>
      </c>
      <c r="I1236" s="22">
        <f t="shared" si="123"/>
        <v>1736410.5</v>
      </c>
      <c r="J1236" s="22">
        <f t="shared" si="124"/>
        <v>0.022286451196221597</v>
      </c>
      <c r="K1236" s="22">
        <f t="shared" si="125"/>
        <v>0.12266660725189125</v>
      </c>
    </row>
    <row r="1237" spans="1:11" s="22" customFormat="1" ht="15.75">
      <c r="A1237" s="22" t="s">
        <v>169</v>
      </c>
      <c r="B1237" s="22">
        <v>2125110</v>
      </c>
      <c r="C1237" s="22">
        <v>12061206</v>
      </c>
      <c r="F1237" s="22" t="s">
        <v>169</v>
      </c>
      <c r="G1237" s="22">
        <v>1994764</v>
      </c>
      <c r="H1237" s="22">
        <v>11173384</v>
      </c>
      <c r="I1237" s="22">
        <f t="shared" si="123"/>
        <v>2059937</v>
      </c>
      <c r="J1237" s="22">
        <f t="shared" si="124"/>
        <v>0.026438843474968117</v>
      </c>
      <c r="K1237" s="22">
        <f t="shared" si="125"/>
        <v>0.14910545072685938</v>
      </c>
    </row>
    <row r="1238" spans="1:11" s="22" customFormat="1" ht="15.75">
      <c r="A1238" s="22" t="s">
        <v>170</v>
      </c>
      <c r="B1238" s="22">
        <v>1785514</v>
      </c>
      <c r="C1238" s="22">
        <v>13846720</v>
      </c>
      <c r="F1238" s="22" t="s">
        <v>170</v>
      </c>
      <c r="G1238" s="22">
        <v>1691338</v>
      </c>
      <c r="H1238" s="22">
        <v>12864722</v>
      </c>
      <c r="I1238" s="22">
        <f t="shared" si="123"/>
        <v>1738426</v>
      </c>
      <c r="J1238" s="22">
        <f t="shared" si="124"/>
        <v>0.022312319700464104</v>
      </c>
      <c r="K1238" s="22">
        <f t="shared" si="125"/>
        <v>0.17141777042732348</v>
      </c>
    </row>
    <row r="1239" spans="1:11" s="22" customFormat="1" ht="15.75">
      <c r="A1239" s="22" t="s">
        <v>171</v>
      </c>
      <c r="B1239" s="22">
        <v>2241141</v>
      </c>
      <c r="C1239" s="22">
        <v>16087861</v>
      </c>
      <c r="F1239" s="22" t="s">
        <v>171</v>
      </c>
      <c r="G1239" s="22">
        <v>2105707</v>
      </c>
      <c r="H1239" s="22">
        <v>14970429</v>
      </c>
      <c r="I1239" s="22">
        <f t="shared" si="123"/>
        <v>2173424</v>
      </c>
      <c r="J1239" s="22">
        <f t="shared" si="124"/>
        <v>0.027895424442950977</v>
      </c>
      <c r="K1239" s="22">
        <f t="shared" si="125"/>
        <v>0.19931319487027446</v>
      </c>
    </row>
    <row r="1240" spans="1:11" s="22" customFormat="1" ht="15.75">
      <c r="A1240" s="22" t="s">
        <v>172</v>
      </c>
      <c r="B1240" s="22">
        <v>1736009</v>
      </c>
      <c r="C1240" s="22">
        <v>17823869</v>
      </c>
      <c r="F1240" s="22" t="s">
        <v>172</v>
      </c>
      <c r="G1240" s="22">
        <v>1722091</v>
      </c>
      <c r="H1240" s="22">
        <v>16692520</v>
      </c>
      <c r="I1240" s="22">
        <f t="shared" si="123"/>
        <v>1729050</v>
      </c>
      <c r="J1240" s="22">
        <f t="shared" si="124"/>
        <v>0.022191980779214908</v>
      </c>
      <c r="K1240" s="22">
        <f t="shared" si="125"/>
        <v>0.22150517564948938</v>
      </c>
    </row>
    <row r="1241" spans="1:11" s="22" customFormat="1" ht="15.75">
      <c r="A1241" s="22" t="s">
        <v>173</v>
      </c>
      <c r="B1241" s="22">
        <v>2477086</v>
      </c>
      <c r="C1241" s="22">
        <v>20300956</v>
      </c>
      <c r="F1241" s="22" t="s">
        <v>173</v>
      </c>
      <c r="G1241" s="22">
        <v>2456350</v>
      </c>
      <c r="H1241" s="22">
        <v>19148870</v>
      </c>
      <c r="I1241" s="22">
        <f t="shared" si="123"/>
        <v>2466718</v>
      </c>
      <c r="J1241" s="22">
        <f t="shared" si="124"/>
        <v>0.031659789158059885</v>
      </c>
      <c r="K1241" s="22">
        <f t="shared" si="125"/>
        <v>0.25316496480754924</v>
      </c>
    </row>
    <row r="1242" spans="1:11" s="22" customFormat="1" ht="15.75">
      <c r="A1242" s="22" t="s">
        <v>174</v>
      </c>
      <c r="B1242" s="22">
        <v>1675127</v>
      </c>
      <c r="C1242" s="22">
        <v>21976083</v>
      </c>
      <c r="F1242" s="22" t="s">
        <v>174</v>
      </c>
      <c r="G1242" s="22">
        <v>1716965</v>
      </c>
      <c r="H1242" s="22">
        <v>20865835</v>
      </c>
      <c r="I1242" s="22">
        <f t="shared" si="123"/>
        <v>1696046</v>
      </c>
      <c r="J1242" s="22">
        <f t="shared" si="124"/>
        <v>0.02176838161572212</v>
      </c>
      <c r="K1242" s="22">
        <f t="shared" si="125"/>
        <v>0.2749333464232714</v>
      </c>
    </row>
    <row r="1243" spans="1:11" s="22" customFormat="1" ht="15.75">
      <c r="A1243" s="22" t="s">
        <v>175</v>
      </c>
      <c r="B1243" s="22">
        <v>2110189</v>
      </c>
      <c r="C1243" s="22">
        <v>24086272</v>
      </c>
      <c r="F1243" s="22" t="s">
        <v>175</v>
      </c>
      <c r="G1243" s="22">
        <v>2214075</v>
      </c>
      <c r="H1243" s="22">
        <v>23079910</v>
      </c>
      <c r="I1243" s="22">
        <f t="shared" si="123"/>
        <v>2162132</v>
      </c>
      <c r="J1243" s="22">
        <f t="shared" si="124"/>
        <v>0.02775049407832364</v>
      </c>
      <c r="K1243" s="22">
        <f t="shared" si="125"/>
        <v>0.302683840501595</v>
      </c>
    </row>
    <row r="1244" spans="1:11" s="22" customFormat="1" ht="15.75">
      <c r="A1244" s="22" t="s">
        <v>176</v>
      </c>
      <c r="B1244" s="22">
        <v>1680114</v>
      </c>
      <c r="C1244" s="22">
        <v>25766386</v>
      </c>
      <c r="F1244" s="22" t="s">
        <v>176</v>
      </c>
      <c r="G1244" s="22">
        <v>1720657</v>
      </c>
      <c r="H1244" s="22">
        <v>24800567</v>
      </c>
      <c r="I1244" s="22">
        <f t="shared" si="123"/>
        <v>1700385.5</v>
      </c>
      <c r="J1244" s="22">
        <f t="shared" si="124"/>
        <v>0.021824078154625795</v>
      </c>
      <c r="K1244" s="22">
        <f t="shared" si="125"/>
        <v>0.3245079186562208</v>
      </c>
    </row>
    <row r="1245" spans="1:11" s="22" customFormat="1" ht="15.75">
      <c r="A1245" s="22" t="s">
        <v>177</v>
      </c>
      <c r="B1245" s="22">
        <v>2282149</v>
      </c>
      <c r="C1245" s="22">
        <v>28048535</v>
      </c>
      <c r="F1245" s="22" t="s">
        <v>177</v>
      </c>
      <c r="G1245" s="22">
        <v>2333998</v>
      </c>
      <c r="H1245" s="22">
        <v>27134564</v>
      </c>
      <c r="I1245" s="22">
        <f t="shared" si="123"/>
        <v>2308073.5</v>
      </c>
      <c r="J1245" s="22">
        <f t="shared" si="124"/>
        <v>0.029623621496784523</v>
      </c>
      <c r="K1245" s="22">
        <f t="shared" si="125"/>
        <v>0.35413154015300535</v>
      </c>
    </row>
    <row r="1246" spans="1:11" s="22" customFormat="1" ht="15.75">
      <c r="A1246" s="22" t="s">
        <v>178</v>
      </c>
      <c r="B1246" s="22">
        <v>1658413</v>
      </c>
      <c r="C1246" s="22">
        <v>29706948</v>
      </c>
      <c r="F1246" s="22" t="s">
        <v>178</v>
      </c>
      <c r="G1246" s="22">
        <v>1642495</v>
      </c>
      <c r="H1246" s="22">
        <v>28777059</v>
      </c>
      <c r="I1246" s="22">
        <f t="shared" si="123"/>
        <v>1650454</v>
      </c>
      <c r="J1246" s="22">
        <f t="shared" si="124"/>
        <v>0.021183218209408845</v>
      </c>
      <c r="K1246" s="22">
        <f t="shared" si="125"/>
        <v>0.3753147583624142</v>
      </c>
    </row>
    <row r="1247" spans="1:11" s="22" customFormat="1" ht="15.75">
      <c r="A1247" s="22" t="s">
        <v>179</v>
      </c>
      <c r="B1247" s="22">
        <v>2017904</v>
      </c>
      <c r="C1247" s="22">
        <v>31724852</v>
      </c>
      <c r="F1247" s="22" t="s">
        <v>179</v>
      </c>
      <c r="G1247" s="22">
        <v>1937411</v>
      </c>
      <c r="H1247" s="22">
        <v>30714470</v>
      </c>
      <c r="I1247" s="22">
        <f t="shared" si="123"/>
        <v>1977657.5</v>
      </c>
      <c r="J1247" s="22">
        <f t="shared" si="124"/>
        <v>0.0253828039836154</v>
      </c>
      <c r="K1247" s="22">
        <f t="shared" si="125"/>
        <v>0.4006975623460296</v>
      </c>
    </row>
    <row r="1248" spans="1:11" s="22" customFormat="1" ht="15.75">
      <c r="A1248" s="22" t="s">
        <v>180</v>
      </c>
      <c r="B1248" s="22">
        <v>1663631</v>
      </c>
      <c r="C1248" s="22">
        <v>33388482</v>
      </c>
      <c r="F1248" s="22" t="s">
        <v>180</v>
      </c>
      <c r="G1248" s="22">
        <v>1614271</v>
      </c>
      <c r="H1248" s="22">
        <v>32328741</v>
      </c>
      <c r="I1248" s="22">
        <f t="shared" si="123"/>
        <v>1638951</v>
      </c>
      <c r="J1248" s="22">
        <f t="shared" si="124"/>
        <v>0.0210355797056621</v>
      </c>
      <c r="K1248" s="22">
        <f t="shared" si="125"/>
        <v>0.4217331420516917</v>
      </c>
    </row>
    <row r="1249" spans="1:11" s="22" customFormat="1" ht="15.75">
      <c r="A1249" s="22" t="s">
        <v>181</v>
      </c>
      <c r="B1249" s="22">
        <v>2120979</v>
      </c>
      <c r="C1249" s="22">
        <v>35509461</v>
      </c>
      <c r="F1249" s="22" t="s">
        <v>181</v>
      </c>
      <c r="G1249" s="22">
        <v>2260457</v>
      </c>
      <c r="H1249" s="22">
        <v>34589198</v>
      </c>
      <c r="I1249" s="22">
        <f t="shared" si="123"/>
        <v>2190718</v>
      </c>
      <c r="J1249" s="22">
        <f>+I1249/$J$1228</f>
        <v>0.028117389172482073</v>
      </c>
      <c r="K1249" s="22">
        <f t="shared" si="125"/>
        <v>0.4498505312241738</v>
      </c>
    </row>
    <row r="1250" spans="1:11" s="22" customFormat="1" ht="15.75">
      <c r="A1250" s="22" t="s">
        <v>182</v>
      </c>
      <c r="B1250" s="22">
        <v>1445549</v>
      </c>
      <c r="C1250" s="22">
        <v>36955010</v>
      </c>
      <c r="F1250" s="22" t="s">
        <v>182</v>
      </c>
      <c r="G1250" s="22">
        <v>1430233</v>
      </c>
      <c r="H1250" s="22">
        <v>36019431</v>
      </c>
      <c r="I1250" s="22">
        <f t="shared" si="123"/>
        <v>1437891</v>
      </c>
      <c r="J1250" s="22">
        <f t="shared" si="124"/>
        <v>0.018455018324864004</v>
      </c>
      <c r="K1250" s="22">
        <f t="shared" si="125"/>
        <v>0.4683055495490378</v>
      </c>
    </row>
    <row r="1251" spans="1:11" s="22" customFormat="1" ht="15.75">
      <c r="A1251" s="22" t="s">
        <v>183</v>
      </c>
      <c r="B1251" s="22">
        <v>1839854</v>
      </c>
      <c r="C1251" s="22">
        <v>38794865</v>
      </c>
      <c r="F1251" s="22" t="s">
        <v>183</v>
      </c>
      <c r="G1251" s="22">
        <v>1802507</v>
      </c>
      <c r="H1251" s="22">
        <v>37821937</v>
      </c>
      <c r="I1251" s="22">
        <f t="shared" si="123"/>
        <v>1821180.5</v>
      </c>
      <c r="J1251" s="22">
        <f t="shared" si="124"/>
        <v>0.02337445571353113</v>
      </c>
      <c r="K1251" s="22">
        <f t="shared" si="125"/>
        <v>0.49168000526256894</v>
      </c>
    </row>
    <row r="1252" spans="1:12" s="22" customFormat="1" ht="15.75">
      <c r="A1252" s="22" t="s">
        <v>184</v>
      </c>
      <c r="B1252" s="22">
        <v>1381490</v>
      </c>
      <c r="C1252" s="22">
        <v>40176354</v>
      </c>
      <c r="F1252" s="22" t="s">
        <v>184</v>
      </c>
      <c r="G1252" s="22">
        <v>1397228</v>
      </c>
      <c r="H1252" s="22">
        <v>39219165</v>
      </c>
      <c r="I1252" s="22">
        <f t="shared" si="123"/>
        <v>1389359</v>
      </c>
      <c r="J1252" s="22">
        <f t="shared" si="124"/>
        <v>0.01783212065783479</v>
      </c>
      <c r="K1252" s="22">
        <f t="shared" si="125"/>
        <v>0.5095121259204037</v>
      </c>
      <c r="L1252" s="22">
        <f>57500+(0.5-K1251)*(60000-57500)/(K1252-K1251)</f>
        <v>58666.43372051427</v>
      </c>
    </row>
    <row r="1253" spans="1:9" s="22" customFormat="1" ht="15.75">
      <c r="A1253" s="22" t="s">
        <v>185</v>
      </c>
      <c r="B1253" s="22">
        <v>2047956</v>
      </c>
      <c r="C1253" s="22">
        <v>42224311</v>
      </c>
      <c r="F1253" s="22" t="s">
        <v>185</v>
      </c>
      <c r="G1253" s="22">
        <v>1932473</v>
      </c>
      <c r="H1253" s="22">
        <v>41151638</v>
      </c>
      <c r="I1253" s="22">
        <f t="shared" si="123"/>
        <v>1990214.5</v>
      </c>
    </row>
    <row r="1254" spans="1:9" s="22" customFormat="1" ht="15.75">
      <c r="A1254" s="22" t="s">
        <v>186</v>
      </c>
      <c r="B1254" s="22">
        <v>1396766</v>
      </c>
      <c r="C1254" s="22">
        <v>43621076</v>
      </c>
      <c r="F1254" s="22" t="s">
        <v>186</v>
      </c>
      <c r="G1254" s="22">
        <v>1272475</v>
      </c>
      <c r="H1254" s="22">
        <v>42424113</v>
      </c>
      <c r="I1254" s="22">
        <f t="shared" si="123"/>
        <v>1334620.5</v>
      </c>
    </row>
    <row r="1255" spans="1:9" s="22" customFormat="1" ht="15.75">
      <c r="A1255" s="22" t="s">
        <v>187</v>
      </c>
      <c r="B1255" s="22">
        <v>1641633</v>
      </c>
      <c r="C1255" s="22">
        <v>45262709</v>
      </c>
      <c r="F1255" s="22" t="s">
        <v>187</v>
      </c>
      <c r="G1255" s="22">
        <v>1639233</v>
      </c>
      <c r="H1255" s="22">
        <v>44063346</v>
      </c>
      <c r="I1255" s="22">
        <f t="shared" si="123"/>
        <v>1640433</v>
      </c>
    </row>
    <row r="1256" spans="1:9" s="22" customFormat="1" ht="15.75">
      <c r="A1256" s="22" t="s">
        <v>188</v>
      </c>
      <c r="B1256" s="22">
        <v>1322268</v>
      </c>
      <c r="C1256" s="22">
        <v>46584977</v>
      </c>
      <c r="F1256" s="22" t="s">
        <v>188</v>
      </c>
      <c r="G1256" s="22">
        <v>1119886</v>
      </c>
      <c r="H1256" s="22">
        <v>45183232</v>
      </c>
      <c r="I1256" s="22">
        <f t="shared" si="123"/>
        <v>1221077</v>
      </c>
    </row>
    <row r="1257" spans="1:9" s="22" customFormat="1" ht="15.75">
      <c r="A1257" s="22" t="s">
        <v>189</v>
      </c>
      <c r="B1257" s="22">
        <v>1612481</v>
      </c>
      <c r="C1257" s="22">
        <v>48197458</v>
      </c>
      <c r="F1257" s="22" t="s">
        <v>189</v>
      </c>
      <c r="G1257" s="22">
        <v>1793012</v>
      </c>
      <c r="H1257" s="22">
        <v>46976244</v>
      </c>
      <c r="I1257" s="22">
        <f t="shared" si="123"/>
        <v>1702746.5</v>
      </c>
    </row>
    <row r="1258" spans="1:9" s="22" customFormat="1" ht="15.75">
      <c r="A1258" s="22" t="s">
        <v>190</v>
      </c>
      <c r="B1258" s="22">
        <v>1175076</v>
      </c>
      <c r="C1258" s="22">
        <v>49372534</v>
      </c>
      <c r="F1258" s="22" t="s">
        <v>190</v>
      </c>
      <c r="G1258" s="22">
        <v>1127862</v>
      </c>
      <c r="H1258" s="22">
        <v>48104106</v>
      </c>
      <c r="I1258" s="22">
        <f t="shared" si="123"/>
        <v>1151469</v>
      </c>
    </row>
    <row r="1259" spans="1:9" s="22" customFormat="1" ht="15.75">
      <c r="A1259" s="22" t="s">
        <v>191</v>
      </c>
      <c r="B1259" s="22">
        <v>1485923</v>
      </c>
      <c r="C1259" s="22">
        <v>50858457</v>
      </c>
      <c r="F1259" s="22" t="s">
        <v>191</v>
      </c>
      <c r="G1259" s="22">
        <v>1488673</v>
      </c>
      <c r="H1259" s="22">
        <v>49592780</v>
      </c>
      <c r="I1259" s="22">
        <f t="shared" si="123"/>
        <v>1487298</v>
      </c>
    </row>
    <row r="1260" spans="1:9" s="22" customFormat="1" ht="15.75">
      <c r="A1260" s="22" t="s">
        <v>192</v>
      </c>
      <c r="B1260" s="22">
        <v>1066358</v>
      </c>
      <c r="C1260" s="22">
        <v>51924815</v>
      </c>
      <c r="F1260" s="22" t="s">
        <v>192</v>
      </c>
      <c r="G1260" s="22">
        <v>1046222</v>
      </c>
      <c r="H1260" s="22">
        <v>50639002</v>
      </c>
      <c r="I1260" s="22">
        <f t="shared" si="123"/>
        <v>1056290</v>
      </c>
    </row>
    <row r="1261" spans="1:9" s="22" customFormat="1" ht="15.75">
      <c r="A1261" s="22" t="s">
        <v>193</v>
      </c>
      <c r="B1261" s="22">
        <v>1344779</v>
      </c>
      <c r="C1261" s="22">
        <v>53269594</v>
      </c>
      <c r="F1261" s="22" t="s">
        <v>193</v>
      </c>
      <c r="G1261" s="22">
        <v>1423737</v>
      </c>
      <c r="H1261" s="22">
        <v>52062739</v>
      </c>
      <c r="I1261" s="22">
        <f t="shared" si="123"/>
        <v>1384258</v>
      </c>
    </row>
    <row r="1262" spans="1:9" s="22" customFormat="1" ht="15.75">
      <c r="A1262" s="22" t="s">
        <v>194</v>
      </c>
      <c r="B1262" s="22">
        <v>1058415</v>
      </c>
      <c r="C1262" s="22">
        <v>54328009</v>
      </c>
      <c r="F1262" s="22" t="s">
        <v>194</v>
      </c>
      <c r="G1262" s="22">
        <v>1039409</v>
      </c>
      <c r="H1262" s="22">
        <v>53102148</v>
      </c>
      <c r="I1262" s="22">
        <f t="shared" si="123"/>
        <v>1048912</v>
      </c>
    </row>
    <row r="1263" spans="1:9" s="22" customFormat="1" ht="15.75">
      <c r="A1263" s="22" t="s">
        <v>195</v>
      </c>
      <c r="B1263" s="22">
        <v>1117285</v>
      </c>
      <c r="C1263" s="22">
        <v>55445294</v>
      </c>
      <c r="F1263" s="22" t="s">
        <v>195</v>
      </c>
      <c r="G1263" s="22">
        <v>1175591</v>
      </c>
      <c r="H1263" s="22">
        <v>54277739</v>
      </c>
      <c r="I1263" s="22">
        <f t="shared" si="123"/>
        <v>1146438</v>
      </c>
    </row>
    <row r="1264" spans="1:9" s="22" customFormat="1" ht="15.75">
      <c r="A1264" s="22" t="s">
        <v>196</v>
      </c>
      <c r="B1264" s="22">
        <v>916764.1</v>
      </c>
      <c r="C1264" s="22">
        <v>56362058</v>
      </c>
      <c r="F1264" s="22" t="s">
        <v>196</v>
      </c>
      <c r="G1264" s="22">
        <v>867679.3</v>
      </c>
      <c r="H1264" s="22">
        <v>55145419</v>
      </c>
      <c r="I1264" s="22">
        <f t="shared" si="123"/>
        <v>892221.7</v>
      </c>
    </row>
    <row r="1265" spans="1:9" s="22" customFormat="1" ht="15.75">
      <c r="A1265" s="22" t="s">
        <v>197</v>
      </c>
      <c r="B1265" s="22">
        <v>1213123</v>
      </c>
      <c r="C1265" s="22">
        <v>57575181</v>
      </c>
      <c r="F1265" s="22" t="s">
        <v>197</v>
      </c>
      <c r="G1265" s="22">
        <v>1202140</v>
      </c>
      <c r="H1265" s="22">
        <v>56347558</v>
      </c>
      <c r="I1265" s="22">
        <f t="shared" si="123"/>
        <v>1207631.5</v>
      </c>
    </row>
    <row r="1266" spans="1:9" s="22" customFormat="1" ht="15.75">
      <c r="A1266" s="22" t="s">
        <v>198</v>
      </c>
      <c r="B1266" s="22">
        <v>795444</v>
      </c>
      <c r="C1266" s="22">
        <v>58370625</v>
      </c>
      <c r="F1266" s="22" t="s">
        <v>198</v>
      </c>
      <c r="G1266" s="22">
        <v>824656.9</v>
      </c>
      <c r="H1266" s="22">
        <v>57172215</v>
      </c>
      <c r="I1266" s="22">
        <f t="shared" si="123"/>
        <v>810050.45</v>
      </c>
    </row>
    <row r="1267" spans="1:9" s="22" customFormat="1" ht="15.75">
      <c r="A1267" s="22" t="s">
        <v>199</v>
      </c>
      <c r="B1267" s="22">
        <v>904431.6</v>
      </c>
      <c r="C1267" s="22">
        <v>59275057</v>
      </c>
      <c r="F1267" s="22" t="s">
        <v>199</v>
      </c>
      <c r="G1267" s="22">
        <v>1013900</v>
      </c>
      <c r="H1267" s="22">
        <v>58186116</v>
      </c>
      <c r="I1267" s="22">
        <f t="shared" si="123"/>
        <v>959165.8</v>
      </c>
    </row>
    <row r="1268" spans="1:9" s="22" customFormat="1" ht="15.75">
      <c r="A1268" s="22" t="s">
        <v>200</v>
      </c>
      <c r="B1268" s="22">
        <v>767124.1</v>
      </c>
      <c r="C1268" s="22">
        <v>60042181</v>
      </c>
      <c r="F1268" s="22" t="s">
        <v>200</v>
      </c>
      <c r="G1268" s="22">
        <v>731620.6</v>
      </c>
      <c r="H1268" s="22">
        <v>58917736</v>
      </c>
      <c r="I1268" s="22">
        <f t="shared" si="123"/>
        <v>749372.35</v>
      </c>
    </row>
    <row r="1269" spans="1:9" s="22" customFormat="1" ht="15.75">
      <c r="A1269" s="25">
        <v>100000</v>
      </c>
      <c r="B1269" s="22">
        <v>17359689</v>
      </c>
      <c r="C1269" s="22">
        <v>77401871</v>
      </c>
      <c r="F1269" s="22" t="s">
        <v>132</v>
      </c>
      <c r="G1269" s="22">
        <v>19506952</v>
      </c>
      <c r="H1269" s="22">
        <v>78424688</v>
      </c>
      <c r="I1269" s="22">
        <f t="shared" si="123"/>
        <v>18433320.5</v>
      </c>
    </row>
    <row r="1270" spans="1:6" ht="15.75">
      <c r="A1270" t="s">
        <v>241</v>
      </c>
      <c r="F1270" t="s">
        <v>201</v>
      </c>
    </row>
    <row r="1271" spans="1:6" ht="15.75">
      <c r="A1271" t="s">
        <v>4</v>
      </c>
      <c r="F1271" t="s">
        <v>4</v>
      </c>
    </row>
    <row r="1273" spans="1:6" ht="15.75">
      <c r="A1273" t="s">
        <v>5</v>
      </c>
      <c r="F1273" t="s">
        <v>5</v>
      </c>
    </row>
    <row r="1275" spans="1:6" ht="15.75">
      <c r="A1275" t="s">
        <v>6</v>
      </c>
      <c r="F1275" t="s">
        <v>6</v>
      </c>
    </row>
    <row r="1276" spans="1:9" ht="15.75">
      <c r="A1276" t="s">
        <v>7</v>
      </c>
      <c r="B1276" t="s">
        <v>202</v>
      </c>
      <c r="C1276" t="s">
        <v>9</v>
      </c>
      <c r="D1276" t="s">
        <v>9</v>
      </c>
      <c r="F1276" t="s">
        <v>7</v>
      </c>
      <c r="G1276" t="s">
        <v>202</v>
      </c>
      <c r="H1276" t="s">
        <v>9</v>
      </c>
      <c r="I1276" t="s">
        <v>9</v>
      </c>
    </row>
    <row r="1277" spans="1:11" ht="15.75">
      <c r="A1277" t="s">
        <v>143</v>
      </c>
      <c r="B1277" t="s">
        <v>31</v>
      </c>
      <c r="F1277" t="s">
        <v>143</v>
      </c>
      <c r="G1277" t="s">
        <v>31</v>
      </c>
      <c r="K1277">
        <f>SUM(J1278:J1318)</f>
        <v>66210235.75</v>
      </c>
    </row>
    <row r="1278" spans="1:12" s="22" customFormat="1" ht="15.75">
      <c r="A1278" s="22" t="s">
        <v>0</v>
      </c>
      <c r="B1278" s="22" t="s">
        <v>161</v>
      </c>
      <c r="C1278" s="22">
        <v>965238.6</v>
      </c>
      <c r="D1278" s="22">
        <v>965238.6</v>
      </c>
      <c r="F1278" s="22" t="s">
        <v>0</v>
      </c>
      <c r="G1278" s="22" t="s">
        <v>161</v>
      </c>
      <c r="H1278" s="22">
        <v>917888.5</v>
      </c>
      <c r="I1278" s="22">
        <v>917888.5</v>
      </c>
      <c r="J1278" s="22">
        <f>(C1278+H1278)/2</f>
        <v>941563.55</v>
      </c>
      <c r="K1278" s="22">
        <f>+J1278/$K$1277</f>
        <v>0.014220815548145818</v>
      </c>
      <c r="L1278" s="22">
        <f>K1278</f>
        <v>0.014220815548145818</v>
      </c>
    </row>
    <row r="1279" spans="1:12" s="22" customFormat="1" ht="15.75">
      <c r="A1279" s="22" t="s">
        <v>0</v>
      </c>
      <c r="B1279" s="22" t="s">
        <v>162</v>
      </c>
      <c r="C1279" s="22">
        <v>484738.3</v>
      </c>
      <c r="D1279" s="22">
        <v>1449977</v>
      </c>
      <c r="F1279" s="22" t="s">
        <v>0</v>
      </c>
      <c r="G1279" s="22" t="s">
        <v>162</v>
      </c>
      <c r="H1279" s="22">
        <v>440179.7</v>
      </c>
      <c r="I1279" s="22">
        <v>1358068</v>
      </c>
      <c r="J1279" s="22">
        <f aca="true" t="shared" si="126" ref="J1279:J1342">(C1279+H1279)/2</f>
        <v>462459</v>
      </c>
      <c r="K1279" s="22">
        <f aca="true" t="shared" si="127" ref="K1279:K1301">+J1279/$K$1277</f>
        <v>0.006984705533237737</v>
      </c>
      <c r="L1279" s="22">
        <f>+K1279+L1278</f>
        <v>0.021205521081383554</v>
      </c>
    </row>
    <row r="1280" spans="1:12" s="22" customFormat="1" ht="15.75">
      <c r="A1280" s="22" t="s">
        <v>0</v>
      </c>
      <c r="B1280" s="22" t="s">
        <v>163</v>
      </c>
      <c r="C1280" s="22">
        <v>764141</v>
      </c>
      <c r="D1280" s="22">
        <v>2214118</v>
      </c>
      <c r="F1280" s="22" t="s">
        <v>0</v>
      </c>
      <c r="G1280" s="22" t="s">
        <v>163</v>
      </c>
      <c r="H1280" s="22">
        <v>664916.3</v>
      </c>
      <c r="I1280" s="22">
        <v>2022985</v>
      </c>
      <c r="J1280" s="22">
        <f t="shared" si="126"/>
        <v>714528.65</v>
      </c>
      <c r="K1280" s="22">
        <f t="shared" si="127"/>
        <v>0.01079181552378025</v>
      </c>
      <c r="L1280" s="22">
        <f aca="true" t="shared" si="128" ref="L1280:L1302">+K1280+L1279</f>
        <v>0.0319973366051638</v>
      </c>
    </row>
    <row r="1281" spans="1:12" s="22" customFormat="1" ht="15.75">
      <c r="A1281" s="22" t="s">
        <v>0</v>
      </c>
      <c r="B1281" s="22" t="s">
        <v>164</v>
      </c>
      <c r="C1281" s="22">
        <v>799389.3</v>
      </c>
      <c r="D1281" s="22">
        <v>3013507</v>
      </c>
      <c r="F1281" s="22" t="s">
        <v>0</v>
      </c>
      <c r="G1281" s="22" t="s">
        <v>164</v>
      </c>
      <c r="H1281" s="22">
        <v>767529.7</v>
      </c>
      <c r="I1281" s="22">
        <v>2790514</v>
      </c>
      <c r="J1281" s="22">
        <f t="shared" si="126"/>
        <v>783459.5</v>
      </c>
      <c r="K1281" s="22">
        <f t="shared" si="127"/>
        <v>0.01183290606241347</v>
      </c>
      <c r="L1281" s="22">
        <f t="shared" si="128"/>
        <v>0.04383024266757727</v>
      </c>
    </row>
    <row r="1282" spans="1:12" s="22" customFormat="1" ht="15.75">
      <c r="A1282" s="22" t="s">
        <v>0</v>
      </c>
      <c r="B1282" s="22" t="s">
        <v>165</v>
      </c>
      <c r="C1282" s="22">
        <v>975430</v>
      </c>
      <c r="D1282" s="22">
        <v>3988937</v>
      </c>
      <c r="F1282" s="22" t="s">
        <v>0</v>
      </c>
      <c r="G1282" s="22" t="s">
        <v>165</v>
      </c>
      <c r="H1282" s="22">
        <v>1020314</v>
      </c>
      <c r="I1282" s="22">
        <v>3810829</v>
      </c>
      <c r="J1282" s="22">
        <f t="shared" si="126"/>
        <v>997872</v>
      </c>
      <c r="K1282" s="22">
        <f t="shared" si="127"/>
        <v>0.015071264868589446</v>
      </c>
      <c r="L1282" s="22">
        <f t="shared" si="128"/>
        <v>0.058901507536166714</v>
      </c>
    </row>
    <row r="1283" spans="1:12" s="22" customFormat="1" ht="15.75">
      <c r="A1283" s="22" t="s">
        <v>0</v>
      </c>
      <c r="B1283" s="22" t="s">
        <v>166</v>
      </c>
      <c r="C1283" s="22">
        <v>1228076</v>
      </c>
      <c r="D1283" s="22">
        <v>5217013</v>
      </c>
      <c r="F1283" s="22" t="s">
        <v>0</v>
      </c>
      <c r="G1283" s="22" t="s">
        <v>166</v>
      </c>
      <c r="H1283" s="22">
        <v>1015810</v>
      </c>
      <c r="I1283" s="22">
        <v>4826639</v>
      </c>
      <c r="J1283" s="22">
        <f t="shared" si="126"/>
        <v>1121943</v>
      </c>
      <c r="K1283" s="22">
        <f t="shared" si="127"/>
        <v>0.01694515941970498</v>
      </c>
      <c r="L1283" s="22">
        <f t="shared" si="128"/>
        <v>0.0758466669558717</v>
      </c>
    </row>
    <row r="1284" spans="1:12" s="22" customFormat="1" ht="15.75">
      <c r="A1284" s="22" t="s">
        <v>0</v>
      </c>
      <c r="B1284" s="22" t="s">
        <v>167</v>
      </c>
      <c r="C1284" s="22">
        <v>1308227</v>
      </c>
      <c r="D1284" s="22">
        <v>6525239</v>
      </c>
      <c r="F1284" s="22" t="s">
        <v>0</v>
      </c>
      <c r="G1284" s="22" t="s">
        <v>167</v>
      </c>
      <c r="H1284" s="22">
        <v>1321631</v>
      </c>
      <c r="I1284" s="22">
        <v>6148270</v>
      </c>
      <c r="J1284" s="22">
        <f t="shared" si="126"/>
        <v>1314929</v>
      </c>
      <c r="K1284" s="22">
        <f t="shared" si="127"/>
        <v>0.019859905120485844</v>
      </c>
      <c r="L1284" s="22">
        <f t="shared" si="128"/>
        <v>0.09570657207635754</v>
      </c>
    </row>
    <row r="1285" spans="1:12" s="22" customFormat="1" ht="15.75">
      <c r="A1285" s="22" t="s">
        <v>0</v>
      </c>
      <c r="B1285" s="22" t="s">
        <v>168</v>
      </c>
      <c r="C1285" s="22">
        <v>1476651</v>
      </c>
      <c r="D1285" s="22">
        <v>8001890</v>
      </c>
      <c r="F1285" s="22" t="s">
        <v>0</v>
      </c>
      <c r="G1285" s="22" t="s">
        <v>168</v>
      </c>
      <c r="H1285" s="22">
        <v>1242402</v>
      </c>
      <c r="I1285" s="22">
        <v>7390671</v>
      </c>
      <c r="J1285" s="22">
        <f t="shared" si="126"/>
        <v>1359526.5</v>
      </c>
      <c r="K1285" s="22">
        <f t="shared" si="127"/>
        <v>0.020533479221148974</v>
      </c>
      <c r="L1285" s="22">
        <f t="shared" si="128"/>
        <v>0.1162400512975065</v>
      </c>
    </row>
    <row r="1286" spans="1:12" s="22" customFormat="1" ht="15.75">
      <c r="A1286" s="22" t="s">
        <v>0</v>
      </c>
      <c r="B1286" s="22" t="s">
        <v>169</v>
      </c>
      <c r="C1286" s="22">
        <v>1655790</v>
      </c>
      <c r="D1286" s="22">
        <v>9657680</v>
      </c>
      <c r="F1286" s="22" t="s">
        <v>0</v>
      </c>
      <c r="G1286" s="22" t="s">
        <v>169</v>
      </c>
      <c r="H1286" s="22">
        <v>1545836</v>
      </c>
      <c r="I1286" s="22">
        <v>8936508</v>
      </c>
      <c r="J1286" s="22">
        <f t="shared" si="126"/>
        <v>1600813</v>
      </c>
      <c r="K1286" s="22">
        <f t="shared" si="127"/>
        <v>0.024177726930990424</v>
      </c>
      <c r="L1286" s="22">
        <f t="shared" si="128"/>
        <v>0.14041777822849694</v>
      </c>
    </row>
    <row r="1287" spans="1:12" s="22" customFormat="1" ht="15.75">
      <c r="A1287" s="22" t="s">
        <v>0</v>
      </c>
      <c r="B1287" s="22" t="s">
        <v>170</v>
      </c>
      <c r="C1287" s="22">
        <v>1498475</v>
      </c>
      <c r="D1287" s="22">
        <v>11156155</v>
      </c>
      <c r="F1287" s="22" t="s">
        <v>0</v>
      </c>
      <c r="G1287" s="22" t="s">
        <v>170</v>
      </c>
      <c r="H1287" s="22">
        <v>1404866</v>
      </c>
      <c r="I1287" s="22">
        <v>10341374</v>
      </c>
      <c r="J1287" s="22">
        <f t="shared" si="126"/>
        <v>1451670.5</v>
      </c>
      <c r="K1287" s="22">
        <f t="shared" si="127"/>
        <v>0.021925167363567345</v>
      </c>
      <c r="L1287" s="22">
        <f t="shared" si="128"/>
        <v>0.16234294559206427</v>
      </c>
    </row>
    <row r="1288" spans="1:12" s="22" customFormat="1" ht="15.75">
      <c r="A1288" s="22" t="s">
        <v>0</v>
      </c>
      <c r="B1288" s="22" t="s">
        <v>171</v>
      </c>
      <c r="C1288" s="22">
        <v>1780189</v>
      </c>
      <c r="D1288" s="22">
        <v>12936344</v>
      </c>
      <c r="F1288" s="22" t="s">
        <v>0</v>
      </c>
      <c r="G1288" s="22" t="s">
        <v>171</v>
      </c>
      <c r="H1288" s="22">
        <v>1710837</v>
      </c>
      <c r="I1288" s="22">
        <v>12052211</v>
      </c>
      <c r="J1288" s="22">
        <f t="shared" si="126"/>
        <v>1745513</v>
      </c>
      <c r="K1288" s="22">
        <f t="shared" si="127"/>
        <v>0.02636318962208196</v>
      </c>
      <c r="L1288" s="22">
        <f t="shared" si="128"/>
        <v>0.18870613521414623</v>
      </c>
    </row>
    <row r="1289" spans="1:12" s="22" customFormat="1" ht="15.75">
      <c r="A1289" s="22" t="s">
        <v>0</v>
      </c>
      <c r="B1289" s="22" t="s">
        <v>172</v>
      </c>
      <c r="C1289" s="22">
        <v>1476738</v>
      </c>
      <c r="D1289" s="22">
        <v>14413081</v>
      </c>
      <c r="F1289" s="22" t="s">
        <v>0</v>
      </c>
      <c r="G1289" s="22" t="s">
        <v>172</v>
      </c>
      <c r="H1289" s="22">
        <v>1411805</v>
      </c>
      <c r="I1289" s="22">
        <v>13464016</v>
      </c>
      <c r="J1289" s="22">
        <f t="shared" si="126"/>
        <v>1444271.5</v>
      </c>
      <c r="K1289" s="22">
        <f t="shared" si="127"/>
        <v>0.021813417270606834</v>
      </c>
      <c r="L1289" s="22">
        <f t="shared" si="128"/>
        <v>0.21051955248475307</v>
      </c>
    </row>
    <row r="1290" spans="1:12" s="22" customFormat="1" ht="15.75">
      <c r="A1290" s="22" t="s">
        <v>0</v>
      </c>
      <c r="B1290" s="22" t="s">
        <v>173</v>
      </c>
      <c r="C1290" s="22">
        <v>1974566</v>
      </c>
      <c r="D1290" s="22">
        <v>16387647</v>
      </c>
      <c r="F1290" s="22" t="s">
        <v>0</v>
      </c>
      <c r="G1290" s="22" t="s">
        <v>173</v>
      </c>
      <c r="H1290" s="22">
        <v>1948758</v>
      </c>
      <c r="I1290" s="22">
        <v>15412774</v>
      </c>
      <c r="J1290" s="22">
        <f t="shared" si="126"/>
        <v>1961662</v>
      </c>
      <c r="K1290" s="22">
        <f t="shared" si="127"/>
        <v>0.029627775490891527</v>
      </c>
      <c r="L1290" s="22">
        <f t="shared" si="128"/>
        <v>0.2401473279756446</v>
      </c>
    </row>
    <row r="1291" spans="1:12" s="22" customFormat="1" ht="15.75">
      <c r="A1291" s="22" t="s">
        <v>0</v>
      </c>
      <c r="B1291" s="22" t="s">
        <v>174</v>
      </c>
      <c r="C1291" s="22">
        <v>1390078</v>
      </c>
      <c r="D1291" s="22">
        <v>17777725</v>
      </c>
      <c r="F1291" s="22" t="s">
        <v>0</v>
      </c>
      <c r="G1291" s="22" t="s">
        <v>174</v>
      </c>
      <c r="H1291" s="22">
        <v>1416869</v>
      </c>
      <c r="I1291" s="22">
        <v>16829644</v>
      </c>
      <c r="J1291" s="22">
        <f t="shared" si="126"/>
        <v>1403473.5</v>
      </c>
      <c r="K1291" s="22">
        <f t="shared" si="127"/>
        <v>0.021197228556915387</v>
      </c>
      <c r="L1291" s="22">
        <f t="shared" si="128"/>
        <v>0.26134455653255995</v>
      </c>
    </row>
    <row r="1292" spans="1:12" s="22" customFormat="1" ht="15.75">
      <c r="A1292" s="22" t="s">
        <v>0</v>
      </c>
      <c r="B1292" s="22" t="s">
        <v>175</v>
      </c>
      <c r="C1292" s="22">
        <v>1728060</v>
      </c>
      <c r="D1292" s="22">
        <v>19505784</v>
      </c>
      <c r="F1292" s="22" t="s">
        <v>0</v>
      </c>
      <c r="G1292" s="22" t="s">
        <v>175</v>
      </c>
      <c r="H1292" s="22">
        <v>1778010</v>
      </c>
      <c r="I1292" s="22">
        <v>18607653</v>
      </c>
      <c r="J1292" s="22">
        <f t="shared" si="126"/>
        <v>1753035</v>
      </c>
      <c r="K1292" s="22">
        <f t="shared" si="127"/>
        <v>0.026476797433846927</v>
      </c>
      <c r="L1292" s="22">
        <f t="shared" si="128"/>
        <v>0.28782135396640685</v>
      </c>
    </row>
    <row r="1293" spans="1:12" s="22" customFormat="1" ht="15.75">
      <c r="A1293" s="22" t="s">
        <v>0</v>
      </c>
      <c r="B1293" s="22" t="s">
        <v>176</v>
      </c>
      <c r="C1293" s="22">
        <v>1404898</v>
      </c>
      <c r="D1293" s="22">
        <v>20910682</v>
      </c>
      <c r="F1293" s="22" t="s">
        <v>0</v>
      </c>
      <c r="G1293" s="22" t="s">
        <v>176</v>
      </c>
      <c r="H1293" s="22">
        <v>1480287</v>
      </c>
      <c r="I1293" s="22">
        <v>20087940</v>
      </c>
      <c r="J1293" s="22">
        <f t="shared" si="126"/>
        <v>1442592.5</v>
      </c>
      <c r="K1293" s="22">
        <f t="shared" si="127"/>
        <v>0.021788058653755812</v>
      </c>
      <c r="L1293" s="22">
        <f t="shared" si="128"/>
        <v>0.30960941262016267</v>
      </c>
    </row>
    <row r="1294" spans="1:12" s="22" customFormat="1" ht="15.75">
      <c r="A1294" s="22" t="s">
        <v>0</v>
      </c>
      <c r="B1294" s="22" t="s">
        <v>177</v>
      </c>
      <c r="C1294" s="22">
        <v>1925019</v>
      </c>
      <c r="D1294" s="22">
        <v>22835701</v>
      </c>
      <c r="F1294" s="22" t="s">
        <v>0</v>
      </c>
      <c r="G1294" s="22" t="s">
        <v>177</v>
      </c>
      <c r="H1294" s="22">
        <v>1870072</v>
      </c>
      <c r="I1294" s="22">
        <v>21958012</v>
      </c>
      <c r="J1294" s="22">
        <f t="shared" si="126"/>
        <v>1897545.5</v>
      </c>
      <c r="K1294" s="22">
        <f t="shared" si="127"/>
        <v>0.02865939802970721</v>
      </c>
      <c r="L1294" s="22">
        <f t="shared" si="128"/>
        <v>0.3382688106498699</v>
      </c>
    </row>
    <row r="1295" spans="1:12" s="22" customFormat="1" ht="15.75">
      <c r="A1295" s="22" t="s">
        <v>0</v>
      </c>
      <c r="B1295" s="22" t="s">
        <v>178</v>
      </c>
      <c r="C1295" s="22">
        <v>1401958</v>
      </c>
      <c r="D1295" s="22">
        <v>24237659</v>
      </c>
      <c r="F1295" s="22" t="s">
        <v>0</v>
      </c>
      <c r="G1295" s="22" t="s">
        <v>178</v>
      </c>
      <c r="H1295" s="22">
        <v>1398378</v>
      </c>
      <c r="I1295" s="22">
        <v>23356390</v>
      </c>
      <c r="J1295" s="22">
        <f t="shared" si="126"/>
        <v>1400168</v>
      </c>
      <c r="K1295" s="22">
        <f t="shared" si="127"/>
        <v>0.021147304251971342</v>
      </c>
      <c r="L1295" s="22">
        <f t="shared" si="128"/>
        <v>0.3594161149018413</v>
      </c>
    </row>
    <row r="1296" spans="1:12" s="22" customFormat="1" ht="15.75">
      <c r="A1296" s="22" t="s">
        <v>0</v>
      </c>
      <c r="B1296" s="22" t="s">
        <v>179</v>
      </c>
      <c r="C1296" s="22">
        <v>1731079</v>
      </c>
      <c r="D1296" s="22">
        <v>25968738</v>
      </c>
      <c r="F1296" s="22" t="s">
        <v>0</v>
      </c>
      <c r="G1296" s="22" t="s">
        <v>179</v>
      </c>
      <c r="H1296" s="22">
        <v>1602885</v>
      </c>
      <c r="I1296" s="22">
        <v>24959275</v>
      </c>
      <c r="J1296" s="22">
        <f t="shared" si="126"/>
        <v>1666982</v>
      </c>
      <c r="K1296" s="22">
        <f t="shared" si="127"/>
        <v>0.02517710413076123</v>
      </c>
      <c r="L1296" s="22">
        <f t="shared" si="128"/>
        <v>0.3845932190326025</v>
      </c>
    </row>
    <row r="1297" spans="1:12" s="22" customFormat="1" ht="15.75">
      <c r="A1297" s="22" t="s">
        <v>0</v>
      </c>
      <c r="B1297" s="22" t="s">
        <v>180</v>
      </c>
      <c r="C1297" s="22">
        <v>1424710</v>
      </c>
      <c r="D1297" s="22">
        <v>27393449</v>
      </c>
      <c r="F1297" s="22" t="s">
        <v>0</v>
      </c>
      <c r="G1297" s="22" t="s">
        <v>180</v>
      </c>
      <c r="H1297" s="22">
        <v>1350451</v>
      </c>
      <c r="I1297" s="22">
        <v>26309726</v>
      </c>
      <c r="J1297" s="22">
        <f t="shared" si="126"/>
        <v>1387580.5</v>
      </c>
      <c r="K1297" s="22">
        <f t="shared" si="127"/>
        <v>0.02095719014261326</v>
      </c>
      <c r="L1297" s="22">
        <f t="shared" si="128"/>
        <v>0.4055504091752158</v>
      </c>
    </row>
    <row r="1298" spans="1:12" s="22" customFormat="1" ht="15.75">
      <c r="A1298" s="22" t="s">
        <v>0</v>
      </c>
      <c r="B1298" s="22" t="s">
        <v>181</v>
      </c>
      <c r="C1298" s="22">
        <v>1768060</v>
      </c>
      <c r="D1298" s="22">
        <v>29161509</v>
      </c>
      <c r="F1298" s="22" t="s">
        <v>0</v>
      </c>
      <c r="G1298" s="22" t="s">
        <v>181</v>
      </c>
      <c r="H1298" s="22">
        <v>1875585</v>
      </c>
      <c r="I1298" s="22">
        <v>28185311</v>
      </c>
      <c r="J1298" s="22">
        <f t="shared" si="126"/>
        <v>1821822.5</v>
      </c>
      <c r="K1298" s="22">
        <f t="shared" si="127"/>
        <v>0.02751572289938569</v>
      </c>
      <c r="L1298" s="22">
        <f t="shared" si="128"/>
        <v>0.4330661320746015</v>
      </c>
    </row>
    <row r="1299" spans="1:12" s="22" customFormat="1" ht="15.75">
      <c r="A1299" s="22" t="s">
        <v>0</v>
      </c>
      <c r="B1299" s="22" t="s">
        <v>182</v>
      </c>
      <c r="C1299" s="22">
        <v>1237830</v>
      </c>
      <c r="D1299" s="22">
        <v>30399339</v>
      </c>
      <c r="F1299" s="22" t="s">
        <v>0</v>
      </c>
      <c r="G1299" s="22" t="s">
        <v>182</v>
      </c>
      <c r="H1299" s="22">
        <v>1241695</v>
      </c>
      <c r="I1299" s="22">
        <v>29427006</v>
      </c>
      <c r="J1299" s="22">
        <f t="shared" si="126"/>
        <v>1239762.5</v>
      </c>
      <c r="K1299" s="22">
        <f t="shared" si="127"/>
        <v>0.0187246350349991</v>
      </c>
      <c r="L1299" s="22">
        <f t="shared" si="128"/>
        <v>0.4517907671096006</v>
      </c>
    </row>
    <row r="1300" spans="1:12" s="22" customFormat="1" ht="15.75">
      <c r="A1300" s="22" t="s">
        <v>0</v>
      </c>
      <c r="B1300" s="22" t="s">
        <v>183</v>
      </c>
      <c r="C1300" s="22">
        <v>1581540</v>
      </c>
      <c r="D1300" s="22">
        <v>31980879</v>
      </c>
      <c r="F1300" s="22" t="s">
        <v>0</v>
      </c>
      <c r="G1300" s="22" t="s">
        <v>183</v>
      </c>
      <c r="H1300" s="22">
        <v>1551415</v>
      </c>
      <c r="I1300" s="22">
        <v>30978421</v>
      </c>
      <c r="J1300" s="22">
        <f t="shared" si="126"/>
        <v>1566477.5</v>
      </c>
      <c r="K1300" s="22">
        <f t="shared" si="127"/>
        <v>0.023659143971557297</v>
      </c>
      <c r="L1300" s="22">
        <f t="shared" si="128"/>
        <v>0.47544991108115786</v>
      </c>
    </row>
    <row r="1301" spans="1:12" s="22" customFormat="1" ht="15.75">
      <c r="A1301" s="22" t="s">
        <v>0</v>
      </c>
      <c r="B1301" s="22" t="s">
        <v>184</v>
      </c>
      <c r="C1301" s="22">
        <v>1210670</v>
      </c>
      <c r="D1301" s="22">
        <v>33191549</v>
      </c>
      <c r="F1301" s="22" t="s">
        <v>0</v>
      </c>
      <c r="G1301" s="22" t="s">
        <v>184</v>
      </c>
      <c r="H1301" s="22">
        <v>1215969</v>
      </c>
      <c r="I1301" s="22">
        <v>32194391</v>
      </c>
      <c r="J1301" s="22">
        <f t="shared" si="126"/>
        <v>1213319.5</v>
      </c>
      <c r="K1301" s="22">
        <f t="shared" si="127"/>
        <v>0.01832525569885167</v>
      </c>
      <c r="L1301" s="22">
        <f t="shared" si="128"/>
        <v>0.49377516678000954</v>
      </c>
    </row>
    <row r="1302" spans="1:13" s="22" customFormat="1" ht="15.75">
      <c r="A1302" s="22" t="s">
        <v>0</v>
      </c>
      <c r="B1302" s="22" t="s">
        <v>185</v>
      </c>
      <c r="C1302" s="22">
        <v>1747515</v>
      </c>
      <c r="D1302" s="22">
        <v>34939064</v>
      </c>
      <c r="F1302" s="22" t="s">
        <v>0</v>
      </c>
      <c r="G1302" s="22" t="s">
        <v>185</v>
      </c>
      <c r="H1302" s="22">
        <v>1620772</v>
      </c>
      <c r="I1302" s="22">
        <v>33815163</v>
      </c>
      <c r="J1302" s="22">
        <f t="shared" si="126"/>
        <v>1684143.5</v>
      </c>
      <c r="K1302" s="22">
        <f>+J1302/$K$1277</f>
        <v>0.02543630121419708</v>
      </c>
      <c r="L1302" s="22">
        <f t="shared" si="128"/>
        <v>0.5192114679942066</v>
      </c>
      <c r="M1302" s="22">
        <f>60000+(0.5-L1301)*(62500-60000)/(L1302-L1301)</f>
        <v>60611.80605304714</v>
      </c>
    </row>
    <row r="1303" spans="1:10" s="22" customFormat="1" ht="15.75">
      <c r="A1303" s="22" t="s">
        <v>0</v>
      </c>
      <c r="B1303" s="22" t="s">
        <v>186</v>
      </c>
      <c r="C1303" s="22">
        <v>1210673</v>
      </c>
      <c r="D1303" s="22">
        <v>36149737</v>
      </c>
      <c r="F1303" s="22" t="s">
        <v>0</v>
      </c>
      <c r="G1303" s="22" t="s">
        <v>186</v>
      </c>
      <c r="H1303" s="22">
        <v>1128367</v>
      </c>
      <c r="I1303" s="22">
        <v>34943530</v>
      </c>
      <c r="J1303" s="22">
        <f t="shared" si="126"/>
        <v>1169520</v>
      </c>
    </row>
    <row r="1304" spans="1:10" s="22" customFormat="1" ht="15.75">
      <c r="A1304" s="22" t="s">
        <v>0</v>
      </c>
      <c r="B1304" s="22" t="s">
        <v>187</v>
      </c>
      <c r="C1304" s="22">
        <v>1398304</v>
      </c>
      <c r="D1304" s="22">
        <v>37548040</v>
      </c>
      <c r="F1304" s="22" t="s">
        <v>0</v>
      </c>
      <c r="G1304" s="22" t="s">
        <v>187</v>
      </c>
      <c r="H1304" s="22">
        <v>1431715</v>
      </c>
      <c r="I1304" s="22">
        <v>36375245</v>
      </c>
      <c r="J1304" s="22">
        <f t="shared" si="126"/>
        <v>1415009.5</v>
      </c>
    </row>
    <row r="1305" spans="1:10" s="22" customFormat="1" ht="15.75">
      <c r="A1305" s="22" t="s">
        <v>0</v>
      </c>
      <c r="B1305" s="22" t="s">
        <v>188</v>
      </c>
      <c r="C1305" s="22">
        <v>1206129</v>
      </c>
      <c r="D1305" s="22">
        <v>38754169</v>
      </c>
      <c r="F1305" s="22" t="s">
        <v>0</v>
      </c>
      <c r="G1305" s="22" t="s">
        <v>188</v>
      </c>
      <c r="H1305" s="22">
        <v>988281.5</v>
      </c>
      <c r="I1305" s="22">
        <v>37363526</v>
      </c>
      <c r="J1305" s="22">
        <f t="shared" si="126"/>
        <v>1097205.25</v>
      </c>
    </row>
    <row r="1306" spans="1:10" s="22" customFormat="1" ht="15.75">
      <c r="A1306" s="22" t="s">
        <v>0</v>
      </c>
      <c r="B1306" s="22" t="s">
        <v>189</v>
      </c>
      <c r="C1306" s="22">
        <v>1379576</v>
      </c>
      <c r="D1306" s="22">
        <v>40133746</v>
      </c>
      <c r="F1306" s="22" t="s">
        <v>0</v>
      </c>
      <c r="G1306" s="22" t="s">
        <v>189</v>
      </c>
      <c r="H1306" s="22">
        <v>1556835</v>
      </c>
      <c r="I1306" s="22">
        <v>38920361</v>
      </c>
      <c r="J1306" s="22">
        <f t="shared" si="126"/>
        <v>1468205.5</v>
      </c>
    </row>
    <row r="1307" spans="1:10" s="22" customFormat="1" ht="15.75">
      <c r="A1307" s="22" t="s">
        <v>0</v>
      </c>
      <c r="B1307" s="22" t="s">
        <v>190</v>
      </c>
      <c r="C1307" s="22">
        <v>1045217</v>
      </c>
      <c r="D1307" s="22">
        <v>41178962</v>
      </c>
      <c r="F1307" s="22" t="s">
        <v>0</v>
      </c>
      <c r="G1307" s="22" t="s">
        <v>190</v>
      </c>
      <c r="H1307" s="22">
        <v>1003188</v>
      </c>
      <c r="I1307" s="22">
        <v>39923550</v>
      </c>
      <c r="J1307" s="22">
        <f t="shared" si="126"/>
        <v>1024202.5</v>
      </c>
    </row>
    <row r="1308" spans="1:10" s="22" customFormat="1" ht="15.75">
      <c r="A1308" s="22" t="s">
        <v>0</v>
      </c>
      <c r="B1308" s="22" t="s">
        <v>191</v>
      </c>
      <c r="C1308" s="22">
        <v>1338984</v>
      </c>
      <c r="D1308" s="22">
        <v>42517946</v>
      </c>
      <c r="F1308" s="22" t="s">
        <v>0</v>
      </c>
      <c r="G1308" s="22" t="s">
        <v>191</v>
      </c>
      <c r="H1308" s="22">
        <v>1304944</v>
      </c>
      <c r="I1308" s="22">
        <v>41228494</v>
      </c>
      <c r="J1308" s="22">
        <f t="shared" si="126"/>
        <v>1321964</v>
      </c>
    </row>
    <row r="1309" spans="1:10" s="22" customFormat="1" ht="15.75">
      <c r="A1309" s="22" t="s">
        <v>0</v>
      </c>
      <c r="B1309" s="22" t="s">
        <v>192</v>
      </c>
      <c r="C1309" s="22">
        <v>967798.5</v>
      </c>
      <c r="D1309" s="22">
        <v>43485744</v>
      </c>
      <c r="F1309" s="22" t="s">
        <v>0</v>
      </c>
      <c r="G1309" s="22" t="s">
        <v>192</v>
      </c>
      <c r="H1309" s="22">
        <v>915426.5</v>
      </c>
      <c r="I1309" s="22">
        <v>42143920</v>
      </c>
      <c r="J1309" s="22">
        <f t="shared" si="126"/>
        <v>941612.5</v>
      </c>
    </row>
    <row r="1310" spans="1:10" s="22" customFormat="1" ht="15.75">
      <c r="A1310" s="22" t="s">
        <v>0</v>
      </c>
      <c r="B1310" s="22" t="s">
        <v>193</v>
      </c>
      <c r="C1310" s="22">
        <v>1163117</v>
      </c>
      <c r="D1310" s="22">
        <v>44648861</v>
      </c>
      <c r="F1310" s="22" t="s">
        <v>0</v>
      </c>
      <c r="G1310" s="22" t="s">
        <v>193</v>
      </c>
      <c r="H1310" s="22">
        <v>1223313</v>
      </c>
      <c r="I1310" s="22">
        <v>43367233</v>
      </c>
      <c r="J1310" s="22">
        <f t="shared" si="126"/>
        <v>1193215</v>
      </c>
    </row>
    <row r="1311" spans="1:10" s="22" customFormat="1" ht="15.75">
      <c r="A1311" s="22" t="s">
        <v>0</v>
      </c>
      <c r="B1311" s="22" t="s">
        <v>194</v>
      </c>
      <c r="C1311" s="22">
        <v>940974.4</v>
      </c>
      <c r="D1311" s="22">
        <v>45589835</v>
      </c>
      <c r="F1311" s="22" t="s">
        <v>0</v>
      </c>
      <c r="G1311" s="22" t="s">
        <v>194</v>
      </c>
      <c r="H1311" s="22">
        <v>933802.2</v>
      </c>
      <c r="I1311" s="22">
        <v>44301035</v>
      </c>
      <c r="J1311" s="22">
        <f t="shared" si="126"/>
        <v>937388.3</v>
      </c>
    </row>
    <row r="1312" spans="1:10" s="22" customFormat="1" ht="15.75">
      <c r="A1312" s="22" t="s">
        <v>0</v>
      </c>
      <c r="B1312" s="22" t="s">
        <v>195</v>
      </c>
      <c r="C1312" s="22">
        <v>976671.5</v>
      </c>
      <c r="D1312" s="22">
        <v>46566507</v>
      </c>
      <c r="F1312" s="22" t="s">
        <v>0</v>
      </c>
      <c r="G1312" s="22" t="s">
        <v>195</v>
      </c>
      <c r="H1312" s="22">
        <v>1055296</v>
      </c>
      <c r="I1312" s="22">
        <v>45356331</v>
      </c>
      <c r="J1312" s="22">
        <f t="shared" si="126"/>
        <v>1015983.75</v>
      </c>
    </row>
    <row r="1313" spans="1:10" s="22" customFormat="1" ht="15.75">
      <c r="A1313" s="22" t="s">
        <v>0</v>
      </c>
      <c r="B1313" s="22" t="s">
        <v>196</v>
      </c>
      <c r="C1313" s="22">
        <v>818261.4</v>
      </c>
      <c r="D1313" s="22">
        <v>47384768</v>
      </c>
      <c r="F1313" s="22" t="s">
        <v>0</v>
      </c>
      <c r="G1313" s="22" t="s">
        <v>196</v>
      </c>
      <c r="H1313" s="22">
        <v>762845.5</v>
      </c>
      <c r="I1313" s="22">
        <v>46119177</v>
      </c>
      <c r="J1313" s="22">
        <f t="shared" si="126"/>
        <v>790553.45</v>
      </c>
    </row>
    <row r="1314" spans="1:10" s="22" customFormat="1" ht="15.75">
      <c r="A1314" s="22" t="s">
        <v>0</v>
      </c>
      <c r="B1314" s="22" t="s">
        <v>197</v>
      </c>
      <c r="C1314" s="22">
        <v>1067855</v>
      </c>
      <c r="D1314" s="22">
        <v>48452623</v>
      </c>
      <c r="F1314" s="22" t="s">
        <v>0</v>
      </c>
      <c r="G1314" s="22" t="s">
        <v>197</v>
      </c>
      <c r="H1314" s="22">
        <v>1022458</v>
      </c>
      <c r="I1314" s="22">
        <v>47141634</v>
      </c>
      <c r="J1314" s="22">
        <f t="shared" si="126"/>
        <v>1045156.5</v>
      </c>
    </row>
    <row r="1315" spans="1:10" s="22" customFormat="1" ht="15.75">
      <c r="A1315" s="22" t="s">
        <v>0</v>
      </c>
      <c r="B1315" s="22" t="s">
        <v>198</v>
      </c>
      <c r="C1315" s="22">
        <v>712565.6</v>
      </c>
      <c r="D1315" s="22">
        <v>49165189</v>
      </c>
      <c r="F1315" s="22" t="s">
        <v>0</v>
      </c>
      <c r="G1315" s="22" t="s">
        <v>198</v>
      </c>
      <c r="H1315" s="22">
        <v>745492.7</v>
      </c>
      <c r="I1315" s="22">
        <v>47887127</v>
      </c>
      <c r="J1315" s="22">
        <f t="shared" si="126"/>
        <v>729029.1499999999</v>
      </c>
    </row>
    <row r="1316" spans="1:10" s="22" customFormat="1" ht="15.75">
      <c r="A1316" s="22" t="s">
        <v>0</v>
      </c>
      <c r="B1316" s="22" t="s">
        <v>199</v>
      </c>
      <c r="C1316" s="22">
        <v>786437.2</v>
      </c>
      <c r="D1316" s="22">
        <v>49951626</v>
      </c>
      <c r="F1316" s="22" t="s">
        <v>0</v>
      </c>
      <c r="G1316" s="22" t="s">
        <v>199</v>
      </c>
      <c r="H1316" s="22">
        <v>908977.4</v>
      </c>
      <c r="I1316" s="22">
        <v>48796104</v>
      </c>
      <c r="J1316" s="22">
        <f t="shared" si="126"/>
        <v>847707.3</v>
      </c>
    </row>
    <row r="1317" spans="1:10" s="22" customFormat="1" ht="15.75">
      <c r="A1317" s="22" t="s">
        <v>0</v>
      </c>
      <c r="B1317" s="22" t="s">
        <v>200</v>
      </c>
      <c r="C1317" s="22">
        <v>693744.8</v>
      </c>
      <c r="D1317" s="22">
        <v>50645371</v>
      </c>
      <c r="F1317" s="22" t="s">
        <v>0</v>
      </c>
      <c r="G1317" s="22" t="s">
        <v>200</v>
      </c>
      <c r="H1317" s="22">
        <v>667514.9</v>
      </c>
      <c r="I1317" s="22">
        <v>49463619</v>
      </c>
      <c r="J1317" s="22">
        <f t="shared" si="126"/>
        <v>680629.8500000001</v>
      </c>
    </row>
    <row r="1318" spans="1:11" s="22" customFormat="1" ht="15.75">
      <c r="A1318" s="22" t="s">
        <v>0</v>
      </c>
      <c r="B1318" s="22" t="s">
        <v>132</v>
      </c>
      <c r="C1318" s="22">
        <v>15245611</v>
      </c>
      <c r="D1318" s="22">
        <v>65890982</v>
      </c>
      <c r="F1318" s="22" t="s">
        <v>0</v>
      </c>
      <c r="G1318" s="22" t="s">
        <v>132</v>
      </c>
      <c r="H1318" s="22">
        <v>17065868</v>
      </c>
      <c r="I1318" s="22">
        <v>66529488</v>
      </c>
      <c r="J1318" s="22">
        <f t="shared" si="126"/>
        <v>16155739.5</v>
      </c>
      <c r="K1318" s="22">
        <f>SUM(J1319:J1359)</f>
        <v>11703044.145</v>
      </c>
    </row>
    <row r="1319" spans="1:12" s="22" customFormat="1" ht="15.75">
      <c r="A1319" s="22" t="s">
        <v>20</v>
      </c>
      <c r="B1319" s="22" t="s">
        <v>161</v>
      </c>
      <c r="C1319" s="22">
        <v>236370.4</v>
      </c>
      <c r="D1319" s="22">
        <v>66127353</v>
      </c>
      <c r="F1319" s="22" t="s">
        <v>20</v>
      </c>
      <c r="G1319" s="22" t="s">
        <v>161</v>
      </c>
      <c r="H1319" s="22">
        <v>205509.3</v>
      </c>
      <c r="I1319" s="22">
        <v>66734997</v>
      </c>
      <c r="J1319" s="22">
        <f t="shared" si="126"/>
        <v>220939.84999999998</v>
      </c>
      <c r="K1319" s="22">
        <f>+J1319/$K$1318</f>
        <v>0.0188788359047927</v>
      </c>
      <c r="L1319" s="22">
        <f>+K1319</f>
        <v>0.0188788359047927</v>
      </c>
    </row>
    <row r="1320" spans="1:12" s="22" customFormat="1" ht="15.75">
      <c r="A1320" s="22" t="s">
        <v>20</v>
      </c>
      <c r="B1320" s="22" t="s">
        <v>162</v>
      </c>
      <c r="C1320" s="22">
        <v>79924.84</v>
      </c>
      <c r="D1320" s="22">
        <v>66207278</v>
      </c>
      <c r="F1320" s="22" t="s">
        <v>20</v>
      </c>
      <c r="G1320" s="22" t="s">
        <v>162</v>
      </c>
      <c r="H1320" s="22">
        <v>69222</v>
      </c>
      <c r="I1320" s="22">
        <v>66804219</v>
      </c>
      <c r="J1320" s="22">
        <f t="shared" si="126"/>
        <v>74573.42</v>
      </c>
      <c r="K1320" s="22">
        <f aca="true" t="shared" si="129" ref="K1320:K1343">+J1320/$K$1318</f>
        <v>0.006372138656920361</v>
      </c>
      <c r="L1320" s="22">
        <f>+K1320+L1319</f>
        <v>0.02525097456171306</v>
      </c>
    </row>
    <row r="1321" spans="1:12" s="22" customFormat="1" ht="15.75">
      <c r="A1321" s="22" t="s">
        <v>20</v>
      </c>
      <c r="B1321" s="22" t="s">
        <v>163</v>
      </c>
      <c r="C1321" s="22">
        <v>133163.6</v>
      </c>
      <c r="D1321" s="22">
        <v>66340441</v>
      </c>
      <c r="F1321" s="22" t="s">
        <v>20</v>
      </c>
      <c r="G1321" s="22" t="s">
        <v>163</v>
      </c>
      <c r="H1321" s="22">
        <v>122830.8</v>
      </c>
      <c r="I1321" s="22">
        <v>66927050</v>
      </c>
      <c r="J1321" s="22">
        <f t="shared" si="126"/>
        <v>127997.20000000001</v>
      </c>
      <c r="K1321" s="22">
        <f t="shared" si="129"/>
        <v>0.010937085976445321</v>
      </c>
      <c r="L1321" s="22">
        <f aca="true" t="shared" si="130" ref="L1321:L1343">+K1321+L1320</f>
        <v>0.03618806053815838</v>
      </c>
    </row>
    <row r="1322" spans="1:12" s="22" customFormat="1" ht="15.75">
      <c r="A1322" s="22" t="s">
        <v>20</v>
      </c>
      <c r="B1322" s="22" t="s">
        <v>164</v>
      </c>
      <c r="C1322" s="22">
        <v>154966.4</v>
      </c>
      <c r="D1322" s="22">
        <v>66495408</v>
      </c>
      <c r="F1322" s="22" t="s">
        <v>20</v>
      </c>
      <c r="G1322" s="22" t="s">
        <v>164</v>
      </c>
      <c r="H1322" s="22">
        <v>166163.1</v>
      </c>
      <c r="I1322" s="22">
        <v>67093213</v>
      </c>
      <c r="J1322" s="22">
        <f t="shared" si="126"/>
        <v>160564.75</v>
      </c>
      <c r="K1322" s="22">
        <f t="shared" si="129"/>
        <v>0.013719913213230045</v>
      </c>
      <c r="L1322" s="22">
        <f t="shared" si="130"/>
        <v>0.049907973751388425</v>
      </c>
    </row>
    <row r="1323" spans="1:12" s="22" customFormat="1" ht="15.75">
      <c r="A1323" s="22" t="s">
        <v>20</v>
      </c>
      <c r="B1323" s="22" t="s">
        <v>165</v>
      </c>
      <c r="C1323" s="22">
        <v>292316.2</v>
      </c>
      <c r="D1323" s="22">
        <v>66787724</v>
      </c>
      <c r="F1323" s="22" t="s">
        <v>20</v>
      </c>
      <c r="G1323" s="22" t="s">
        <v>165</v>
      </c>
      <c r="H1323" s="22">
        <v>286027.8</v>
      </c>
      <c r="I1323" s="22">
        <v>67379241</v>
      </c>
      <c r="J1323" s="22">
        <f t="shared" si="126"/>
        <v>289172</v>
      </c>
      <c r="K1323" s="22">
        <f t="shared" si="129"/>
        <v>0.02470912665261932</v>
      </c>
      <c r="L1323" s="22">
        <f t="shared" si="130"/>
        <v>0.07461710040400775</v>
      </c>
    </row>
    <row r="1324" spans="1:12" s="22" customFormat="1" ht="15.75">
      <c r="A1324" s="22" t="s">
        <v>20</v>
      </c>
      <c r="B1324" s="22" t="s">
        <v>166</v>
      </c>
      <c r="C1324" s="22">
        <v>250481.1</v>
      </c>
      <c r="D1324" s="22">
        <v>67038205</v>
      </c>
      <c r="F1324" s="22" t="s">
        <v>20</v>
      </c>
      <c r="G1324" s="22" t="s">
        <v>166</v>
      </c>
      <c r="H1324" s="22">
        <v>222794.1</v>
      </c>
      <c r="I1324" s="22">
        <v>67602035</v>
      </c>
      <c r="J1324" s="22">
        <f t="shared" si="126"/>
        <v>236637.6</v>
      </c>
      <c r="K1324" s="22">
        <f t="shared" si="129"/>
        <v>0.020220174944918148</v>
      </c>
      <c r="L1324" s="22">
        <f t="shared" si="130"/>
        <v>0.0948372753489259</v>
      </c>
    </row>
    <row r="1325" spans="1:12" s="22" customFormat="1" ht="15.75">
      <c r="A1325" s="22" t="s">
        <v>20</v>
      </c>
      <c r="B1325" s="22" t="s">
        <v>167</v>
      </c>
      <c r="C1325" s="22">
        <v>384658.9</v>
      </c>
      <c r="D1325" s="22">
        <v>67422864</v>
      </c>
      <c r="F1325" s="22" t="s">
        <v>20</v>
      </c>
      <c r="G1325" s="22" t="s">
        <v>167</v>
      </c>
      <c r="H1325" s="22">
        <v>363956.9</v>
      </c>
      <c r="I1325" s="22">
        <v>67965992</v>
      </c>
      <c r="J1325" s="22">
        <f t="shared" si="126"/>
        <v>374307.9</v>
      </c>
      <c r="K1325" s="22">
        <f t="shared" si="129"/>
        <v>0.03198380655172689</v>
      </c>
      <c r="L1325" s="22">
        <f t="shared" si="130"/>
        <v>0.12682108190065278</v>
      </c>
    </row>
    <row r="1326" spans="1:12" s="22" customFormat="1" ht="15.75">
      <c r="A1326" s="22" t="s">
        <v>20</v>
      </c>
      <c r="B1326" s="22" t="s">
        <v>168</v>
      </c>
      <c r="C1326" s="22">
        <v>402324.2</v>
      </c>
      <c r="D1326" s="22">
        <v>67825188</v>
      </c>
      <c r="F1326" s="22" t="s">
        <v>20</v>
      </c>
      <c r="G1326" s="22" t="s">
        <v>168</v>
      </c>
      <c r="H1326" s="22">
        <v>351444.3</v>
      </c>
      <c r="I1326" s="22">
        <v>68317436</v>
      </c>
      <c r="J1326" s="22">
        <f t="shared" si="126"/>
        <v>376884.25</v>
      </c>
      <c r="K1326" s="22">
        <f t="shared" si="129"/>
        <v>0.032203950128738064</v>
      </c>
      <c r="L1326" s="22">
        <f t="shared" si="130"/>
        <v>0.15902503202939083</v>
      </c>
    </row>
    <row r="1327" spans="1:12" s="22" customFormat="1" ht="15.75">
      <c r="A1327" s="22" t="s">
        <v>20</v>
      </c>
      <c r="B1327" s="22" t="s">
        <v>169</v>
      </c>
      <c r="C1327" s="22">
        <v>469320.6</v>
      </c>
      <c r="D1327" s="22">
        <v>68294509</v>
      </c>
      <c r="F1327" s="22" t="s">
        <v>20</v>
      </c>
      <c r="G1327" s="22" t="s">
        <v>169</v>
      </c>
      <c r="H1327" s="22">
        <v>448927.8</v>
      </c>
      <c r="I1327" s="22">
        <v>68766364</v>
      </c>
      <c r="J1327" s="22">
        <f t="shared" si="126"/>
        <v>459124.19999999995</v>
      </c>
      <c r="K1327" s="22">
        <f t="shared" si="129"/>
        <v>0.039231177316899714</v>
      </c>
      <c r="L1327" s="22">
        <f t="shared" si="130"/>
        <v>0.19825620934629054</v>
      </c>
    </row>
    <row r="1328" spans="1:12" s="22" customFormat="1" ht="15.75">
      <c r="A1328" s="22" t="s">
        <v>20</v>
      </c>
      <c r="B1328" s="22" t="s">
        <v>170</v>
      </c>
      <c r="C1328" s="22">
        <v>287038.5</v>
      </c>
      <c r="D1328" s="22">
        <v>68581547</v>
      </c>
      <c r="F1328" s="22" t="s">
        <v>20</v>
      </c>
      <c r="G1328" s="22" t="s">
        <v>170</v>
      </c>
      <c r="H1328" s="22">
        <v>286472.7</v>
      </c>
      <c r="I1328" s="22">
        <v>69052837</v>
      </c>
      <c r="J1328" s="22">
        <f t="shared" si="126"/>
        <v>286755.6</v>
      </c>
      <c r="K1328" s="22">
        <f t="shared" si="129"/>
        <v>0.02450265045975352</v>
      </c>
      <c r="L1328" s="22">
        <f t="shared" si="130"/>
        <v>0.22275885980604407</v>
      </c>
    </row>
    <row r="1329" spans="1:12" s="22" customFormat="1" ht="15.75">
      <c r="A1329" s="22" t="s">
        <v>20</v>
      </c>
      <c r="B1329" s="22" t="s">
        <v>171</v>
      </c>
      <c r="C1329" s="22">
        <v>460952.2</v>
      </c>
      <c r="D1329" s="22">
        <v>69042499</v>
      </c>
      <c r="F1329" s="22" t="s">
        <v>20</v>
      </c>
      <c r="G1329" s="22" t="s">
        <v>171</v>
      </c>
      <c r="H1329" s="22">
        <v>394869.4</v>
      </c>
      <c r="I1329" s="22">
        <v>69447706</v>
      </c>
      <c r="J1329" s="22">
        <f t="shared" si="126"/>
        <v>427910.80000000005</v>
      </c>
      <c r="K1329" s="22">
        <f t="shared" si="129"/>
        <v>0.036564059290746194</v>
      </c>
      <c r="L1329" s="22">
        <f t="shared" si="130"/>
        <v>0.2593229190967903</v>
      </c>
    </row>
    <row r="1330" spans="1:12" s="22" customFormat="1" ht="15.75">
      <c r="A1330" s="22" t="s">
        <v>20</v>
      </c>
      <c r="B1330" s="22" t="s">
        <v>172</v>
      </c>
      <c r="C1330" s="22">
        <v>259271.1</v>
      </c>
      <c r="D1330" s="22">
        <v>69301770</v>
      </c>
      <c r="F1330" s="22" t="s">
        <v>20</v>
      </c>
      <c r="G1330" s="22" t="s">
        <v>172</v>
      </c>
      <c r="H1330" s="22">
        <v>310286</v>
      </c>
      <c r="I1330" s="22">
        <v>69757992</v>
      </c>
      <c r="J1330" s="22">
        <f t="shared" si="126"/>
        <v>284778.55</v>
      </c>
      <c r="K1330" s="22">
        <f t="shared" si="129"/>
        <v>0.024333715781262654</v>
      </c>
      <c r="L1330" s="22">
        <f t="shared" si="130"/>
        <v>0.2836566348780529</v>
      </c>
    </row>
    <row r="1331" spans="1:12" s="22" customFormat="1" ht="15.75">
      <c r="A1331" s="22" t="s">
        <v>20</v>
      </c>
      <c r="B1331" s="22" t="s">
        <v>173</v>
      </c>
      <c r="C1331" s="22">
        <v>502520.6</v>
      </c>
      <c r="D1331" s="22">
        <v>69804291</v>
      </c>
      <c r="F1331" s="22" t="s">
        <v>20</v>
      </c>
      <c r="G1331" s="22" t="s">
        <v>173</v>
      </c>
      <c r="H1331" s="22">
        <v>507592</v>
      </c>
      <c r="I1331" s="22">
        <v>70265584</v>
      </c>
      <c r="J1331" s="22">
        <f t="shared" si="126"/>
        <v>505056.3</v>
      </c>
      <c r="K1331" s="22">
        <f t="shared" si="129"/>
        <v>0.043155976662343866</v>
      </c>
      <c r="L1331" s="22">
        <f t="shared" si="130"/>
        <v>0.3268126115403968</v>
      </c>
    </row>
    <row r="1332" spans="1:12" s="22" customFormat="1" ht="15.75">
      <c r="A1332" s="22" t="s">
        <v>20</v>
      </c>
      <c r="B1332" s="22" t="s">
        <v>174</v>
      </c>
      <c r="C1332" s="22">
        <v>285049.2</v>
      </c>
      <c r="D1332" s="22">
        <v>70089340</v>
      </c>
      <c r="F1332" s="22" t="s">
        <v>20</v>
      </c>
      <c r="G1332" s="22" t="s">
        <v>174</v>
      </c>
      <c r="H1332" s="22">
        <v>300095.6</v>
      </c>
      <c r="I1332" s="22">
        <v>70565680</v>
      </c>
      <c r="J1332" s="22">
        <f t="shared" si="126"/>
        <v>292572.4</v>
      </c>
      <c r="K1332" s="22">
        <f t="shared" si="129"/>
        <v>0.02499968353319409</v>
      </c>
      <c r="L1332" s="22">
        <f t="shared" si="130"/>
        <v>0.3518122950735909</v>
      </c>
    </row>
    <row r="1333" spans="1:12" s="22" customFormat="1" ht="15.75">
      <c r="A1333" s="22" t="s">
        <v>20</v>
      </c>
      <c r="B1333" s="22" t="s">
        <v>175</v>
      </c>
      <c r="C1333" s="22">
        <v>382129.6</v>
      </c>
      <c r="D1333" s="22">
        <v>70471470</v>
      </c>
      <c r="F1333" s="22" t="s">
        <v>20</v>
      </c>
      <c r="G1333" s="22" t="s">
        <v>175</v>
      </c>
      <c r="H1333" s="22">
        <v>436065</v>
      </c>
      <c r="I1333" s="22">
        <v>71001745</v>
      </c>
      <c r="J1333" s="22">
        <f t="shared" si="126"/>
        <v>409097.3</v>
      </c>
      <c r="K1333" s="22">
        <f t="shared" si="129"/>
        <v>0.03495648610150569</v>
      </c>
      <c r="L1333" s="22">
        <f t="shared" si="130"/>
        <v>0.3867687811750966</v>
      </c>
    </row>
    <row r="1334" spans="1:12" s="22" customFormat="1" ht="15.75">
      <c r="A1334" s="22" t="s">
        <v>20</v>
      </c>
      <c r="B1334" s="22" t="s">
        <v>176</v>
      </c>
      <c r="C1334" s="22">
        <v>275216.3</v>
      </c>
      <c r="D1334" s="22">
        <v>70746686</v>
      </c>
      <c r="F1334" s="22" t="s">
        <v>20</v>
      </c>
      <c r="G1334" s="22" t="s">
        <v>176</v>
      </c>
      <c r="H1334" s="22">
        <v>240370.3</v>
      </c>
      <c r="I1334" s="22">
        <v>71242115</v>
      </c>
      <c r="J1334" s="22">
        <f t="shared" si="126"/>
        <v>257793.3</v>
      </c>
      <c r="K1334" s="22">
        <f t="shared" si="129"/>
        <v>0.022027884096304927</v>
      </c>
      <c r="L1334" s="22">
        <f t="shared" si="130"/>
        <v>0.4087966652714015</v>
      </c>
    </row>
    <row r="1335" spans="1:12" s="22" customFormat="1" ht="15.75">
      <c r="A1335" s="22" t="s">
        <v>20</v>
      </c>
      <c r="B1335" s="22" t="s">
        <v>177</v>
      </c>
      <c r="C1335" s="22">
        <v>357129.7</v>
      </c>
      <c r="D1335" s="22">
        <v>71103816</v>
      </c>
      <c r="F1335" s="22" t="s">
        <v>20</v>
      </c>
      <c r="G1335" s="22" t="s">
        <v>177</v>
      </c>
      <c r="H1335" s="22">
        <v>463925.7</v>
      </c>
      <c r="I1335" s="22">
        <v>71706041</v>
      </c>
      <c r="J1335" s="22">
        <f t="shared" si="126"/>
        <v>410527.7</v>
      </c>
      <c r="K1335" s="22">
        <f t="shared" si="129"/>
        <v>0.0350787107109558</v>
      </c>
      <c r="L1335" s="22">
        <f t="shared" si="130"/>
        <v>0.4438753759823573</v>
      </c>
    </row>
    <row r="1336" spans="1:12" s="22" customFormat="1" ht="15.75">
      <c r="A1336" s="22" t="s">
        <v>20</v>
      </c>
      <c r="B1336" s="22" t="s">
        <v>178</v>
      </c>
      <c r="C1336" s="22">
        <v>256455.5</v>
      </c>
      <c r="D1336" s="22">
        <v>71360271</v>
      </c>
      <c r="F1336" s="22" t="s">
        <v>20</v>
      </c>
      <c r="G1336" s="22" t="s">
        <v>178</v>
      </c>
      <c r="H1336" s="22">
        <v>244116.9</v>
      </c>
      <c r="I1336" s="22">
        <v>71950158</v>
      </c>
      <c r="J1336" s="22">
        <f t="shared" si="126"/>
        <v>250286.2</v>
      </c>
      <c r="K1336" s="22">
        <f t="shared" si="129"/>
        <v>0.021386418516325268</v>
      </c>
      <c r="L1336" s="22">
        <f t="shared" si="130"/>
        <v>0.4652617944986826</v>
      </c>
    </row>
    <row r="1337" spans="1:12" s="22" customFormat="1" ht="15.75">
      <c r="A1337" s="22" t="s">
        <v>20</v>
      </c>
      <c r="B1337" s="22" t="s">
        <v>179</v>
      </c>
      <c r="C1337" s="22">
        <v>286824.7</v>
      </c>
      <c r="D1337" s="22">
        <v>71647096</v>
      </c>
      <c r="F1337" s="22" t="s">
        <v>20</v>
      </c>
      <c r="G1337" s="22" t="s">
        <v>179</v>
      </c>
      <c r="H1337" s="22">
        <v>334525.5</v>
      </c>
      <c r="I1337" s="22">
        <v>72284683</v>
      </c>
      <c r="J1337" s="22">
        <f t="shared" si="126"/>
        <v>310675.1</v>
      </c>
      <c r="K1337" s="22">
        <f t="shared" si="129"/>
        <v>0.02654652038826433</v>
      </c>
      <c r="L1337" s="22">
        <f t="shared" si="130"/>
        <v>0.49180831488694693</v>
      </c>
    </row>
    <row r="1338" spans="1:13" s="22" customFormat="1" ht="15.75">
      <c r="A1338" s="22" t="s">
        <v>20</v>
      </c>
      <c r="B1338" s="22" t="s">
        <v>180</v>
      </c>
      <c r="C1338" s="22">
        <v>238920.2</v>
      </c>
      <c r="D1338" s="22">
        <v>71886016</v>
      </c>
      <c r="F1338" s="22" t="s">
        <v>20</v>
      </c>
      <c r="G1338" s="22" t="s">
        <v>180</v>
      </c>
      <c r="H1338" s="22">
        <v>263819.5</v>
      </c>
      <c r="I1338" s="22">
        <v>72548503</v>
      </c>
      <c r="J1338" s="22">
        <f t="shared" si="126"/>
        <v>251369.85</v>
      </c>
      <c r="K1338" s="22">
        <f t="shared" si="129"/>
        <v>0.021479014082621834</v>
      </c>
      <c r="L1338" s="22">
        <f t="shared" si="130"/>
        <v>0.5132873289695687</v>
      </c>
      <c r="M1338" s="22">
        <f>47500+(0.5-L1337)*(50000-47500)/(L1338-L1337)</f>
        <v>48453.45217912967</v>
      </c>
    </row>
    <row r="1339" spans="1:12" s="22" customFormat="1" ht="15.75">
      <c r="A1339" s="22" t="s">
        <v>20</v>
      </c>
      <c r="B1339" s="22" t="s">
        <v>181</v>
      </c>
      <c r="C1339" s="22">
        <v>352918.3</v>
      </c>
      <c r="D1339" s="22">
        <v>72238934</v>
      </c>
      <c r="F1339" s="22" t="s">
        <v>20</v>
      </c>
      <c r="G1339" s="22" t="s">
        <v>181</v>
      </c>
      <c r="H1339" s="22">
        <v>384872.3</v>
      </c>
      <c r="I1339" s="22">
        <v>72933375</v>
      </c>
      <c r="J1339" s="22">
        <f t="shared" si="126"/>
        <v>368895.3</v>
      </c>
      <c r="K1339" s="22">
        <f t="shared" si="129"/>
        <v>0.03152131150061555</v>
      </c>
      <c r="L1339" s="22">
        <f t="shared" si="130"/>
        <v>0.5448086404701843</v>
      </c>
    </row>
    <row r="1340" spans="1:12" s="22" customFormat="1" ht="15.75">
      <c r="A1340" s="22" t="s">
        <v>20</v>
      </c>
      <c r="B1340" s="22" t="s">
        <v>182</v>
      </c>
      <c r="C1340" s="22">
        <v>207719.2</v>
      </c>
      <c r="D1340" s="22">
        <v>72446654</v>
      </c>
      <c r="F1340" s="22" t="s">
        <v>20</v>
      </c>
      <c r="G1340" s="22" t="s">
        <v>182</v>
      </c>
      <c r="H1340" s="22">
        <v>188537.6</v>
      </c>
      <c r="I1340" s="22">
        <v>73121913</v>
      </c>
      <c r="J1340" s="22">
        <f t="shared" si="126"/>
        <v>198128.40000000002</v>
      </c>
      <c r="K1340" s="22">
        <f t="shared" si="129"/>
        <v>0.016929646470200514</v>
      </c>
      <c r="L1340" s="22">
        <f t="shared" si="130"/>
        <v>0.5617382869403849</v>
      </c>
    </row>
    <row r="1341" spans="1:12" s="22" customFormat="1" ht="15.75">
      <c r="A1341" s="22" t="s">
        <v>20</v>
      </c>
      <c r="B1341" s="22" t="s">
        <v>183</v>
      </c>
      <c r="C1341" s="22">
        <v>258314.3</v>
      </c>
      <c r="D1341" s="22">
        <v>72704968</v>
      </c>
      <c r="F1341" s="22" t="s">
        <v>20</v>
      </c>
      <c r="G1341" s="22" t="s">
        <v>183</v>
      </c>
      <c r="H1341" s="22">
        <v>251091.4</v>
      </c>
      <c r="I1341" s="22">
        <v>73373004</v>
      </c>
      <c r="J1341" s="22">
        <f t="shared" si="126"/>
        <v>254702.84999999998</v>
      </c>
      <c r="K1341" s="22">
        <f t="shared" si="129"/>
        <v>0.02176381177787995</v>
      </c>
      <c r="L1341" s="22">
        <f t="shared" si="130"/>
        <v>0.5835020987182649</v>
      </c>
    </row>
    <row r="1342" spans="1:12" s="22" customFormat="1" ht="15.75">
      <c r="A1342" s="22" t="s">
        <v>20</v>
      </c>
      <c r="B1342" s="22" t="s">
        <v>184</v>
      </c>
      <c r="C1342" s="22">
        <v>170820</v>
      </c>
      <c r="D1342" s="22">
        <v>72875788</v>
      </c>
      <c r="F1342" s="22" t="s">
        <v>20</v>
      </c>
      <c r="G1342" s="22" t="s">
        <v>184</v>
      </c>
      <c r="H1342" s="22">
        <v>181258.7</v>
      </c>
      <c r="I1342" s="22">
        <v>73554263</v>
      </c>
      <c r="J1342" s="22">
        <f t="shared" si="126"/>
        <v>176039.35</v>
      </c>
      <c r="K1342" s="22">
        <f t="shared" si="129"/>
        <v>0.015042184564877586</v>
      </c>
      <c r="L1342" s="22">
        <f t="shared" si="130"/>
        <v>0.5985442832831425</v>
      </c>
    </row>
    <row r="1343" spans="1:12" s="22" customFormat="1" ht="15.75">
      <c r="A1343" s="22" t="s">
        <v>20</v>
      </c>
      <c r="B1343" s="22" t="s">
        <v>185</v>
      </c>
      <c r="C1343" s="22">
        <v>300441.2</v>
      </c>
      <c r="D1343" s="22">
        <v>73176229</v>
      </c>
      <c r="F1343" s="22" t="s">
        <v>20</v>
      </c>
      <c r="G1343" s="22" t="s">
        <v>185</v>
      </c>
      <c r="H1343" s="22">
        <v>311700.6</v>
      </c>
      <c r="I1343" s="22">
        <v>73865963</v>
      </c>
      <c r="J1343" s="22">
        <f aca="true" t="shared" si="131" ref="J1343:J1359">(C1343+H1343)/2</f>
        <v>306070.9</v>
      </c>
      <c r="K1343" s="22">
        <f t="shared" si="129"/>
        <v>0.026153101381811462</v>
      </c>
      <c r="L1343" s="22">
        <f t="shared" si="130"/>
        <v>0.624697384664954</v>
      </c>
    </row>
    <row r="1344" spans="1:10" s="22" customFormat="1" ht="15.75">
      <c r="A1344" s="22" t="s">
        <v>20</v>
      </c>
      <c r="B1344" s="22" t="s">
        <v>186</v>
      </c>
      <c r="C1344" s="22">
        <v>186092.9</v>
      </c>
      <c r="D1344" s="22">
        <v>73362322</v>
      </c>
      <c r="F1344" s="22" t="s">
        <v>20</v>
      </c>
      <c r="G1344" s="22" t="s">
        <v>186</v>
      </c>
      <c r="H1344" s="22">
        <v>144108</v>
      </c>
      <c r="I1344" s="22">
        <v>74010071</v>
      </c>
      <c r="J1344" s="22">
        <f t="shared" si="131"/>
        <v>165100.45</v>
      </c>
    </row>
    <row r="1345" spans="1:10" s="22" customFormat="1" ht="15.75">
      <c r="A1345" s="22" t="s">
        <v>20</v>
      </c>
      <c r="B1345" s="22" t="s">
        <v>187</v>
      </c>
      <c r="C1345" s="22">
        <v>243329.1</v>
      </c>
      <c r="D1345" s="22">
        <v>73605651</v>
      </c>
      <c r="F1345" s="22" t="s">
        <v>20</v>
      </c>
      <c r="G1345" s="22" t="s">
        <v>187</v>
      </c>
      <c r="H1345" s="22">
        <v>207518.2</v>
      </c>
      <c r="I1345" s="22">
        <v>74217589</v>
      </c>
      <c r="J1345" s="22">
        <f t="shared" si="131"/>
        <v>225423.65000000002</v>
      </c>
    </row>
    <row r="1346" spans="1:10" s="22" customFormat="1" ht="15.75">
      <c r="A1346" s="22" t="s">
        <v>20</v>
      </c>
      <c r="B1346" s="22" t="s">
        <v>188</v>
      </c>
      <c r="C1346" s="22">
        <v>116138.8</v>
      </c>
      <c r="D1346" s="22">
        <v>73721790</v>
      </c>
      <c r="F1346" s="22" t="s">
        <v>20</v>
      </c>
      <c r="G1346" s="22" t="s">
        <v>188</v>
      </c>
      <c r="H1346" s="22">
        <v>131604.1</v>
      </c>
      <c r="I1346" s="22">
        <v>74349193</v>
      </c>
      <c r="J1346" s="22">
        <f t="shared" si="131"/>
        <v>123871.45000000001</v>
      </c>
    </row>
    <row r="1347" spans="1:10" s="22" customFormat="1" ht="15.75">
      <c r="A1347" s="22" t="s">
        <v>20</v>
      </c>
      <c r="B1347" s="22" t="s">
        <v>189</v>
      </c>
      <c r="C1347" s="22">
        <v>232904.6</v>
      </c>
      <c r="D1347" s="22">
        <v>73954695</v>
      </c>
      <c r="F1347" s="22" t="s">
        <v>20</v>
      </c>
      <c r="G1347" s="22" t="s">
        <v>189</v>
      </c>
      <c r="H1347" s="22">
        <v>236177</v>
      </c>
      <c r="I1347" s="22">
        <v>74585370</v>
      </c>
      <c r="J1347" s="22">
        <f t="shared" si="131"/>
        <v>234540.8</v>
      </c>
    </row>
    <row r="1348" spans="1:10" s="22" customFormat="1" ht="15.75">
      <c r="A1348" s="22" t="s">
        <v>20</v>
      </c>
      <c r="B1348" s="22" t="s">
        <v>190</v>
      </c>
      <c r="C1348" s="22">
        <v>129859.6</v>
      </c>
      <c r="D1348" s="22">
        <v>74084554</v>
      </c>
      <c r="F1348" s="22" t="s">
        <v>20</v>
      </c>
      <c r="G1348" s="22" t="s">
        <v>190</v>
      </c>
      <c r="H1348" s="22">
        <v>124674</v>
      </c>
      <c r="I1348" s="22">
        <v>74710044</v>
      </c>
      <c r="J1348" s="22">
        <f t="shared" si="131"/>
        <v>127266.8</v>
      </c>
    </row>
    <row r="1349" spans="1:10" s="22" customFormat="1" ht="15.75">
      <c r="A1349" s="22" t="s">
        <v>20</v>
      </c>
      <c r="B1349" s="22" t="s">
        <v>191</v>
      </c>
      <c r="C1349" s="22">
        <v>146939</v>
      </c>
      <c r="D1349" s="22">
        <v>74231493</v>
      </c>
      <c r="F1349" s="22" t="s">
        <v>20</v>
      </c>
      <c r="G1349" s="22" t="s">
        <v>191</v>
      </c>
      <c r="H1349" s="22">
        <v>183729.6</v>
      </c>
      <c r="I1349" s="22">
        <v>74893774</v>
      </c>
      <c r="J1349" s="22">
        <f t="shared" si="131"/>
        <v>165334.3</v>
      </c>
    </row>
    <row r="1350" spans="1:10" s="22" customFormat="1" ht="15.75">
      <c r="A1350" s="22" t="s">
        <v>20</v>
      </c>
      <c r="B1350" s="22" t="s">
        <v>192</v>
      </c>
      <c r="C1350" s="22">
        <v>98559.78</v>
      </c>
      <c r="D1350" s="22">
        <v>74330053</v>
      </c>
      <c r="F1350" s="22" t="s">
        <v>20</v>
      </c>
      <c r="G1350" s="22" t="s">
        <v>192</v>
      </c>
      <c r="H1350" s="22">
        <v>130795.9</v>
      </c>
      <c r="I1350" s="22">
        <v>75024570</v>
      </c>
      <c r="J1350" s="22">
        <f t="shared" si="131"/>
        <v>114677.84</v>
      </c>
    </row>
    <row r="1351" spans="1:10" s="22" customFormat="1" ht="15.75">
      <c r="A1351" s="22" t="s">
        <v>20</v>
      </c>
      <c r="B1351" s="22" t="s">
        <v>193</v>
      </c>
      <c r="C1351" s="22">
        <v>181662.1</v>
      </c>
      <c r="D1351" s="22">
        <v>74511715</v>
      </c>
      <c r="F1351" s="22" t="s">
        <v>20</v>
      </c>
      <c r="G1351" s="22" t="s">
        <v>193</v>
      </c>
      <c r="H1351" s="22">
        <v>200424.7</v>
      </c>
      <c r="I1351" s="22">
        <v>75224994</v>
      </c>
      <c r="J1351" s="22">
        <f t="shared" si="131"/>
        <v>191043.40000000002</v>
      </c>
    </row>
    <row r="1352" spans="1:10" s="22" customFormat="1" ht="15.75">
      <c r="A1352" s="22" t="s">
        <v>20</v>
      </c>
      <c r="B1352" s="22" t="s">
        <v>194</v>
      </c>
      <c r="C1352" s="22">
        <v>117441</v>
      </c>
      <c r="D1352" s="22">
        <v>74629156</v>
      </c>
      <c r="F1352" s="22" t="s">
        <v>20</v>
      </c>
      <c r="G1352" s="22" t="s">
        <v>194</v>
      </c>
      <c r="H1352" s="22">
        <v>105606.5</v>
      </c>
      <c r="I1352" s="22">
        <v>75330601</v>
      </c>
      <c r="J1352" s="22">
        <f t="shared" si="131"/>
        <v>111523.75</v>
      </c>
    </row>
    <row r="1353" spans="1:10" s="22" customFormat="1" ht="15.75">
      <c r="A1353" s="22" t="s">
        <v>20</v>
      </c>
      <c r="B1353" s="22" t="s">
        <v>195</v>
      </c>
      <c r="C1353" s="22">
        <v>140613.6</v>
      </c>
      <c r="D1353" s="22">
        <v>74769770</v>
      </c>
      <c r="F1353" s="22" t="s">
        <v>20</v>
      </c>
      <c r="G1353" s="22" t="s">
        <v>195</v>
      </c>
      <c r="H1353" s="22">
        <v>120295.1</v>
      </c>
      <c r="I1353" s="22">
        <v>75450896</v>
      </c>
      <c r="J1353" s="22">
        <f t="shared" si="131"/>
        <v>130454.35</v>
      </c>
    </row>
    <row r="1354" spans="1:10" s="22" customFormat="1" ht="15.75">
      <c r="A1354" s="22" t="s">
        <v>20</v>
      </c>
      <c r="B1354" s="22" t="s">
        <v>196</v>
      </c>
      <c r="C1354" s="22">
        <v>98502.68</v>
      </c>
      <c r="D1354" s="22">
        <v>74868272</v>
      </c>
      <c r="F1354" s="22" t="s">
        <v>20</v>
      </c>
      <c r="G1354" s="22" t="s">
        <v>196</v>
      </c>
      <c r="H1354" s="22">
        <v>104833.7</v>
      </c>
      <c r="I1354" s="22">
        <v>75555730</v>
      </c>
      <c r="J1354" s="22">
        <f t="shared" si="131"/>
        <v>101668.19</v>
      </c>
    </row>
    <row r="1355" spans="1:10" s="22" customFormat="1" ht="15.75">
      <c r="A1355" s="22" t="s">
        <v>20</v>
      </c>
      <c r="B1355" s="22" t="s">
        <v>197</v>
      </c>
      <c r="C1355" s="22">
        <v>145268.1</v>
      </c>
      <c r="D1355" s="22">
        <v>75013540</v>
      </c>
      <c r="F1355" s="22" t="s">
        <v>20</v>
      </c>
      <c r="G1355" s="22" t="s">
        <v>197</v>
      </c>
      <c r="H1355" s="22">
        <v>179682</v>
      </c>
      <c r="I1355" s="22">
        <v>75735412</v>
      </c>
      <c r="J1355" s="22">
        <f t="shared" si="131"/>
        <v>162475.05</v>
      </c>
    </row>
    <row r="1356" spans="1:10" s="22" customFormat="1" ht="15.75">
      <c r="A1356" s="22" t="s">
        <v>20</v>
      </c>
      <c r="B1356" s="22" t="s">
        <v>198</v>
      </c>
      <c r="C1356" s="22">
        <v>82878.35</v>
      </c>
      <c r="D1356" s="22">
        <v>75096419</v>
      </c>
      <c r="F1356" s="22" t="s">
        <v>20</v>
      </c>
      <c r="G1356" s="22" t="s">
        <v>198</v>
      </c>
      <c r="H1356" s="22">
        <v>79164.14</v>
      </c>
      <c r="I1356" s="22">
        <v>75814576</v>
      </c>
      <c r="J1356" s="22">
        <f t="shared" si="131"/>
        <v>81021.245</v>
      </c>
    </row>
    <row r="1357" spans="1:10" s="22" customFormat="1" ht="15.75">
      <c r="A1357" s="22" t="s">
        <v>20</v>
      </c>
      <c r="B1357" s="22" t="s">
        <v>199</v>
      </c>
      <c r="C1357" s="22">
        <v>117994.4</v>
      </c>
      <c r="D1357" s="22">
        <v>75214413</v>
      </c>
      <c r="F1357" s="22" t="s">
        <v>20</v>
      </c>
      <c r="G1357" s="22" t="s">
        <v>199</v>
      </c>
      <c r="H1357" s="22">
        <v>104923.1</v>
      </c>
      <c r="I1357" s="22">
        <v>75919499</v>
      </c>
      <c r="J1357" s="22">
        <f t="shared" si="131"/>
        <v>111458.75</v>
      </c>
    </row>
    <row r="1358" spans="1:10" s="22" customFormat="1" ht="15.75">
      <c r="A1358" s="22" t="s">
        <v>20</v>
      </c>
      <c r="B1358" s="22" t="s">
        <v>200</v>
      </c>
      <c r="C1358" s="22">
        <v>73379.33</v>
      </c>
      <c r="D1358" s="22">
        <v>75287793</v>
      </c>
      <c r="F1358" s="22" t="s">
        <v>20</v>
      </c>
      <c r="G1358" s="22" t="s">
        <v>200</v>
      </c>
      <c r="H1358" s="22">
        <v>64105.77</v>
      </c>
      <c r="I1358" s="22">
        <v>75983605</v>
      </c>
      <c r="J1358" s="22">
        <f t="shared" si="131"/>
        <v>68742.55</v>
      </c>
    </row>
    <row r="1359" spans="1:10" s="22" customFormat="1" ht="15.75">
      <c r="A1359" s="22" t="s">
        <v>20</v>
      </c>
      <c r="B1359" s="22" t="s">
        <v>132</v>
      </c>
      <c r="C1359" s="22">
        <v>2114078</v>
      </c>
      <c r="D1359" s="22">
        <v>77401871</v>
      </c>
      <c r="F1359" s="22" t="s">
        <v>20</v>
      </c>
      <c r="G1359" s="22" t="s">
        <v>132</v>
      </c>
      <c r="H1359" s="22">
        <v>2441083</v>
      </c>
      <c r="I1359" s="22">
        <v>78424688</v>
      </c>
      <c r="J1359" s="22">
        <f t="shared" si="131"/>
        <v>2277580.5</v>
      </c>
    </row>
    <row r="1360" spans="1:6" ht="15.75">
      <c r="A1360" t="s">
        <v>242</v>
      </c>
      <c r="F1360" t="s">
        <v>203</v>
      </c>
    </row>
    <row r="1361" spans="1:6" ht="15.75">
      <c r="A1361" t="s">
        <v>4</v>
      </c>
      <c r="F1361" t="s">
        <v>4</v>
      </c>
    </row>
    <row r="1363" spans="1:6" ht="15.75">
      <c r="A1363" t="s">
        <v>5</v>
      </c>
      <c r="F1363" t="s">
        <v>5</v>
      </c>
    </row>
    <row r="1365" spans="1:6" ht="15.75">
      <c r="A1365" t="s">
        <v>6</v>
      </c>
      <c r="F1365" t="s">
        <v>6</v>
      </c>
    </row>
    <row r="1366" spans="1:9" ht="15.75">
      <c r="A1366" t="s">
        <v>7</v>
      </c>
      <c r="B1366" t="s">
        <v>202</v>
      </c>
      <c r="C1366" t="s">
        <v>9</v>
      </c>
      <c r="D1366" t="s">
        <v>9</v>
      </c>
      <c r="F1366" t="s">
        <v>7</v>
      </c>
      <c r="G1366" t="s">
        <v>202</v>
      </c>
      <c r="H1366" t="s">
        <v>9</v>
      </c>
      <c r="I1366" t="s">
        <v>9</v>
      </c>
    </row>
    <row r="1367" spans="1:11" ht="15.75">
      <c r="A1367" t="s">
        <v>143</v>
      </c>
      <c r="B1367" t="s">
        <v>11</v>
      </c>
      <c r="F1367" t="s">
        <v>204</v>
      </c>
      <c r="K1367" s="22">
        <f>SUM(J1368:J1408)</f>
        <v>5441989.024999999</v>
      </c>
    </row>
    <row r="1368" spans="1:12" s="22" customFormat="1" ht="15.75">
      <c r="A1368" s="22" t="s">
        <v>153</v>
      </c>
      <c r="B1368" s="22" t="s">
        <v>161</v>
      </c>
      <c r="C1368" s="22">
        <v>95513.65</v>
      </c>
      <c r="D1368" s="22">
        <v>95513.65</v>
      </c>
      <c r="F1368" s="22" t="s">
        <v>153</v>
      </c>
      <c r="G1368" s="22" t="s">
        <v>161</v>
      </c>
      <c r="H1368" s="22">
        <v>69783.43</v>
      </c>
      <c r="I1368" s="22">
        <v>69783.43</v>
      </c>
      <c r="J1368" s="22">
        <f aca="true" t="shared" si="132" ref="J1368:J1431">(C1368+H1368)/2</f>
        <v>82648.54</v>
      </c>
      <c r="K1368" s="22">
        <f>+J1368/$K$1367</f>
        <v>0.015187193436135237</v>
      </c>
      <c r="L1368" s="22">
        <f>+K1368</f>
        <v>0.015187193436135237</v>
      </c>
    </row>
    <row r="1369" spans="1:12" s="22" customFormat="1" ht="15.75">
      <c r="A1369" s="22" t="s">
        <v>153</v>
      </c>
      <c r="B1369" s="22" t="s">
        <v>162</v>
      </c>
      <c r="C1369" s="22">
        <v>17980.88</v>
      </c>
      <c r="D1369" s="22">
        <v>113494.5</v>
      </c>
      <c r="F1369" s="22" t="s">
        <v>153</v>
      </c>
      <c r="G1369" s="22" t="s">
        <v>162</v>
      </c>
      <c r="H1369" s="22">
        <v>17309.12</v>
      </c>
      <c r="I1369" s="22">
        <v>87092.55</v>
      </c>
      <c r="J1369" s="22">
        <f t="shared" si="132"/>
        <v>17645</v>
      </c>
      <c r="K1369" s="22">
        <f aca="true" t="shared" si="133" ref="K1369:K1393">+J1369/$K$1367</f>
        <v>0.003242380666138885</v>
      </c>
      <c r="L1369" s="22">
        <f>+K1369+L1368</f>
        <v>0.018429574102274124</v>
      </c>
    </row>
    <row r="1370" spans="1:12" s="22" customFormat="1" ht="15.75">
      <c r="A1370" s="22" t="s">
        <v>153</v>
      </c>
      <c r="B1370" s="22" t="s">
        <v>163</v>
      </c>
      <c r="C1370" s="22">
        <v>35665.33</v>
      </c>
      <c r="D1370" s="22">
        <v>149159.9</v>
      </c>
      <c r="F1370" s="22" t="s">
        <v>153</v>
      </c>
      <c r="G1370" s="22" t="s">
        <v>163</v>
      </c>
      <c r="H1370" s="22">
        <v>48478.7</v>
      </c>
      <c r="I1370" s="22">
        <v>135571.3</v>
      </c>
      <c r="J1370" s="22">
        <f t="shared" si="132"/>
        <v>42072.015</v>
      </c>
      <c r="K1370" s="22">
        <f t="shared" si="133"/>
        <v>0.007730999604505818</v>
      </c>
      <c r="L1370" s="22">
        <f aca="true" t="shared" si="134" ref="L1370:L1393">+K1370+L1369</f>
        <v>0.026160573706779943</v>
      </c>
    </row>
    <row r="1371" spans="1:12" s="22" customFormat="1" ht="15.75">
      <c r="A1371" s="22" t="s">
        <v>153</v>
      </c>
      <c r="B1371" s="22" t="s">
        <v>164</v>
      </c>
      <c r="C1371" s="22">
        <v>55663.01</v>
      </c>
      <c r="D1371" s="22">
        <v>204822.9</v>
      </c>
      <c r="F1371" s="22" t="s">
        <v>153</v>
      </c>
      <c r="G1371" s="22" t="s">
        <v>164</v>
      </c>
      <c r="H1371" s="22">
        <v>50402.66</v>
      </c>
      <c r="I1371" s="22">
        <v>185973.9</v>
      </c>
      <c r="J1371" s="22">
        <f t="shared" si="132"/>
        <v>53032.83500000001</v>
      </c>
      <c r="K1371" s="22">
        <f t="shared" si="133"/>
        <v>0.00974511980020026</v>
      </c>
      <c r="L1371" s="22">
        <f t="shared" si="134"/>
        <v>0.0359056935069802</v>
      </c>
    </row>
    <row r="1372" spans="1:12" s="22" customFormat="1" ht="15.75">
      <c r="A1372" s="22" t="s">
        <v>153</v>
      </c>
      <c r="B1372" s="22" t="s">
        <v>165</v>
      </c>
      <c r="C1372" s="22">
        <v>111538.4</v>
      </c>
      <c r="D1372" s="22">
        <v>316361.2</v>
      </c>
      <c r="F1372" s="22" t="s">
        <v>153</v>
      </c>
      <c r="G1372" s="22" t="s">
        <v>165</v>
      </c>
      <c r="H1372" s="22">
        <v>105918.6</v>
      </c>
      <c r="I1372" s="22">
        <v>291892.5</v>
      </c>
      <c r="J1372" s="22">
        <f t="shared" si="132"/>
        <v>108728.5</v>
      </c>
      <c r="K1372" s="22">
        <f t="shared" si="133"/>
        <v>0.019979551502311236</v>
      </c>
      <c r="L1372" s="22">
        <f t="shared" si="134"/>
        <v>0.05588524500929144</v>
      </c>
    </row>
    <row r="1373" spans="1:12" s="22" customFormat="1" ht="15.75">
      <c r="A1373" s="22" t="s">
        <v>153</v>
      </c>
      <c r="B1373" s="22" t="s">
        <v>166</v>
      </c>
      <c r="C1373" s="22">
        <v>106697.1</v>
      </c>
      <c r="D1373" s="22">
        <v>423058.3</v>
      </c>
      <c r="F1373" s="22" t="s">
        <v>153</v>
      </c>
      <c r="G1373" s="22" t="s">
        <v>166</v>
      </c>
      <c r="H1373" s="22">
        <v>80795.49</v>
      </c>
      <c r="I1373" s="22">
        <v>372688</v>
      </c>
      <c r="J1373" s="22">
        <f t="shared" si="132"/>
        <v>93746.29500000001</v>
      </c>
      <c r="K1373" s="22">
        <f t="shared" si="133"/>
        <v>0.017226476306611078</v>
      </c>
      <c r="L1373" s="22">
        <f t="shared" si="134"/>
        <v>0.07311172131590252</v>
      </c>
    </row>
    <row r="1374" spans="1:12" s="22" customFormat="1" ht="15.75">
      <c r="A1374" s="22" t="s">
        <v>153</v>
      </c>
      <c r="B1374" s="22" t="s">
        <v>167</v>
      </c>
      <c r="C1374" s="22">
        <v>137774.9</v>
      </c>
      <c r="D1374" s="22">
        <v>560833.3</v>
      </c>
      <c r="F1374" s="22" t="s">
        <v>153</v>
      </c>
      <c r="G1374" s="22" t="s">
        <v>167</v>
      </c>
      <c r="H1374" s="22">
        <v>112572.9</v>
      </c>
      <c r="I1374" s="22">
        <v>485260.9</v>
      </c>
      <c r="J1374" s="22">
        <f t="shared" si="132"/>
        <v>125173.9</v>
      </c>
      <c r="K1374" s="22">
        <f t="shared" si="133"/>
        <v>0.023001498059801766</v>
      </c>
      <c r="L1374" s="22">
        <f t="shared" si="134"/>
        <v>0.09611321937570429</v>
      </c>
    </row>
    <row r="1375" spans="1:12" s="22" customFormat="1" ht="15.75">
      <c r="A1375" s="22" t="s">
        <v>153</v>
      </c>
      <c r="B1375" s="22" t="s">
        <v>168</v>
      </c>
      <c r="C1375" s="22">
        <v>142131.5</v>
      </c>
      <c r="D1375" s="22">
        <v>702964.7</v>
      </c>
      <c r="F1375" s="22" t="s">
        <v>153</v>
      </c>
      <c r="G1375" s="22" t="s">
        <v>168</v>
      </c>
      <c r="H1375" s="22">
        <v>126147.9</v>
      </c>
      <c r="I1375" s="22">
        <v>611408.8</v>
      </c>
      <c r="J1375" s="22">
        <f t="shared" si="132"/>
        <v>134139.7</v>
      </c>
      <c r="K1375" s="22">
        <f t="shared" si="133"/>
        <v>0.024649020676773603</v>
      </c>
      <c r="L1375" s="22">
        <f t="shared" si="134"/>
        <v>0.12076224005247789</v>
      </c>
    </row>
    <row r="1376" spans="1:12" s="22" customFormat="1" ht="15.75">
      <c r="A1376" s="22" t="s">
        <v>153</v>
      </c>
      <c r="B1376" s="22" t="s">
        <v>169</v>
      </c>
      <c r="C1376" s="22">
        <v>153013</v>
      </c>
      <c r="D1376" s="22">
        <v>855977.7</v>
      </c>
      <c r="F1376" s="22" t="s">
        <v>153</v>
      </c>
      <c r="G1376" s="22" t="s">
        <v>169</v>
      </c>
      <c r="H1376" s="22">
        <v>153210</v>
      </c>
      <c r="I1376" s="22">
        <v>764618.8</v>
      </c>
      <c r="J1376" s="22">
        <f t="shared" si="132"/>
        <v>153111.5</v>
      </c>
      <c r="K1376" s="22">
        <f t="shared" si="133"/>
        <v>0.028135209258346495</v>
      </c>
      <c r="L1376" s="22">
        <f t="shared" si="134"/>
        <v>0.14889744931082438</v>
      </c>
    </row>
    <row r="1377" spans="1:12" s="22" customFormat="1" ht="15.75">
      <c r="A1377" s="22" t="s">
        <v>153</v>
      </c>
      <c r="B1377" s="22" t="s">
        <v>170</v>
      </c>
      <c r="C1377" s="22">
        <v>109064.3</v>
      </c>
      <c r="D1377" s="22">
        <v>965042</v>
      </c>
      <c r="F1377" s="22" t="s">
        <v>153</v>
      </c>
      <c r="G1377" s="22" t="s">
        <v>170</v>
      </c>
      <c r="H1377" s="22">
        <v>105019.7</v>
      </c>
      <c r="I1377" s="22">
        <v>869638.5</v>
      </c>
      <c r="J1377" s="22">
        <f t="shared" si="132"/>
        <v>107042</v>
      </c>
      <c r="K1377" s="22">
        <f t="shared" si="133"/>
        <v>0.0196696464304244</v>
      </c>
      <c r="L1377" s="22">
        <f t="shared" si="134"/>
        <v>0.16856709574124878</v>
      </c>
    </row>
    <row r="1378" spans="1:12" s="22" customFormat="1" ht="15.75">
      <c r="A1378" s="22" t="s">
        <v>153</v>
      </c>
      <c r="B1378" s="22" t="s">
        <v>171</v>
      </c>
      <c r="C1378" s="22">
        <v>158442.1</v>
      </c>
      <c r="D1378" s="22">
        <v>1123484</v>
      </c>
      <c r="F1378" s="22" t="s">
        <v>153</v>
      </c>
      <c r="G1378" s="22" t="s">
        <v>171</v>
      </c>
      <c r="H1378" s="22">
        <v>155154.6</v>
      </c>
      <c r="I1378" s="22">
        <v>1024793</v>
      </c>
      <c r="J1378" s="22">
        <f t="shared" si="132"/>
        <v>156798.35</v>
      </c>
      <c r="K1378" s="22">
        <f t="shared" si="133"/>
        <v>0.028812691330262288</v>
      </c>
      <c r="L1378" s="22">
        <f t="shared" si="134"/>
        <v>0.19737978707151108</v>
      </c>
    </row>
    <row r="1379" spans="1:12" s="22" customFormat="1" ht="15.75">
      <c r="A1379" s="22" t="s">
        <v>153</v>
      </c>
      <c r="B1379" s="22" t="s">
        <v>172</v>
      </c>
      <c r="C1379" s="22">
        <v>86687.32</v>
      </c>
      <c r="D1379" s="22">
        <v>1210171</v>
      </c>
      <c r="F1379" s="22" t="s">
        <v>153</v>
      </c>
      <c r="G1379" s="22" t="s">
        <v>172</v>
      </c>
      <c r="H1379" s="22">
        <v>143979.2</v>
      </c>
      <c r="I1379" s="22">
        <v>1168772</v>
      </c>
      <c r="J1379" s="22">
        <f t="shared" si="132"/>
        <v>115333.26000000001</v>
      </c>
      <c r="K1379" s="22">
        <f t="shared" si="133"/>
        <v>0.02119321804402206</v>
      </c>
      <c r="L1379" s="22">
        <f t="shared" si="134"/>
        <v>0.21857300511553313</v>
      </c>
    </row>
    <row r="1380" spans="1:12" s="22" customFormat="1" ht="15.75">
      <c r="A1380" s="22" t="s">
        <v>153</v>
      </c>
      <c r="B1380" s="22" t="s">
        <v>173</v>
      </c>
      <c r="C1380" s="22">
        <v>199734.3</v>
      </c>
      <c r="D1380" s="22">
        <v>1409906</v>
      </c>
      <c r="F1380" s="22" t="s">
        <v>153</v>
      </c>
      <c r="G1380" s="22" t="s">
        <v>173</v>
      </c>
      <c r="H1380" s="22">
        <v>166272.4</v>
      </c>
      <c r="I1380" s="22">
        <v>1335045</v>
      </c>
      <c r="J1380" s="22">
        <f t="shared" si="132"/>
        <v>183003.34999999998</v>
      </c>
      <c r="K1380" s="22">
        <f t="shared" si="133"/>
        <v>0.0336280262895238</v>
      </c>
      <c r="L1380" s="22">
        <f t="shared" si="134"/>
        <v>0.2522010314050569</v>
      </c>
    </row>
    <row r="1381" spans="1:12" s="22" customFormat="1" ht="15.75">
      <c r="A1381" s="22" t="s">
        <v>153</v>
      </c>
      <c r="B1381" s="22" t="s">
        <v>174</v>
      </c>
      <c r="C1381" s="22">
        <v>125093.6</v>
      </c>
      <c r="D1381" s="22">
        <v>1534999</v>
      </c>
      <c r="F1381" s="22" t="s">
        <v>153</v>
      </c>
      <c r="G1381" s="22" t="s">
        <v>174</v>
      </c>
      <c r="H1381" s="22">
        <v>127954.7</v>
      </c>
      <c r="I1381" s="22">
        <v>1462999</v>
      </c>
      <c r="J1381" s="22">
        <f t="shared" si="132"/>
        <v>126524.15</v>
      </c>
      <c r="K1381" s="22">
        <f t="shared" si="133"/>
        <v>0.023249615061471024</v>
      </c>
      <c r="L1381" s="22">
        <f t="shared" si="134"/>
        <v>0.27545064646652795</v>
      </c>
    </row>
    <row r="1382" spans="1:12" s="22" customFormat="1" ht="15.75">
      <c r="A1382" s="22" t="s">
        <v>153</v>
      </c>
      <c r="B1382" s="22" t="s">
        <v>175</v>
      </c>
      <c r="C1382" s="22">
        <v>152939.1</v>
      </c>
      <c r="D1382" s="22">
        <v>1687938</v>
      </c>
      <c r="F1382" s="22" t="s">
        <v>153</v>
      </c>
      <c r="G1382" s="22" t="s">
        <v>175</v>
      </c>
      <c r="H1382" s="22">
        <v>151867.4</v>
      </c>
      <c r="I1382" s="22">
        <v>1614867</v>
      </c>
      <c r="J1382" s="22">
        <f t="shared" si="132"/>
        <v>152403.25</v>
      </c>
      <c r="K1382" s="22">
        <f t="shared" si="133"/>
        <v>0.028005063828661435</v>
      </c>
      <c r="L1382" s="22">
        <f t="shared" si="134"/>
        <v>0.30345571029518936</v>
      </c>
    </row>
    <row r="1383" spans="1:12" s="22" customFormat="1" ht="15.75">
      <c r="A1383" s="22" t="s">
        <v>153</v>
      </c>
      <c r="B1383" s="22" t="s">
        <v>176</v>
      </c>
      <c r="C1383" s="22">
        <v>118632.2</v>
      </c>
      <c r="D1383" s="22">
        <v>1806571</v>
      </c>
      <c r="F1383" s="22" t="s">
        <v>153</v>
      </c>
      <c r="G1383" s="22" t="s">
        <v>176</v>
      </c>
      <c r="H1383" s="22">
        <v>90474.06</v>
      </c>
      <c r="I1383" s="22">
        <v>1705341</v>
      </c>
      <c r="J1383" s="22">
        <f t="shared" si="132"/>
        <v>104553.13</v>
      </c>
      <c r="K1383" s="22">
        <f t="shared" si="133"/>
        <v>0.019212300781881863</v>
      </c>
      <c r="L1383" s="22">
        <f t="shared" si="134"/>
        <v>0.3226680110770712</v>
      </c>
    </row>
    <row r="1384" spans="1:12" s="22" customFormat="1" ht="15.75">
      <c r="A1384" s="22" t="s">
        <v>153</v>
      </c>
      <c r="B1384" s="22" t="s">
        <v>177</v>
      </c>
      <c r="C1384" s="22">
        <v>152576</v>
      </c>
      <c r="D1384" s="22">
        <v>1959147</v>
      </c>
      <c r="F1384" s="22" t="s">
        <v>153</v>
      </c>
      <c r="G1384" s="22" t="s">
        <v>177</v>
      </c>
      <c r="H1384" s="22">
        <v>188437.7</v>
      </c>
      <c r="I1384" s="22">
        <v>1893779</v>
      </c>
      <c r="J1384" s="22">
        <f t="shared" si="132"/>
        <v>170506.85</v>
      </c>
      <c r="K1384" s="22">
        <f t="shared" si="133"/>
        <v>0.03133171515354168</v>
      </c>
      <c r="L1384" s="22">
        <f t="shared" si="134"/>
        <v>0.3539997262306129</v>
      </c>
    </row>
    <row r="1385" spans="1:12" s="22" customFormat="1" ht="15.75">
      <c r="A1385" s="22" t="s">
        <v>153</v>
      </c>
      <c r="B1385" s="22" t="s">
        <v>178</v>
      </c>
      <c r="C1385" s="22">
        <v>128376.5</v>
      </c>
      <c r="D1385" s="22">
        <v>2087523</v>
      </c>
      <c r="F1385" s="22" t="s">
        <v>153</v>
      </c>
      <c r="G1385" s="22" t="s">
        <v>178</v>
      </c>
      <c r="H1385" s="22">
        <v>109755.9</v>
      </c>
      <c r="I1385" s="22">
        <v>2003535</v>
      </c>
      <c r="J1385" s="22">
        <f t="shared" si="132"/>
        <v>119066.2</v>
      </c>
      <c r="K1385" s="22">
        <f t="shared" si="133"/>
        <v>0.021879169445770796</v>
      </c>
      <c r="L1385" s="22">
        <f t="shared" si="134"/>
        <v>0.37587889567638366</v>
      </c>
    </row>
    <row r="1386" spans="1:12" s="22" customFormat="1" ht="15.75">
      <c r="A1386" s="22" t="s">
        <v>153</v>
      </c>
      <c r="B1386" s="22" t="s">
        <v>179</v>
      </c>
      <c r="C1386" s="22">
        <v>108348.6</v>
      </c>
      <c r="D1386" s="22">
        <v>2195872</v>
      </c>
      <c r="F1386" s="22" t="s">
        <v>153</v>
      </c>
      <c r="G1386" s="22" t="s">
        <v>179</v>
      </c>
      <c r="H1386" s="22">
        <v>136171.3</v>
      </c>
      <c r="I1386" s="22">
        <v>2139706</v>
      </c>
      <c r="J1386" s="22">
        <f t="shared" si="132"/>
        <v>122259.95</v>
      </c>
      <c r="K1386" s="22">
        <f t="shared" si="133"/>
        <v>0.022466041265123648</v>
      </c>
      <c r="L1386" s="22">
        <f t="shared" si="134"/>
        <v>0.3983449369415073</v>
      </c>
    </row>
    <row r="1387" spans="1:12" s="22" customFormat="1" ht="15.75">
      <c r="A1387" s="22" t="s">
        <v>153</v>
      </c>
      <c r="B1387" s="22" t="s">
        <v>180</v>
      </c>
      <c r="C1387" s="22">
        <v>115216.6</v>
      </c>
      <c r="D1387" s="22">
        <v>2311088</v>
      </c>
      <c r="F1387" s="22" t="s">
        <v>153</v>
      </c>
      <c r="G1387" s="22" t="s">
        <v>180</v>
      </c>
      <c r="H1387" s="22">
        <v>114427.2</v>
      </c>
      <c r="I1387" s="22">
        <v>2254133</v>
      </c>
      <c r="J1387" s="22">
        <f t="shared" si="132"/>
        <v>114821.9</v>
      </c>
      <c r="K1387" s="22">
        <f t="shared" si="133"/>
        <v>0.021099252400642247</v>
      </c>
      <c r="L1387" s="22">
        <f t="shared" si="134"/>
        <v>0.41944418934214955</v>
      </c>
    </row>
    <row r="1388" spans="1:12" s="22" customFormat="1" ht="15.75">
      <c r="A1388" s="22" t="s">
        <v>153</v>
      </c>
      <c r="B1388" s="22" t="s">
        <v>181</v>
      </c>
      <c r="C1388" s="22">
        <v>153853.6</v>
      </c>
      <c r="D1388" s="22">
        <v>2464942</v>
      </c>
      <c r="F1388" s="22" t="s">
        <v>153</v>
      </c>
      <c r="G1388" s="22" t="s">
        <v>181</v>
      </c>
      <c r="H1388" s="22">
        <v>167701.1</v>
      </c>
      <c r="I1388" s="22">
        <v>2421834</v>
      </c>
      <c r="J1388" s="22">
        <f t="shared" si="132"/>
        <v>160777.35</v>
      </c>
      <c r="K1388" s="22">
        <f t="shared" si="133"/>
        <v>0.029543857817684597</v>
      </c>
      <c r="L1388" s="22">
        <f t="shared" si="134"/>
        <v>0.44898804715983415</v>
      </c>
    </row>
    <row r="1389" spans="1:12" s="22" customFormat="1" ht="15.75">
      <c r="A1389" s="22" t="s">
        <v>153</v>
      </c>
      <c r="B1389" s="22" t="s">
        <v>182</v>
      </c>
      <c r="C1389" s="22">
        <v>103065</v>
      </c>
      <c r="D1389" s="22">
        <v>2568007</v>
      </c>
      <c r="F1389" s="22" t="s">
        <v>153</v>
      </c>
      <c r="G1389" s="22" t="s">
        <v>182</v>
      </c>
      <c r="H1389" s="22">
        <v>93615.79</v>
      </c>
      <c r="I1389" s="22">
        <v>2515450</v>
      </c>
      <c r="J1389" s="22">
        <f t="shared" si="132"/>
        <v>98340.39499999999</v>
      </c>
      <c r="K1389" s="22">
        <f t="shared" si="133"/>
        <v>0.01807067132040017</v>
      </c>
      <c r="L1389" s="22">
        <f t="shared" si="134"/>
        <v>0.46705871848023434</v>
      </c>
    </row>
    <row r="1390" spans="1:12" s="22" customFormat="1" ht="15.75">
      <c r="A1390" s="22" t="s">
        <v>153</v>
      </c>
      <c r="B1390" s="22" t="s">
        <v>183</v>
      </c>
      <c r="C1390" s="22">
        <v>106166.9</v>
      </c>
      <c r="D1390" s="22">
        <v>2674174</v>
      </c>
      <c r="F1390" s="22" t="s">
        <v>153</v>
      </c>
      <c r="G1390" s="22" t="s">
        <v>183</v>
      </c>
      <c r="H1390" s="22">
        <v>116699.5</v>
      </c>
      <c r="I1390" s="22">
        <v>2632150</v>
      </c>
      <c r="J1390" s="22">
        <f t="shared" si="132"/>
        <v>111433.2</v>
      </c>
      <c r="K1390" s="22">
        <f t="shared" si="133"/>
        <v>0.020476557282288897</v>
      </c>
      <c r="L1390" s="22">
        <f t="shared" si="134"/>
        <v>0.48753527576252326</v>
      </c>
    </row>
    <row r="1391" spans="1:13" s="22" customFormat="1" ht="15.75">
      <c r="A1391" s="22" t="s">
        <v>153</v>
      </c>
      <c r="B1391" s="22" t="s">
        <v>184</v>
      </c>
      <c r="C1391" s="22">
        <v>68638.38</v>
      </c>
      <c r="D1391" s="22">
        <v>2742812</v>
      </c>
      <c r="F1391" s="22" t="s">
        <v>153</v>
      </c>
      <c r="G1391" s="22" t="s">
        <v>184</v>
      </c>
      <c r="H1391" s="22">
        <v>80597.4</v>
      </c>
      <c r="I1391" s="22">
        <v>2712747</v>
      </c>
      <c r="J1391" s="22">
        <f t="shared" si="132"/>
        <v>74617.89</v>
      </c>
      <c r="K1391" s="22">
        <f t="shared" si="133"/>
        <v>0.013711510562996772</v>
      </c>
      <c r="L1391" s="22">
        <f t="shared" si="134"/>
        <v>0.50124678632552</v>
      </c>
      <c r="M1391" s="22">
        <f>57500+(0.5-L1390)*(60000-57500)/(L1391-L1390)</f>
        <v>59772.675242492114</v>
      </c>
    </row>
    <row r="1392" spans="1:12" s="22" customFormat="1" ht="15.75">
      <c r="A1392" s="22" t="s">
        <v>153</v>
      </c>
      <c r="B1392" s="22" t="s">
        <v>185</v>
      </c>
      <c r="C1392" s="22">
        <v>139862.3</v>
      </c>
      <c r="D1392" s="22">
        <v>2882674</v>
      </c>
      <c r="F1392" s="22" t="s">
        <v>153</v>
      </c>
      <c r="G1392" s="22" t="s">
        <v>185</v>
      </c>
      <c r="H1392" s="22">
        <v>144470</v>
      </c>
      <c r="I1392" s="22">
        <v>2857217</v>
      </c>
      <c r="J1392" s="22">
        <f t="shared" si="132"/>
        <v>142166.15</v>
      </c>
      <c r="K1392" s="22">
        <f t="shared" si="133"/>
        <v>0.026123931773272917</v>
      </c>
      <c r="L1392" s="22">
        <f t="shared" si="134"/>
        <v>0.5273707180987929</v>
      </c>
    </row>
    <row r="1393" spans="1:12" s="22" customFormat="1" ht="15.75">
      <c r="A1393" s="22" t="s">
        <v>153</v>
      </c>
      <c r="B1393" s="22" t="s">
        <v>186</v>
      </c>
      <c r="C1393" s="22">
        <v>95020.87</v>
      </c>
      <c r="D1393" s="22">
        <v>2977695</v>
      </c>
      <c r="F1393" s="22" t="s">
        <v>153</v>
      </c>
      <c r="G1393" s="22" t="s">
        <v>186</v>
      </c>
      <c r="H1393" s="22">
        <v>82245.51</v>
      </c>
      <c r="I1393" s="22">
        <v>2939462</v>
      </c>
      <c r="J1393" s="22">
        <f t="shared" si="132"/>
        <v>88633.19</v>
      </c>
      <c r="K1393" s="22">
        <f t="shared" si="133"/>
        <v>0.016286910832202572</v>
      </c>
      <c r="L1393" s="22">
        <f t="shared" si="134"/>
        <v>0.5436576289309955</v>
      </c>
    </row>
    <row r="1394" spans="1:10" s="22" customFormat="1" ht="15.75">
      <c r="A1394" s="22" t="s">
        <v>153</v>
      </c>
      <c r="B1394" s="22" t="s">
        <v>187</v>
      </c>
      <c r="C1394" s="22">
        <v>135138</v>
      </c>
      <c r="D1394" s="22">
        <v>3112833</v>
      </c>
      <c r="F1394" s="22" t="s">
        <v>153</v>
      </c>
      <c r="G1394" s="22" t="s">
        <v>187</v>
      </c>
      <c r="H1394" s="22">
        <v>107094.5</v>
      </c>
      <c r="I1394" s="22">
        <v>3046557</v>
      </c>
      <c r="J1394" s="22">
        <f t="shared" si="132"/>
        <v>121116.25</v>
      </c>
    </row>
    <row r="1395" spans="1:10" s="22" customFormat="1" ht="15.75">
      <c r="A1395" s="22" t="s">
        <v>153</v>
      </c>
      <c r="B1395" s="22" t="s">
        <v>188</v>
      </c>
      <c r="C1395" s="22">
        <v>61800.84</v>
      </c>
      <c r="D1395" s="22">
        <v>3174634</v>
      </c>
      <c r="F1395" s="22" t="s">
        <v>153</v>
      </c>
      <c r="G1395" s="22" t="s">
        <v>188</v>
      </c>
      <c r="H1395" s="22">
        <v>66596.47</v>
      </c>
      <c r="I1395" s="22">
        <v>3113153</v>
      </c>
      <c r="J1395" s="22">
        <f t="shared" si="132"/>
        <v>64198.655</v>
      </c>
    </row>
    <row r="1396" spans="1:10" s="22" customFormat="1" ht="15.75">
      <c r="A1396" s="22" t="s">
        <v>153</v>
      </c>
      <c r="B1396" s="22" t="s">
        <v>189</v>
      </c>
      <c r="C1396" s="22">
        <v>122693.7</v>
      </c>
      <c r="D1396" s="22">
        <v>3297328</v>
      </c>
      <c r="F1396" s="22" t="s">
        <v>153</v>
      </c>
      <c r="G1396" s="22" t="s">
        <v>189</v>
      </c>
      <c r="H1396" s="22">
        <v>117731.4</v>
      </c>
      <c r="I1396" s="22">
        <v>3230885</v>
      </c>
      <c r="J1396" s="22">
        <f t="shared" si="132"/>
        <v>120212.54999999999</v>
      </c>
    </row>
    <row r="1397" spans="1:10" s="22" customFormat="1" ht="15.75">
      <c r="A1397" s="22" t="s">
        <v>153</v>
      </c>
      <c r="B1397" s="22" t="s">
        <v>190</v>
      </c>
      <c r="C1397" s="22">
        <v>75010.85</v>
      </c>
      <c r="D1397" s="22">
        <v>3372339</v>
      </c>
      <c r="F1397" s="22" t="s">
        <v>153</v>
      </c>
      <c r="G1397" s="22" t="s">
        <v>190</v>
      </c>
      <c r="H1397" s="22">
        <v>74676.16</v>
      </c>
      <c r="I1397" s="22">
        <v>3305561</v>
      </c>
      <c r="J1397" s="22">
        <f t="shared" si="132"/>
        <v>74843.505</v>
      </c>
    </row>
    <row r="1398" spans="1:10" s="22" customFormat="1" ht="15.75">
      <c r="A1398" s="22" t="s">
        <v>153</v>
      </c>
      <c r="B1398" s="22" t="s">
        <v>191</v>
      </c>
      <c r="C1398" s="22">
        <v>61393.85</v>
      </c>
      <c r="D1398" s="22">
        <v>3433733</v>
      </c>
      <c r="F1398" s="22" t="s">
        <v>153</v>
      </c>
      <c r="G1398" s="22" t="s">
        <v>191</v>
      </c>
      <c r="H1398" s="22">
        <v>85919.5</v>
      </c>
      <c r="I1398" s="22">
        <v>3391480</v>
      </c>
      <c r="J1398" s="22">
        <f t="shared" si="132"/>
        <v>73656.675</v>
      </c>
    </row>
    <row r="1399" spans="1:10" s="22" customFormat="1" ht="15.75">
      <c r="A1399" s="22" t="s">
        <v>153</v>
      </c>
      <c r="B1399" s="22" t="s">
        <v>192</v>
      </c>
      <c r="C1399" s="22">
        <v>52301.73</v>
      </c>
      <c r="D1399" s="22">
        <v>3486034</v>
      </c>
      <c r="F1399" s="22" t="s">
        <v>153</v>
      </c>
      <c r="G1399" s="22" t="s">
        <v>192</v>
      </c>
      <c r="H1399" s="22">
        <v>71043.47</v>
      </c>
      <c r="I1399" s="22">
        <v>3462524</v>
      </c>
      <c r="J1399" s="22">
        <f t="shared" si="132"/>
        <v>61672.600000000006</v>
      </c>
    </row>
    <row r="1400" spans="1:10" s="22" customFormat="1" ht="15.75">
      <c r="A1400" s="22" t="s">
        <v>153</v>
      </c>
      <c r="B1400" s="22" t="s">
        <v>193</v>
      </c>
      <c r="C1400" s="22">
        <v>114728.8</v>
      </c>
      <c r="D1400" s="22">
        <v>3600763</v>
      </c>
      <c r="F1400" s="22" t="s">
        <v>153</v>
      </c>
      <c r="G1400" s="22" t="s">
        <v>193</v>
      </c>
      <c r="H1400" s="22">
        <v>99242.94</v>
      </c>
      <c r="I1400" s="22">
        <v>3561767</v>
      </c>
      <c r="J1400" s="22">
        <f t="shared" si="132"/>
        <v>106985.87</v>
      </c>
    </row>
    <row r="1401" spans="1:10" s="22" customFormat="1" ht="15.75">
      <c r="A1401" s="22" t="s">
        <v>153</v>
      </c>
      <c r="B1401" s="22" t="s">
        <v>194</v>
      </c>
      <c r="C1401" s="22">
        <v>58955.64</v>
      </c>
      <c r="D1401" s="22">
        <v>3659719</v>
      </c>
      <c r="F1401" s="22" t="s">
        <v>153</v>
      </c>
      <c r="G1401" s="22" t="s">
        <v>194</v>
      </c>
      <c r="H1401" s="22">
        <v>50662.13</v>
      </c>
      <c r="I1401" s="22">
        <v>3612429</v>
      </c>
      <c r="J1401" s="22">
        <f t="shared" si="132"/>
        <v>54808.884999999995</v>
      </c>
    </row>
    <row r="1402" spans="1:10" s="22" customFormat="1" ht="15.75">
      <c r="A1402" s="22" t="s">
        <v>153</v>
      </c>
      <c r="B1402" s="22" t="s">
        <v>195</v>
      </c>
      <c r="C1402" s="22">
        <v>79366.72</v>
      </c>
      <c r="D1402" s="22">
        <v>3739085</v>
      </c>
      <c r="F1402" s="22" t="s">
        <v>153</v>
      </c>
      <c r="G1402" s="22" t="s">
        <v>195</v>
      </c>
      <c r="H1402" s="22">
        <v>50375.12</v>
      </c>
      <c r="I1402" s="22">
        <v>3662804</v>
      </c>
      <c r="J1402" s="22">
        <f t="shared" si="132"/>
        <v>64870.92</v>
      </c>
    </row>
    <row r="1403" spans="1:10" s="22" customFormat="1" ht="15.75">
      <c r="A1403" s="22" t="s">
        <v>153</v>
      </c>
      <c r="B1403" s="22" t="s">
        <v>196</v>
      </c>
      <c r="C1403" s="22">
        <v>53176.33</v>
      </c>
      <c r="D1403" s="22">
        <v>3792262</v>
      </c>
      <c r="F1403" s="22" t="s">
        <v>153</v>
      </c>
      <c r="G1403" s="22" t="s">
        <v>196</v>
      </c>
      <c r="H1403" s="22">
        <v>58955.83</v>
      </c>
      <c r="I1403" s="22">
        <v>3721760</v>
      </c>
      <c r="J1403" s="22">
        <f t="shared" si="132"/>
        <v>56066.08</v>
      </c>
    </row>
    <row r="1404" spans="1:10" s="22" customFormat="1" ht="15.75">
      <c r="A1404" s="22" t="s">
        <v>153</v>
      </c>
      <c r="B1404" s="22" t="s">
        <v>197</v>
      </c>
      <c r="C1404" s="22">
        <v>72900.37</v>
      </c>
      <c r="D1404" s="22">
        <v>3865162</v>
      </c>
      <c r="F1404" s="22" t="s">
        <v>153</v>
      </c>
      <c r="G1404" s="22" t="s">
        <v>197</v>
      </c>
      <c r="H1404" s="22">
        <v>86143.25</v>
      </c>
      <c r="I1404" s="22">
        <v>3807903</v>
      </c>
      <c r="J1404" s="22">
        <f t="shared" si="132"/>
        <v>79521.81</v>
      </c>
    </row>
    <row r="1405" spans="1:10" s="22" customFormat="1" ht="15.75">
      <c r="A1405" s="22" t="s">
        <v>153</v>
      </c>
      <c r="B1405" s="22" t="s">
        <v>198</v>
      </c>
      <c r="C1405" s="22">
        <v>46368</v>
      </c>
      <c r="D1405" s="22">
        <v>3911530</v>
      </c>
      <c r="F1405" s="22" t="s">
        <v>153</v>
      </c>
      <c r="G1405" s="22" t="s">
        <v>198</v>
      </c>
      <c r="H1405" s="22">
        <v>44506.56</v>
      </c>
      <c r="I1405" s="22">
        <v>3852410</v>
      </c>
      <c r="J1405" s="22">
        <f t="shared" si="132"/>
        <v>45437.28</v>
      </c>
    </row>
    <row r="1406" spans="1:10" s="22" customFormat="1" ht="15.75">
      <c r="A1406" s="22" t="s">
        <v>153</v>
      </c>
      <c r="B1406" s="22" t="s">
        <v>199</v>
      </c>
      <c r="C1406" s="22">
        <v>72965.03</v>
      </c>
      <c r="D1406" s="22">
        <v>3984495</v>
      </c>
      <c r="F1406" s="22" t="s">
        <v>153</v>
      </c>
      <c r="G1406" s="22" t="s">
        <v>199</v>
      </c>
      <c r="H1406" s="22">
        <v>67473.41</v>
      </c>
      <c r="I1406" s="22">
        <v>3919883</v>
      </c>
      <c r="J1406" s="22">
        <f t="shared" si="132"/>
        <v>70219.22</v>
      </c>
    </row>
    <row r="1407" spans="1:10" s="22" customFormat="1" ht="15.75">
      <c r="A1407" s="22" t="s">
        <v>153</v>
      </c>
      <c r="B1407" s="22" t="s">
        <v>200</v>
      </c>
      <c r="C1407" s="22">
        <v>48051.85</v>
      </c>
      <c r="D1407" s="22">
        <v>4032547</v>
      </c>
      <c r="F1407" s="22" t="s">
        <v>153</v>
      </c>
      <c r="G1407" s="22" t="s">
        <v>200</v>
      </c>
      <c r="H1407" s="22">
        <v>35312.9</v>
      </c>
      <c r="I1407" s="22">
        <v>3955196</v>
      </c>
      <c r="J1407" s="22">
        <f t="shared" si="132"/>
        <v>41682.375</v>
      </c>
    </row>
    <row r="1408" spans="1:11" s="22" customFormat="1" ht="15.75">
      <c r="A1408" s="22" t="s">
        <v>153</v>
      </c>
      <c r="B1408" s="22" t="s">
        <v>132</v>
      </c>
      <c r="C1408" s="22">
        <v>1338672</v>
      </c>
      <c r="D1408" s="22">
        <v>5371219</v>
      </c>
      <c r="F1408" s="22" t="s">
        <v>153</v>
      </c>
      <c r="G1408" s="25">
        <v>100000</v>
      </c>
      <c r="H1408" s="22">
        <v>1557563</v>
      </c>
      <c r="I1408" s="22">
        <v>5512759</v>
      </c>
      <c r="J1408" s="22">
        <f t="shared" si="132"/>
        <v>1448117.5</v>
      </c>
      <c r="K1408" s="22">
        <f>SUM(J1409:J1449)</f>
        <v>6261055.410000001</v>
      </c>
    </row>
    <row r="1409" spans="1:12" s="22" customFormat="1" ht="15.75">
      <c r="A1409" s="22" t="s">
        <v>154</v>
      </c>
      <c r="B1409" s="22" t="s">
        <v>161</v>
      </c>
      <c r="C1409" s="22">
        <v>140856.8</v>
      </c>
      <c r="D1409" s="22">
        <v>5512076</v>
      </c>
      <c r="F1409" s="22" t="s">
        <v>154</v>
      </c>
      <c r="G1409" s="22" t="s">
        <v>161</v>
      </c>
      <c r="H1409" s="22">
        <v>135725.8</v>
      </c>
      <c r="I1409" s="22">
        <v>5648484</v>
      </c>
      <c r="J1409" s="22">
        <f t="shared" si="132"/>
        <v>138291.3</v>
      </c>
      <c r="K1409" s="22">
        <f>+J1409/$K$1408</f>
        <v>0.022087538113642086</v>
      </c>
      <c r="L1409" s="22">
        <f>+K1409</f>
        <v>0.022087538113642086</v>
      </c>
    </row>
    <row r="1410" spans="1:12" s="22" customFormat="1" ht="15.75">
      <c r="A1410" s="22" t="s">
        <v>154</v>
      </c>
      <c r="B1410" s="22" t="s">
        <v>162</v>
      </c>
      <c r="C1410" s="22">
        <v>61943.96</v>
      </c>
      <c r="D1410" s="22">
        <v>5574020</v>
      </c>
      <c r="F1410" s="22" t="s">
        <v>154</v>
      </c>
      <c r="G1410" s="22" t="s">
        <v>162</v>
      </c>
      <c r="H1410" s="22">
        <v>51912.88</v>
      </c>
      <c r="I1410" s="22">
        <v>5700397</v>
      </c>
      <c r="J1410" s="22">
        <f t="shared" si="132"/>
        <v>56928.42</v>
      </c>
      <c r="K1410" s="22">
        <f aca="true" t="shared" si="135" ref="K1410:K1433">+J1410/$K$1408</f>
        <v>0.00909246385347035</v>
      </c>
      <c r="L1410" s="22">
        <f>+K1410+L1409</f>
        <v>0.031180001967112438</v>
      </c>
    </row>
    <row r="1411" spans="1:12" s="22" customFormat="1" ht="15.75">
      <c r="A1411" s="22" t="s">
        <v>154</v>
      </c>
      <c r="B1411" s="22" t="s">
        <v>163</v>
      </c>
      <c r="C1411" s="22">
        <v>97498.26</v>
      </c>
      <c r="D1411" s="22">
        <v>5671518</v>
      </c>
      <c r="F1411" s="22" t="s">
        <v>154</v>
      </c>
      <c r="G1411" s="22" t="s">
        <v>163</v>
      </c>
      <c r="H1411" s="22">
        <v>74352.13</v>
      </c>
      <c r="I1411" s="22">
        <v>5774750</v>
      </c>
      <c r="J1411" s="22">
        <f t="shared" si="132"/>
        <v>85925.195</v>
      </c>
      <c r="K1411" s="22">
        <f t="shared" si="135"/>
        <v>0.01372375572060302</v>
      </c>
      <c r="L1411" s="22">
        <f aca="true" t="shared" si="136" ref="L1411:L1432">+K1411+L1410</f>
        <v>0.044903757687715457</v>
      </c>
    </row>
    <row r="1412" spans="1:12" s="22" customFormat="1" ht="15.75">
      <c r="A1412" s="22" t="s">
        <v>154</v>
      </c>
      <c r="B1412" s="22" t="s">
        <v>164</v>
      </c>
      <c r="C1412" s="22">
        <v>99303.36</v>
      </c>
      <c r="D1412" s="22">
        <v>5770821</v>
      </c>
      <c r="F1412" s="22" t="s">
        <v>154</v>
      </c>
      <c r="G1412" s="22" t="s">
        <v>164</v>
      </c>
      <c r="H1412" s="22">
        <v>115760.5</v>
      </c>
      <c r="I1412" s="22">
        <v>5890510</v>
      </c>
      <c r="J1412" s="22">
        <f t="shared" si="132"/>
        <v>107531.93</v>
      </c>
      <c r="K1412" s="22">
        <f t="shared" si="135"/>
        <v>0.017174729012660178</v>
      </c>
      <c r="L1412" s="22">
        <f t="shared" si="136"/>
        <v>0.062078486700375635</v>
      </c>
    </row>
    <row r="1413" spans="1:12" s="22" customFormat="1" ht="15.75">
      <c r="A1413" s="22" t="s">
        <v>154</v>
      </c>
      <c r="B1413" s="22" t="s">
        <v>165</v>
      </c>
      <c r="C1413" s="22">
        <v>180777.8</v>
      </c>
      <c r="D1413" s="22">
        <v>5951599</v>
      </c>
      <c r="F1413" s="22" t="s">
        <v>154</v>
      </c>
      <c r="G1413" s="22" t="s">
        <v>165</v>
      </c>
      <c r="H1413" s="22">
        <v>180109.1</v>
      </c>
      <c r="I1413" s="22">
        <v>6070619</v>
      </c>
      <c r="J1413" s="22">
        <f t="shared" si="132"/>
        <v>180443.45</v>
      </c>
      <c r="K1413" s="22">
        <f t="shared" si="135"/>
        <v>0.028819973340564953</v>
      </c>
      <c r="L1413" s="22">
        <f t="shared" si="136"/>
        <v>0.09089846004094058</v>
      </c>
    </row>
    <row r="1414" spans="1:12" s="22" customFormat="1" ht="15.75">
      <c r="A1414" s="22" t="s">
        <v>154</v>
      </c>
      <c r="B1414" s="22" t="s">
        <v>166</v>
      </c>
      <c r="C1414" s="22">
        <v>143784</v>
      </c>
      <c r="D1414" s="22">
        <v>6095383</v>
      </c>
      <c r="F1414" s="22" t="s">
        <v>154</v>
      </c>
      <c r="G1414" s="22" t="s">
        <v>166</v>
      </c>
      <c r="H1414" s="22">
        <v>141998.6</v>
      </c>
      <c r="I1414" s="22">
        <v>6212618</v>
      </c>
      <c r="J1414" s="22">
        <f t="shared" si="132"/>
        <v>142891.3</v>
      </c>
      <c r="K1414" s="22">
        <f t="shared" si="135"/>
        <v>0.022822238527353964</v>
      </c>
      <c r="L1414" s="22">
        <f t="shared" si="136"/>
        <v>0.11372069856829455</v>
      </c>
    </row>
    <row r="1415" spans="1:12" s="22" customFormat="1" ht="15.75">
      <c r="A1415" s="22" t="s">
        <v>154</v>
      </c>
      <c r="B1415" s="22" t="s">
        <v>167</v>
      </c>
      <c r="C1415" s="22">
        <v>246884</v>
      </c>
      <c r="D1415" s="22">
        <v>6342267</v>
      </c>
      <c r="F1415" s="22" t="s">
        <v>154</v>
      </c>
      <c r="G1415" s="22" t="s">
        <v>167</v>
      </c>
      <c r="H1415" s="22">
        <v>251384</v>
      </c>
      <c r="I1415" s="22">
        <v>6464002</v>
      </c>
      <c r="J1415" s="22">
        <f t="shared" si="132"/>
        <v>249134</v>
      </c>
      <c r="K1415" s="22">
        <f t="shared" si="135"/>
        <v>0.039791054971672894</v>
      </c>
      <c r="L1415" s="22">
        <f t="shared" si="136"/>
        <v>0.15351175353996743</v>
      </c>
    </row>
    <row r="1416" spans="1:12" s="22" customFormat="1" ht="15.75">
      <c r="A1416" s="22" t="s">
        <v>154</v>
      </c>
      <c r="B1416" s="22" t="s">
        <v>168</v>
      </c>
      <c r="C1416" s="22">
        <v>260192.8</v>
      </c>
      <c r="D1416" s="22">
        <v>6602460</v>
      </c>
      <c r="F1416" s="22" t="s">
        <v>154</v>
      </c>
      <c r="G1416" s="22" t="s">
        <v>168</v>
      </c>
      <c r="H1416" s="22">
        <v>225296.4</v>
      </c>
      <c r="I1416" s="22">
        <v>6689298</v>
      </c>
      <c r="J1416" s="22">
        <f t="shared" si="132"/>
        <v>242744.59999999998</v>
      </c>
      <c r="K1416" s="22">
        <f t="shared" si="135"/>
        <v>0.038770556097027085</v>
      </c>
      <c r="L1416" s="22">
        <f t="shared" si="136"/>
        <v>0.19228230963699453</v>
      </c>
    </row>
    <row r="1417" spans="1:12" s="22" customFormat="1" ht="15.75">
      <c r="A1417" s="22" t="s">
        <v>154</v>
      </c>
      <c r="B1417" s="22" t="s">
        <v>169</v>
      </c>
      <c r="C1417" s="22">
        <v>316307.6</v>
      </c>
      <c r="D1417" s="22">
        <v>6918767</v>
      </c>
      <c r="F1417" s="22" t="s">
        <v>154</v>
      </c>
      <c r="G1417" s="22" t="s">
        <v>169</v>
      </c>
      <c r="H1417" s="22">
        <v>295717.8</v>
      </c>
      <c r="I1417" s="22">
        <v>6985016</v>
      </c>
      <c r="J1417" s="22">
        <f t="shared" si="132"/>
        <v>306012.69999999995</v>
      </c>
      <c r="K1417" s="22">
        <f t="shared" si="135"/>
        <v>0.048875577671975895</v>
      </c>
      <c r="L1417" s="22">
        <f t="shared" si="136"/>
        <v>0.24115788730897042</v>
      </c>
    </row>
    <row r="1418" spans="1:12" s="22" customFormat="1" ht="15.75">
      <c r="A1418" s="22" t="s">
        <v>154</v>
      </c>
      <c r="B1418" s="22" t="s">
        <v>170</v>
      </c>
      <c r="C1418" s="22">
        <v>177974.2</v>
      </c>
      <c r="D1418" s="22">
        <v>7096742</v>
      </c>
      <c r="F1418" s="22" t="s">
        <v>154</v>
      </c>
      <c r="G1418" s="22" t="s">
        <v>170</v>
      </c>
      <c r="H1418" s="22">
        <v>181453</v>
      </c>
      <c r="I1418" s="22">
        <v>7166469</v>
      </c>
      <c r="J1418" s="22">
        <f t="shared" si="132"/>
        <v>179713.6</v>
      </c>
      <c r="K1418" s="22">
        <f t="shared" si="135"/>
        <v>0.028703403536880688</v>
      </c>
      <c r="L1418" s="22">
        <f t="shared" si="136"/>
        <v>0.2698612908458511</v>
      </c>
    </row>
    <row r="1419" spans="1:12" s="22" customFormat="1" ht="15.75">
      <c r="A1419" s="22" t="s">
        <v>154</v>
      </c>
      <c r="B1419" s="22" t="s">
        <v>171</v>
      </c>
      <c r="C1419" s="22">
        <v>302510.1</v>
      </c>
      <c r="D1419" s="22">
        <v>7399252</v>
      </c>
      <c r="F1419" s="22" t="s">
        <v>154</v>
      </c>
      <c r="G1419" s="22" t="s">
        <v>171</v>
      </c>
      <c r="H1419" s="22">
        <v>239714.9</v>
      </c>
      <c r="I1419" s="22">
        <v>7406184</v>
      </c>
      <c r="J1419" s="22">
        <f t="shared" si="132"/>
        <v>271112.5</v>
      </c>
      <c r="K1419" s="22">
        <f t="shared" si="135"/>
        <v>0.04330140563314388</v>
      </c>
      <c r="L1419" s="22">
        <f t="shared" si="136"/>
        <v>0.313162696478995</v>
      </c>
    </row>
    <row r="1420" spans="1:12" s="22" customFormat="1" ht="15.75">
      <c r="A1420" s="22" t="s">
        <v>154</v>
      </c>
      <c r="B1420" s="22" t="s">
        <v>172</v>
      </c>
      <c r="C1420" s="22">
        <v>172583.8</v>
      </c>
      <c r="D1420" s="22">
        <v>7571835</v>
      </c>
      <c r="F1420" s="22" t="s">
        <v>154</v>
      </c>
      <c r="G1420" s="22" t="s">
        <v>172</v>
      </c>
      <c r="H1420" s="22">
        <v>166306.7</v>
      </c>
      <c r="I1420" s="22">
        <v>7572491</v>
      </c>
      <c r="J1420" s="22">
        <f t="shared" si="132"/>
        <v>169445.25</v>
      </c>
      <c r="K1420" s="22">
        <f t="shared" si="135"/>
        <v>0.027063368538372348</v>
      </c>
      <c r="L1420" s="22">
        <f t="shared" si="136"/>
        <v>0.3402260650173673</v>
      </c>
    </row>
    <row r="1421" spans="1:12" s="22" customFormat="1" ht="15.75">
      <c r="A1421" s="22" t="s">
        <v>154</v>
      </c>
      <c r="B1421" s="22" t="s">
        <v>173</v>
      </c>
      <c r="C1421" s="22">
        <v>302786.3</v>
      </c>
      <c r="D1421" s="22">
        <v>7874622</v>
      </c>
      <c r="F1421" s="22" t="s">
        <v>154</v>
      </c>
      <c r="G1421" s="22" t="s">
        <v>173</v>
      </c>
      <c r="H1421" s="22">
        <v>341319.6</v>
      </c>
      <c r="I1421" s="22">
        <v>7913810</v>
      </c>
      <c r="J1421" s="22">
        <f t="shared" si="132"/>
        <v>322052.94999999995</v>
      </c>
      <c r="K1421" s="22">
        <f t="shared" si="135"/>
        <v>0.05143748600046328</v>
      </c>
      <c r="L1421" s="22">
        <f t="shared" si="136"/>
        <v>0.39166355101783057</v>
      </c>
    </row>
    <row r="1422" spans="1:12" s="22" customFormat="1" ht="15.75">
      <c r="A1422" s="22" t="s">
        <v>154</v>
      </c>
      <c r="B1422" s="22" t="s">
        <v>174</v>
      </c>
      <c r="C1422" s="22">
        <v>159955.6</v>
      </c>
      <c r="D1422" s="22">
        <v>8034577</v>
      </c>
      <c r="F1422" s="22" t="s">
        <v>154</v>
      </c>
      <c r="G1422" s="22" t="s">
        <v>174</v>
      </c>
      <c r="H1422" s="22">
        <v>172140.9</v>
      </c>
      <c r="I1422" s="22">
        <v>8085951</v>
      </c>
      <c r="J1422" s="22">
        <f t="shared" si="132"/>
        <v>166048.25</v>
      </c>
      <c r="K1422" s="22">
        <f t="shared" si="135"/>
        <v>0.02652080825459425</v>
      </c>
      <c r="L1422" s="22">
        <f t="shared" si="136"/>
        <v>0.4181843592724248</v>
      </c>
    </row>
    <row r="1423" spans="1:12" s="22" customFormat="1" ht="15.75">
      <c r="A1423" s="22" t="s">
        <v>154</v>
      </c>
      <c r="B1423" s="22" t="s">
        <v>175</v>
      </c>
      <c r="C1423" s="22">
        <v>229190.5</v>
      </c>
      <c r="D1423" s="22">
        <v>8263768</v>
      </c>
      <c r="F1423" s="22" t="s">
        <v>154</v>
      </c>
      <c r="G1423" s="22" t="s">
        <v>175</v>
      </c>
      <c r="H1423" s="22">
        <v>284197.5</v>
      </c>
      <c r="I1423" s="22">
        <v>8370149</v>
      </c>
      <c r="J1423" s="22">
        <f t="shared" si="132"/>
        <v>256694</v>
      </c>
      <c r="K1423" s="22">
        <f t="shared" si="135"/>
        <v>0.04099851912986024</v>
      </c>
      <c r="L1423" s="22">
        <f t="shared" si="136"/>
        <v>0.45918287840228506</v>
      </c>
    </row>
    <row r="1424" spans="1:12" s="22" customFormat="1" ht="15.75">
      <c r="A1424" s="22" t="s">
        <v>154</v>
      </c>
      <c r="B1424" s="22" t="s">
        <v>176</v>
      </c>
      <c r="C1424" s="22">
        <v>156584.1</v>
      </c>
      <c r="D1424" s="22">
        <v>8420352</v>
      </c>
      <c r="F1424" s="22" t="s">
        <v>154</v>
      </c>
      <c r="G1424" s="22" t="s">
        <v>176</v>
      </c>
      <c r="H1424" s="22">
        <v>149896.2</v>
      </c>
      <c r="I1424" s="22">
        <v>8520045</v>
      </c>
      <c r="J1424" s="22">
        <f t="shared" si="132"/>
        <v>153240.15000000002</v>
      </c>
      <c r="K1424" s="22">
        <f t="shared" si="135"/>
        <v>0.024475130783102268</v>
      </c>
      <c r="L1424" s="22">
        <f t="shared" si="136"/>
        <v>0.4836580091853873</v>
      </c>
    </row>
    <row r="1425" spans="1:13" s="22" customFormat="1" ht="15.75">
      <c r="A1425" s="22" t="s">
        <v>154</v>
      </c>
      <c r="B1425" s="22" t="s">
        <v>177</v>
      </c>
      <c r="C1425" s="22">
        <v>204553.7</v>
      </c>
      <c r="D1425" s="22">
        <v>8624906</v>
      </c>
      <c r="F1425" s="22" t="s">
        <v>154</v>
      </c>
      <c r="G1425" s="22" t="s">
        <v>177</v>
      </c>
      <c r="H1425" s="22">
        <v>275488</v>
      </c>
      <c r="I1425" s="22">
        <v>8795533</v>
      </c>
      <c r="J1425" s="22">
        <f t="shared" si="132"/>
        <v>240020.85</v>
      </c>
      <c r="K1425" s="22">
        <f t="shared" si="135"/>
        <v>0.03833552560749498</v>
      </c>
      <c r="L1425" s="22">
        <f t="shared" si="136"/>
        <v>0.5219935347928824</v>
      </c>
      <c r="M1425" s="22">
        <f>40000+(0.5-L1424)*(42500-40000)/(L1425-L1424)</f>
        <v>41065.721061316144</v>
      </c>
    </row>
    <row r="1426" spans="1:12" s="22" customFormat="1" ht="15.75">
      <c r="A1426" s="22" t="s">
        <v>154</v>
      </c>
      <c r="B1426" s="22" t="s">
        <v>178</v>
      </c>
      <c r="C1426" s="22">
        <v>128079</v>
      </c>
      <c r="D1426" s="22">
        <v>8752985</v>
      </c>
      <c r="F1426" s="22" t="s">
        <v>154</v>
      </c>
      <c r="G1426" s="22" t="s">
        <v>178</v>
      </c>
      <c r="H1426" s="22">
        <v>134361</v>
      </c>
      <c r="I1426" s="22">
        <v>8929894</v>
      </c>
      <c r="J1426" s="22">
        <f t="shared" si="132"/>
        <v>131220</v>
      </c>
      <c r="K1426" s="22">
        <f t="shared" si="135"/>
        <v>0.020958127888537563</v>
      </c>
      <c r="L1426" s="22">
        <f t="shared" si="136"/>
        <v>0.5429516626814199</v>
      </c>
    </row>
    <row r="1427" spans="1:12" s="22" customFormat="1" ht="15.75">
      <c r="A1427" s="22" t="s">
        <v>154</v>
      </c>
      <c r="B1427" s="22" t="s">
        <v>179</v>
      </c>
      <c r="C1427" s="22">
        <v>178476.1</v>
      </c>
      <c r="D1427" s="22">
        <v>8931461</v>
      </c>
      <c r="F1427" s="22" t="s">
        <v>154</v>
      </c>
      <c r="G1427" s="22" t="s">
        <v>179</v>
      </c>
      <c r="H1427" s="22">
        <v>198354.3</v>
      </c>
      <c r="I1427" s="22">
        <v>9128248</v>
      </c>
      <c r="J1427" s="22">
        <f t="shared" si="132"/>
        <v>188415.2</v>
      </c>
      <c r="K1427" s="22">
        <f t="shared" si="135"/>
        <v>0.03009320117165358</v>
      </c>
      <c r="L1427" s="22">
        <f t="shared" si="136"/>
        <v>0.5730448638530735</v>
      </c>
    </row>
    <row r="1428" spans="1:12" s="22" customFormat="1" ht="15.75">
      <c r="A1428" s="22" t="s">
        <v>154</v>
      </c>
      <c r="B1428" s="22" t="s">
        <v>180</v>
      </c>
      <c r="C1428" s="22">
        <v>123703.6</v>
      </c>
      <c r="D1428" s="22">
        <v>9055164</v>
      </c>
      <c r="F1428" s="22" t="s">
        <v>154</v>
      </c>
      <c r="G1428" s="22" t="s">
        <v>180</v>
      </c>
      <c r="H1428" s="22">
        <v>149392.3</v>
      </c>
      <c r="I1428" s="22">
        <v>9277640</v>
      </c>
      <c r="J1428" s="22">
        <f t="shared" si="132"/>
        <v>136547.95</v>
      </c>
      <c r="K1428" s="22">
        <f t="shared" si="135"/>
        <v>0.021809094642719348</v>
      </c>
      <c r="L1428" s="22">
        <f t="shared" si="136"/>
        <v>0.5948539584957928</v>
      </c>
    </row>
    <row r="1429" spans="1:12" s="22" customFormat="1" ht="15.75">
      <c r="A1429" s="22" t="s">
        <v>154</v>
      </c>
      <c r="B1429" s="22" t="s">
        <v>181</v>
      </c>
      <c r="C1429" s="22">
        <v>199064.7</v>
      </c>
      <c r="D1429" s="22">
        <v>9254229</v>
      </c>
      <c r="F1429" s="22" t="s">
        <v>154</v>
      </c>
      <c r="G1429" s="22" t="s">
        <v>181</v>
      </c>
      <c r="H1429" s="22">
        <v>217171.2</v>
      </c>
      <c r="I1429" s="22">
        <v>9494812</v>
      </c>
      <c r="J1429" s="22">
        <f t="shared" si="132"/>
        <v>208117.95</v>
      </c>
      <c r="K1429" s="22">
        <f t="shared" si="135"/>
        <v>0.033240074775188734</v>
      </c>
      <c r="L1429" s="22">
        <f t="shared" si="136"/>
        <v>0.6280940332709816</v>
      </c>
    </row>
    <row r="1430" spans="1:12" s="22" customFormat="1" ht="15.75">
      <c r="A1430" s="22" t="s">
        <v>154</v>
      </c>
      <c r="B1430" s="22" t="s">
        <v>182</v>
      </c>
      <c r="C1430" s="22">
        <v>104654.3</v>
      </c>
      <c r="D1430" s="22">
        <v>9358883</v>
      </c>
      <c r="F1430" s="22" t="s">
        <v>154</v>
      </c>
      <c r="G1430" s="22" t="s">
        <v>182</v>
      </c>
      <c r="H1430" s="22">
        <v>94921.81</v>
      </c>
      <c r="I1430" s="22">
        <v>9589733</v>
      </c>
      <c r="J1430" s="22">
        <f t="shared" si="132"/>
        <v>99788.055</v>
      </c>
      <c r="K1430" s="22">
        <f t="shared" si="135"/>
        <v>0.01593789680260951</v>
      </c>
      <c r="L1430" s="22">
        <f t="shared" si="136"/>
        <v>0.644031930073591</v>
      </c>
    </row>
    <row r="1431" spans="1:12" s="22" customFormat="1" ht="15.75">
      <c r="A1431" s="22" t="s">
        <v>154</v>
      </c>
      <c r="B1431" s="22" t="s">
        <v>183</v>
      </c>
      <c r="C1431" s="22">
        <v>152147.4</v>
      </c>
      <c r="D1431" s="22">
        <v>9511031</v>
      </c>
      <c r="F1431" s="22" t="s">
        <v>154</v>
      </c>
      <c r="G1431" s="22" t="s">
        <v>183</v>
      </c>
      <c r="H1431" s="22">
        <v>134391.9</v>
      </c>
      <c r="I1431" s="22">
        <v>9724125</v>
      </c>
      <c r="J1431" s="22">
        <f t="shared" si="132"/>
        <v>143269.65</v>
      </c>
      <c r="K1431" s="22">
        <f t="shared" si="135"/>
        <v>0.022882667636381766</v>
      </c>
      <c r="L1431" s="22">
        <f t="shared" si="136"/>
        <v>0.6669145977099729</v>
      </c>
    </row>
    <row r="1432" spans="1:12" s="22" customFormat="1" ht="15.75">
      <c r="A1432" s="22" t="s">
        <v>154</v>
      </c>
      <c r="B1432" s="22" t="s">
        <v>184</v>
      </c>
      <c r="C1432" s="22">
        <v>102181.6</v>
      </c>
      <c r="D1432" s="22">
        <v>9613212</v>
      </c>
      <c r="F1432" s="22" t="s">
        <v>154</v>
      </c>
      <c r="G1432" s="22" t="s">
        <v>184</v>
      </c>
      <c r="H1432" s="22">
        <v>100661.3</v>
      </c>
      <c r="I1432" s="22">
        <v>9824787</v>
      </c>
      <c r="J1432" s="22">
        <f aca="true" t="shared" si="137" ref="J1432:J1449">(C1432+H1432)/2</f>
        <v>101421.45000000001</v>
      </c>
      <c r="K1432" s="22">
        <f t="shared" si="135"/>
        <v>0.01619877853788232</v>
      </c>
      <c r="L1432" s="22">
        <f t="shared" si="136"/>
        <v>0.6831133762478552</v>
      </c>
    </row>
    <row r="1433" spans="1:11" s="22" customFormat="1" ht="15.75">
      <c r="A1433" s="22" t="s">
        <v>154</v>
      </c>
      <c r="B1433" s="22" t="s">
        <v>185</v>
      </c>
      <c r="C1433" s="22">
        <v>160579</v>
      </c>
      <c r="D1433" s="22">
        <v>9773791</v>
      </c>
      <c r="F1433" s="22" t="s">
        <v>154</v>
      </c>
      <c r="G1433" s="22" t="s">
        <v>185</v>
      </c>
      <c r="H1433" s="22">
        <v>167230.6</v>
      </c>
      <c r="I1433" s="22">
        <v>9992017</v>
      </c>
      <c r="J1433" s="22">
        <f t="shared" si="137"/>
        <v>163904.8</v>
      </c>
      <c r="K1433" s="22">
        <f t="shared" si="135"/>
        <v>0.026178461819426697</v>
      </c>
    </row>
    <row r="1434" spans="1:10" s="22" customFormat="1" ht="15.75">
      <c r="A1434" s="22" t="s">
        <v>154</v>
      </c>
      <c r="B1434" s="22" t="s">
        <v>186</v>
      </c>
      <c r="C1434" s="22">
        <v>91072.06</v>
      </c>
      <c r="D1434" s="22">
        <v>9864863</v>
      </c>
      <c r="F1434" s="22" t="s">
        <v>154</v>
      </c>
      <c r="G1434" s="22" t="s">
        <v>186</v>
      </c>
      <c r="H1434" s="22">
        <v>61862.49</v>
      </c>
      <c r="I1434" s="22">
        <v>10053880</v>
      </c>
      <c r="J1434" s="22">
        <f t="shared" si="137"/>
        <v>76467.275</v>
      </c>
    </row>
    <row r="1435" spans="1:10" s="22" customFormat="1" ht="15.75">
      <c r="A1435" s="22" t="s">
        <v>154</v>
      </c>
      <c r="B1435" s="22" t="s">
        <v>187</v>
      </c>
      <c r="C1435" s="22">
        <v>108191.1</v>
      </c>
      <c r="D1435" s="22">
        <v>9973054</v>
      </c>
      <c r="F1435" s="22" t="s">
        <v>154</v>
      </c>
      <c r="G1435" s="22" t="s">
        <v>187</v>
      </c>
      <c r="H1435" s="22">
        <v>100423.6</v>
      </c>
      <c r="I1435" s="22">
        <v>10154303</v>
      </c>
      <c r="J1435" s="22">
        <f t="shared" si="137"/>
        <v>104307.35</v>
      </c>
    </row>
    <row r="1436" spans="1:10" s="22" customFormat="1" ht="15.75">
      <c r="A1436" s="22" t="s">
        <v>154</v>
      </c>
      <c r="B1436" s="22" t="s">
        <v>188</v>
      </c>
      <c r="C1436" s="22">
        <v>54338</v>
      </c>
      <c r="D1436" s="22">
        <v>10027392</v>
      </c>
      <c r="F1436" s="22" t="s">
        <v>154</v>
      </c>
      <c r="G1436" s="22" t="s">
        <v>188</v>
      </c>
      <c r="H1436" s="22">
        <v>65007.58</v>
      </c>
      <c r="I1436" s="22">
        <v>10219311</v>
      </c>
      <c r="J1436" s="22">
        <f t="shared" si="137"/>
        <v>59672.79</v>
      </c>
    </row>
    <row r="1437" spans="1:10" s="22" customFormat="1" ht="15.75">
      <c r="A1437" s="22" t="s">
        <v>154</v>
      </c>
      <c r="B1437" s="22" t="s">
        <v>189</v>
      </c>
      <c r="C1437" s="22">
        <v>110211</v>
      </c>
      <c r="D1437" s="22">
        <v>10137603</v>
      </c>
      <c r="F1437" s="22" t="s">
        <v>154</v>
      </c>
      <c r="G1437" s="22" t="s">
        <v>189</v>
      </c>
      <c r="H1437" s="22">
        <v>118445.6</v>
      </c>
      <c r="I1437" s="22">
        <v>10337756</v>
      </c>
      <c r="J1437" s="22">
        <f t="shared" si="137"/>
        <v>114328.3</v>
      </c>
    </row>
    <row r="1438" spans="1:10" s="22" customFormat="1" ht="15.75">
      <c r="A1438" s="22" t="s">
        <v>154</v>
      </c>
      <c r="B1438" s="22" t="s">
        <v>190</v>
      </c>
      <c r="C1438" s="22">
        <v>54848.7</v>
      </c>
      <c r="D1438" s="22">
        <v>10192452</v>
      </c>
      <c r="F1438" s="22" t="s">
        <v>154</v>
      </c>
      <c r="G1438" s="22" t="s">
        <v>190</v>
      </c>
      <c r="H1438" s="22">
        <v>49997.81</v>
      </c>
      <c r="I1438" s="22">
        <v>10387754</v>
      </c>
      <c r="J1438" s="22">
        <f t="shared" si="137"/>
        <v>52423.255</v>
      </c>
    </row>
    <row r="1439" spans="1:10" s="22" customFormat="1" ht="15.75">
      <c r="A1439" s="22" t="s">
        <v>154</v>
      </c>
      <c r="B1439" s="22" t="s">
        <v>191</v>
      </c>
      <c r="C1439" s="22">
        <v>85545.13</v>
      </c>
      <c r="D1439" s="22">
        <v>10277997</v>
      </c>
      <c r="F1439" s="22" t="s">
        <v>154</v>
      </c>
      <c r="G1439" s="22" t="s">
        <v>191</v>
      </c>
      <c r="H1439" s="22">
        <v>97810.12</v>
      </c>
      <c r="I1439" s="22">
        <v>10485564</v>
      </c>
      <c r="J1439" s="22">
        <f t="shared" si="137"/>
        <v>91677.625</v>
      </c>
    </row>
    <row r="1440" spans="1:10" s="22" customFormat="1" ht="15.75">
      <c r="A1440" s="22" t="s">
        <v>154</v>
      </c>
      <c r="B1440" s="22" t="s">
        <v>192</v>
      </c>
      <c r="C1440" s="22">
        <v>46258.05</v>
      </c>
      <c r="D1440" s="22">
        <v>10324255</v>
      </c>
      <c r="F1440" s="22" t="s">
        <v>154</v>
      </c>
      <c r="G1440" s="22" t="s">
        <v>192</v>
      </c>
      <c r="H1440" s="22">
        <v>59752.41</v>
      </c>
      <c r="I1440" s="22">
        <v>10545317</v>
      </c>
      <c r="J1440" s="22">
        <f t="shared" si="137"/>
        <v>53005.23</v>
      </c>
    </row>
    <row r="1441" spans="1:10" s="22" customFormat="1" ht="15.75">
      <c r="A1441" s="22" t="s">
        <v>154</v>
      </c>
      <c r="B1441" s="22" t="s">
        <v>193</v>
      </c>
      <c r="C1441" s="22">
        <v>66933.38</v>
      </c>
      <c r="D1441" s="22">
        <v>10391188</v>
      </c>
      <c r="F1441" s="22" t="s">
        <v>154</v>
      </c>
      <c r="G1441" s="22" t="s">
        <v>193</v>
      </c>
      <c r="H1441" s="22">
        <v>101181.7</v>
      </c>
      <c r="I1441" s="22">
        <v>10646499</v>
      </c>
      <c r="J1441" s="22">
        <f t="shared" si="137"/>
        <v>84057.54000000001</v>
      </c>
    </row>
    <row r="1442" spans="1:10" s="22" customFormat="1" ht="15.75">
      <c r="A1442" s="22" t="s">
        <v>154</v>
      </c>
      <c r="B1442" s="22" t="s">
        <v>194</v>
      </c>
      <c r="C1442" s="22">
        <v>58485.31</v>
      </c>
      <c r="D1442" s="22">
        <v>10449674</v>
      </c>
      <c r="F1442" s="22" t="s">
        <v>154</v>
      </c>
      <c r="G1442" s="22" t="s">
        <v>194</v>
      </c>
      <c r="H1442" s="22">
        <v>54944.35</v>
      </c>
      <c r="I1442" s="22">
        <v>10701443</v>
      </c>
      <c r="J1442" s="22">
        <f t="shared" si="137"/>
        <v>56714.83</v>
      </c>
    </row>
    <row r="1443" spans="1:10" s="22" customFormat="1" ht="15.75">
      <c r="A1443" s="22" t="s">
        <v>154</v>
      </c>
      <c r="B1443" s="22" t="s">
        <v>195</v>
      </c>
      <c r="C1443" s="22">
        <v>61246.85</v>
      </c>
      <c r="D1443" s="22">
        <v>10510921</v>
      </c>
      <c r="F1443" s="22" t="s">
        <v>154</v>
      </c>
      <c r="G1443" s="22" t="s">
        <v>195</v>
      </c>
      <c r="H1443" s="22">
        <v>69919.95</v>
      </c>
      <c r="I1443" s="22">
        <v>10771363</v>
      </c>
      <c r="J1443" s="22">
        <f t="shared" si="137"/>
        <v>65583.4</v>
      </c>
    </row>
    <row r="1444" spans="1:10" s="22" customFormat="1" ht="15.75">
      <c r="A1444" s="22" t="s">
        <v>154</v>
      </c>
      <c r="B1444" s="22" t="s">
        <v>196</v>
      </c>
      <c r="C1444" s="22">
        <v>45326.35</v>
      </c>
      <c r="D1444" s="22">
        <v>10556247</v>
      </c>
      <c r="F1444" s="22" t="s">
        <v>154</v>
      </c>
      <c r="G1444" s="22" t="s">
        <v>196</v>
      </c>
      <c r="H1444" s="22">
        <v>45877.89</v>
      </c>
      <c r="I1444" s="22">
        <v>10817241</v>
      </c>
      <c r="J1444" s="22">
        <f t="shared" si="137"/>
        <v>45602.119999999995</v>
      </c>
    </row>
    <row r="1445" spans="1:10" s="22" customFormat="1" ht="15.75">
      <c r="A1445" s="22" t="s">
        <v>154</v>
      </c>
      <c r="B1445" s="22" t="s">
        <v>197</v>
      </c>
      <c r="C1445" s="22">
        <v>72367.69</v>
      </c>
      <c r="D1445" s="22">
        <v>10628615</v>
      </c>
      <c r="F1445" s="22" t="s">
        <v>154</v>
      </c>
      <c r="G1445" s="22" t="s">
        <v>197</v>
      </c>
      <c r="H1445" s="22">
        <v>93538.78</v>
      </c>
      <c r="I1445" s="22">
        <v>10910779</v>
      </c>
      <c r="J1445" s="22">
        <f t="shared" si="137"/>
        <v>82953.235</v>
      </c>
    </row>
    <row r="1446" spans="1:10" s="22" customFormat="1" ht="15.75">
      <c r="A1446" s="22" t="s">
        <v>154</v>
      </c>
      <c r="B1446" s="22" t="s">
        <v>198</v>
      </c>
      <c r="C1446" s="22">
        <v>36510.35</v>
      </c>
      <c r="D1446" s="22">
        <v>10665125</v>
      </c>
      <c r="F1446" s="22" t="s">
        <v>154</v>
      </c>
      <c r="G1446" s="22" t="s">
        <v>198</v>
      </c>
      <c r="H1446" s="22">
        <v>34657.58</v>
      </c>
      <c r="I1446" s="22">
        <v>10945437</v>
      </c>
      <c r="J1446" s="22">
        <f t="shared" si="137"/>
        <v>35583.965</v>
      </c>
    </row>
    <row r="1447" spans="1:10" s="22" customFormat="1" ht="15.75">
      <c r="A1447" s="22" t="s">
        <v>154</v>
      </c>
      <c r="B1447" s="22" t="s">
        <v>199</v>
      </c>
      <c r="C1447" s="22">
        <v>45029.38</v>
      </c>
      <c r="D1447" s="22">
        <v>10710154</v>
      </c>
      <c r="F1447" s="22" t="s">
        <v>154</v>
      </c>
      <c r="G1447" s="22" t="s">
        <v>199</v>
      </c>
      <c r="H1447" s="22">
        <v>37449.66</v>
      </c>
      <c r="I1447" s="22">
        <v>10982887</v>
      </c>
      <c r="J1447" s="22">
        <f t="shared" si="137"/>
        <v>41239.520000000004</v>
      </c>
    </row>
    <row r="1448" spans="1:10" s="22" customFormat="1" ht="15.75">
      <c r="A1448" s="22" t="s">
        <v>154</v>
      </c>
      <c r="B1448" s="22" t="s">
        <v>200</v>
      </c>
      <c r="C1448" s="22">
        <v>25327.48</v>
      </c>
      <c r="D1448" s="22">
        <v>10735482</v>
      </c>
      <c r="F1448" s="22" t="s">
        <v>154</v>
      </c>
      <c r="G1448" s="22" t="s">
        <v>200</v>
      </c>
      <c r="H1448" s="22">
        <v>28792.87</v>
      </c>
      <c r="I1448" s="22">
        <v>11011680</v>
      </c>
      <c r="J1448" s="22">
        <f t="shared" si="137"/>
        <v>27060.175</v>
      </c>
    </row>
    <row r="1449" spans="1:10" s="22" customFormat="1" ht="15.75">
      <c r="A1449" s="22" t="s">
        <v>154</v>
      </c>
      <c r="B1449" s="22" t="s">
        <v>132</v>
      </c>
      <c r="C1449" s="22">
        <v>775406.2</v>
      </c>
      <c r="D1449" s="22">
        <v>11510888</v>
      </c>
      <c r="F1449" s="22" t="s">
        <v>154</v>
      </c>
      <c r="G1449" s="25">
        <v>100000</v>
      </c>
      <c r="H1449" s="22">
        <v>883520.4</v>
      </c>
      <c r="I1449" s="22">
        <v>11895200</v>
      </c>
      <c r="J1449" s="22">
        <f t="shared" si="137"/>
        <v>829463.3</v>
      </c>
    </row>
    <row r="1452" spans="1:6" ht="15.75">
      <c r="A1452" t="s">
        <v>243</v>
      </c>
      <c r="F1452" t="s">
        <v>205</v>
      </c>
    </row>
    <row r="1453" spans="1:6" ht="15.75">
      <c r="A1453" t="s">
        <v>4</v>
      </c>
      <c r="F1453" t="s">
        <v>4</v>
      </c>
    </row>
    <row r="1455" spans="1:6" ht="15.75">
      <c r="A1455" t="s">
        <v>5</v>
      </c>
      <c r="F1455" t="s">
        <v>5</v>
      </c>
    </row>
    <row r="1457" spans="1:6" ht="15.75">
      <c r="A1457" t="s">
        <v>6</v>
      </c>
      <c r="F1457" t="s">
        <v>6</v>
      </c>
    </row>
    <row r="1458" spans="1:9" ht="15.75">
      <c r="A1458" t="s">
        <v>142</v>
      </c>
      <c r="B1458" t="s">
        <v>202</v>
      </c>
      <c r="C1458" t="s">
        <v>9</v>
      </c>
      <c r="D1458" t="s">
        <v>9</v>
      </c>
      <c r="F1458" t="s">
        <v>142</v>
      </c>
      <c r="G1458" t="s">
        <v>202</v>
      </c>
      <c r="H1458" t="s">
        <v>9</v>
      </c>
      <c r="I1458" t="s">
        <v>9</v>
      </c>
    </row>
    <row r="1459" spans="1:11" ht="15.75">
      <c r="A1459" t="s">
        <v>11</v>
      </c>
      <c r="B1459" t="s">
        <v>31</v>
      </c>
      <c r="F1459" t="s">
        <v>11</v>
      </c>
      <c r="G1459" t="s">
        <v>31</v>
      </c>
      <c r="K1459" s="22">
        <f>SUM(J1460:J1500)</f>
        <v>1697509.2199999997</v>
      </c>
    </row>
    <row r="1460" spans="1:12" s="22" customFormat="1" ht="15.75">
      <c r="A1460" s="22" t="s">
        <v>1</v>
      </c>
      <c r="B1460" s="22" t="s">
        <v>161</v>
      </c>
      <c r="C1460" s="22">
        <v>23586.15</v>
      </c>
      <c r="D1460" s="22">
        <v>23586.15</v>
      </c>
      <c r="F1460" s="22" t="s">
        <v>1</v>
      </c>
      <c r="G1460" s="22" t="s">
        <v>161</v>
      </c>
      <c r="H1460" s="22">
        <v>23008.5</v>
      </c>
      <c r="I1460" s="22">
        <v>23008.5</v>
      </c>
      <c r="J1460" s="22">
        <f aca="true" t="shared" si="138" ref="J1460:J1523">(C1460+H1460)/2</f>
        <v>23297.325</v>
      </c>
      <c r="K1460" s="22">
        <f>J1460/$K$1459</f>
        <v>0.013724417355447415</v>
      </c>
      <c r="L1460" s="22">
        <f>+K1460</f>
        <v>0.013724417355447415</v>
      </c>
    </row>
    <row r="1461" spans="1:12" s="22" customFormat="1" ht="15.75">
      <c r="A1461" s="22" t="s">
        <v>1</v>
      </c>
      <c r="B1461" s="22" t="s">
        <v>162</v>
      </c>
      <c r="C1461" s="22">
        <v>3330.5</v>
      </c>
      <c r="D1461" s="22">
        <v>26916.65</v>
      </c>
      <c r="F1461" s="22" t="s">
        <v>1</v>
      </c>
      <c r="G1461" s="22" t="s">
        <v>162</v>
      </c>
      <c r="H1461" s="22">
        <v>1742.62</v>
      </c>
      <c r="I1461" s="22">
        <v>24751.12</v>
      </c>
      <c r="J1461" s="22">
        <f t="shared" si="138"/>
        <v>2536.56</v>
      </c>
      <c r="K1461" s="22">
        <f aca="true" t="shared" si="139" ref="K1461:K1494">J1461/$K$1459</f>
        <v>0.0014942834890758357</v>
      </c>
      <c r="L1461" s="22">
        <f>+K1461+L1460</f>
        <v>0.015218700844523252</v>
      </c>
    </row>
    <row r="1462" spans="1:12" s="22" customFormat="1" ht="15.75">
      <c r="A1462" s="22" t="s">
        <v>1</v>
      </c>
      <c r="B1462" s="22" t="s">
        <v>163</v>
      </c>
      <c r="C1462" s="22">
        <v>607.41</v>
      </c>
      <c r="D1462" s="22">
        <v>27524.06</v>
      </c>
      <c r="F1462" s="22" t="s">
        <v>1</v>
      </c>
      <c r="G1462" s="22" t="s">
        <v>163</v>
      </c>
      <c r="H1462" s="22">
        <v>11565.94</v>
      </c>
      <c r="I1462" s="22">
        <v>36317.06</v>
      </c>
      <c r="J1462" s="22">
        <f t="shared" si="138"/>
        <v>6086.675</v>
      </c>
      <c r="K1462" s="22">
        <f t="shared" si="139"/>
        <v>0.0035856506275706713</v>
      </c>
      <c r="L1462" s="22">
        <f aca="true" t="shared" si="140" ref="L1462:L1494">+K1462+L1461</f>
        <v>0.018804351472093923</v>
      </c>
    </row>
    <row r="1463" spans="1:12" s="22" customFormat="1" ht="15.75">
      <c r="A1463" s="22" t="s">
        <v>1</v>
      </c>
      <c r="B1463" s="22" t="s">
        <v>164</v>
      </c>
      <c r="C1463" s="22">
        <v>7490.45</v>
      </c>
      <c r="D1463" s="22">
        <v>35014.51</v>
      </c>
      <c r="F1463" s="22" t="s">
        <v>1</v>
      </c>
      <c r="G1463" s="22" t="s">
        <v>164</v>
      </c>
      <c r="H1463" s="22">
        <v>8420.71</v>
      </c>
      <c r="I1463" s="22">
        <v>44737.77</v>
      </c>
      <c r="J1463" s="22">
        <f t="shared" si="138"/>
        <v>7955.58</v>
      </c>
      <c r="K1463" s="22">
        <f t="shared" si="139"/>
        <v>0.004686619610820141</v>
      </c>
      <c r="L1463" s="22">
        <f t="shared" si="140"/>
        <v>0.023490971082914064</v>
      </c>
    </row>
    <row r="1464" spans="1:12" s="22" customFormat="1" ht="15.75">
      <c r="A1464" s="22" t="s">
        <v>1</v>
      </c>
      <c r="B1464" s="22" t="s">
        <v>165</v>
      </c>
      <c r="C1464" s="22">
        <v>23873.58</v>
      </c>
      <c r="D1464" s="22">
        <v>58888.09</v>
      </c>
      <c r="F1464" s="22" t="s">
        <v>1</v>
      </c>
      <c r="G1464" s="22" t="s">
        <v>165</v>
      </c>
      <c r="H1464" s="22">
        <v>20655.08</v>
      </c>
      <c r="I1464" s="22">
        <v>65392.85</v>
      </c>
      <c r="J1464" s="22">
        <f t="shared" si="138"/>
        <v>22264.33</v>
      </c>
      <c r="K1464" s="22">
        <f t="shared" si="139"/>
        <v>0.013115881632737173</v>
      </c>
      <c r="L1464" s="22">
        <f t="shared" si="140"/>
        <v>0.036606852715651235</v>
      </c>
    </row>
    <row r="1465" spans="1:12" s="22" customFormat="1" ht="15.75">
      <c r="A1465" s="22" t="s">
        <v>1</v>
      </c>
      <c r="B1465" s="22" t="s">
        <v>166</v>
      </c>
      <c r="C1465" s="22">
        <v>26326.09</v>
      </c>
      <c r="D1465" s="22">
        <v>85214.18</v>
      </c>
      <c r="F1465" s="22" t="s">
        <v>1</v>
      </c>
      <c r="G1465" s="22" t="s">
        <v>166</v>
      </c>
      <c r="H1465" s="22">
        <v>12820.27</v>
      </c>
      <c r="I1465" s="22">
        <v>78213.12</v>
      </c>
      <c r="J1465" s="22">
        <f t="shared" si="138"/>
        <v>19573.18</v>
      </c>
      <c r="K1465" s="22">
        <f t="shared" si="139"/>
        <v>0.011530529418862304</v>
      </c>
      <c r="L1465" s="22">
        <f t="shared" si="140"/>
        <v>0.04813738213451354</v>
      </c>
    </row>
    <row r="1466" spans="1:12" s="22" customFormat="1" ht="15.75">
      <c r="A1466" s="22" t="s">
        <v>1</v>
      </c>
      <c r="B1466" s="22" t="s">
        <v>167</v>
      </c>
      <c r="C1466" s="22">
        <v>25940.56</v>
      </c>
      <c r="D1466" s="22">
        <v>111154.7</v>
      </c>
      <c r="F1466" s="22" t="s">
        <v>1</v>
      </c>
      <c r="G1466" s="22" t="s">
        <v>167</v>
      </c>
      <c r="H1466" s="22">
        <v>42042.07</v>
      </c>
      <c r="I1466" s="22">
        <v>120255.2</v>
      </c>
      <c r="J1466" s="22">
        <f t="shared" si="138"/>
        <v>33991.315</v>
      </c>
      <c r="K1466" s="22">
        <f t="shared" si="139"/>
        <v>0.020024229971487287</v>
      </c>
      <c r="L1466" s="22">
        <f t="shared" si="140"/>
        <v>0.06816161210600083</v>
      </c>
    </row>
    <row r="1467" spans="1:12" s="22" customFormat="1" ht="15.75">
      <c r="A1467" s="22" t="s">
        <v>1</v>
      </c>
      <c r="B1467" s="22" t="s">
        <v>168</v>
      </c>
      <c r="C1467" s="22">
        <v>40794.17</v>
      </c>
      <c r="D1467" s="22">
        <v>151948.9</v>
      </c>
      <c r="F1467" s="22" t="s">
        <v>1</v>
      </c>
      <c r="G1467" s="22" t="s">
        <v>168</v>
      </c>
      <c r="H1467" s="22">
        <v>30536.44</v>
      </c>
      <c r="I1467" s="22">
        <v>150791.6</v>
      </c>
      <c r="J1467" s="22">
        <f t="shared" si="138"/>
        <v>35665.305</v>
      </c>
      <c r="K1467" s="22">
        <f t="shared" si="139"/>
        <v>0.02101037483613786</v>
      </c>
      <c r="L1467" s="22">
        <f t="shared" si="140"/>
        <v>0.08917198694213868</v>
      </c>
    </row>
    <row r="1468" spans="1:12" s="22" customFormat="1" ht="15.75">
      <c r="A1468" s="22" t="s">
        <v>1</v>
      </c>
      <c r="B1468" s="22" t="s">
        <v>169</v>
      </c>
      <c r="C1468" s="22">
        <v>56202.09</v>
      </c>
      <c r="D1468" s="22">
        <v>208151</v>
      </c>
      <c r="F1468" s="22" t="s">
        <v>1</v>
      </c>
      <c r="G1468" s="22" t="s">
        <v>169</v>
      </c>
      <c r="H1468" s="22">
        <v>43547.44</v>
      </c>
      <c r="I1468" s="22">
        <v>194339.1</v>
      </c>
      <c r="J1468" s="22">
        <f t="shared" si="138"/>
        <v>49874.765</v>
      </c>
      <c r="K1468" s="22">
        <f t="shared" si="139"/>
        <v>0.029381145275900186</v>
      </c>
      <c r="L1468" s="22">
        <f t="shared" si="140"/>
        <v>0.11855313221803887</v>
      </c>
    </row>
    <row r="1469" spans="1:12" s="22" customFormat="1" ht="15.75">
      <c r="A1469" s="22" t="s">
        <v>1</v>
      </c>
      <c r="B1469" s="22" t="s">
        <v>170</v>
      </c>
      <c r="C1469" s="22">
        <v>20504.95</v>
      </c>
      <c r="D1469" s="22">
        <v>228656</v>
      </c>
      <c r="F1469" s="22" t="s">
        <v>1</v>
      </c>
      <c r="G1469" s="22" t="s">
        <v>170</v>
      </c>
      <c r="H1469" s="22">
        <v>24221.97</v>
      </c>
      <c r="I1469" s="22">
        <v>218561</v>
      </c>
      <c r="J1469" s="22">
        <f t="shared" si="138"/>
        <v>22363.46</v>
      </c>
      <c r="K1469" s="22">
        <f t="shared" si="139"/>
        <v>0.013174278959144624</v>
      </c>
      <c r="L1469" s="22">
        <f t="shared" si="140"/>
        <v>0.1317274111771835</v>
      </c>
    </row>
    <row r="1470" spans="1:12" s="22" customFormat="1" ht="15.75">
      <c r="A1470" s="22" t="s">
        <v>1</v>
      </c>
      <c r="B1470" s="22" t="s">
        <v>171</v>
      </c>
      <c r="C1470" s="22">
        <v>58396</v>
      </c>
      <c r="D1470" s="22">
        <v>287052</v>
      </c>
      <c r="F1470" s="22" t="s">
        <v>1</v>
      </c>
      <c r="G1470" s="22" t="s">
        <v>171</v>
      </c>
      <c r="H1470" s="22">
        <v>28336.48</v>
      </c>
      <c r="I1470" s="22">
        <v>246897.5</v>
      </c>
      <c r="J1470" s="22">
        <f t="shared" si="138"/>
        <v>43366.24</v>
      </c>
      <c r="K1470" s="22">
        <f t="shared" si="139"/>
        <v>0.02554698347971271</v>
      </c>
      <c r="L1470" s="22">
        <f t="shared" si="140"/>
        <v>0.15727439465689622</v>
      </c>
    </row>
    <row r="1471" spans="1:12" s="22" customFormat="1" ht="15.75">
      <c r="A1471" s="22" t="s">
        <v>1</v>
      </c>
      <c r="B1471" s="22" t="s">
        <v>172</v>
      </c>
      <c r="C1471" s="22">
        <v>16920.47</v>
      </c>
      <c r="D1471" s="22">
        <v>303972.4</v>
      </c>
      <c r="F1471" s="22" t="s">
        <v>1</v>
      </c>
      <c r="G1471" s="22" t="s">
        <v>172</v>
      </c>
      <c r="H1471" s="22">
        <v>53651.53</v>
      </c>
      <c r="I1471" s="22">
        <v>300549.1</v>
      </c>
      <c r="J1471" s="22">
        <f t="shared" si="138"/>
        <v>35286</v>
      </c>
      <c r="K1471" s="22">
        <f t="shared" si="139"/>
        <v>0.020786926859814054</v>
      </c>
      <c r="L1471" s="22">
        <f t="shared" si="140"/>
        <v>0.17806132151671028</v>
      </c>
    </row>
    <row r="1472" spans="1:12" s="22" customFormat="1" ht="15.75">
      <c r="A1472" s="22" t="s">
        <v>1</v>
      </c>
      <c r="B1472" s="22" t="s">
        <v>173</v>
      </c>
      <c r="C1472" s="22">
        <v>65539.54</v>
      </c>
      <c r="D1472" s="22">
        <v>369512</v>
      </c>
      <c r="F1472" s="22" t="s">
        <v>1</v>
      </c>
      <c r="G1472" s="22" t="s">
        <v>173</v>
      </c>
      <c r="H1472" s="22">
        <v>56310.76</v>
      </c>
      <c r="I1472" s="22">
        <v>356859.8</v>
      </c>
      <c r="J1472" s="22">
        <f t="shared" si="138"/>
        <v>60925.149999999994</v>
      </c>
      <c r="K1472" s="22">
        <f t="shared" si="139"/>
        <v>0.035890909623454065</v>
      </c>
      <c r="L1472" s="22">
        <f t="shared" si="140"/>
        <v>0.21395223114016435</v>
      </c>
    </row>
    <row r="1473" spans="1:12" s="22" customFormat="1" ht="15.75">
      <c r="A1473" s="22" t="s">
        <v>1</v>
      </c>
      <c r="B1473" s="22" t="s">
        <v>174</v>
      </c>
      <c r="C1473" s="22">
        <v>40364.45</v>
      </c>
      <c r="D1473" s="22">
        <v>409876.4</v>
      </c>
      <c r="F1473" s="22" t="s">
        <v>1</v>
      </c>
      <c r="G1473" s="22" t="s">
        <v>174</v>
      </c>
      <c r="H1473" s="22">
        <v>54891.83</v>
      </c>
      <c r="I1473" s="22">
        <v>411751.6</v>
      </c>
      <c r="J1473" s="22">
        <f t="shared" si="138"/>
        <v>47628.14</v>
      </c>
      <c r="K1473" s="22">
        <f t="shared" si="139"/>
        <v>0.028057662037323135</v>
      </c>
      <c r="L1473" s="22">
        <f t="shared" si="140"/>
        <v>0.24200989317748747</v>
      </c>
    </row>
    <row r="1474" spans="1:12" s="22" customFormat="1" ht="15.75">
      <c r="A1474" s="22" t="s">
        <v>1</v>
      </c>
      <c r="B1474" s="22" t="s">
        <v>175</v>
      </c>
      <c r="C1474" s="22">
        <v>48668.3</v>
      </c>
      <c r="D1474" s="22">
        <v>458544.7</v>
      </c>
      <c r="F1474" s="22" t="s">
        <v>1</v>
      </c>
      <c r="G1474" s="22" t="s">
        <v>175</v>
      </c>
      <c r="H1474" s="22">
        <v>44114.19</v>
      </c>
      <c r="I1474" s="22">
        <v>455865.8</v>
      </c>
      <c r="J1474" s="22">
        <f t="shared" si="138"/>
        <v>46391.245</v>
      </c>
      <c r="K1474" s="22">
        <f t="shared" si="139"/>
        <v>0.02732900914670732</v>
      </c>
      <c r="L1474" s="22">
        <f t="shared" si="140"/>
        <v>0.2693389023241948</v>
      </c>
    </row>
    <row r="1475" spans="1:12" s="22" customFormat="1" ht="15.75">
      <c r="A1475" s="22" t="s">
        <v>1</v>
      </c>
      <c r="B1475" s="22" t="s">
        <v>176</v>
      </c>
      <c r="C1475" s="22">
        <v>34548.96</v>
      </c>
      <c r="D1475" s="22">
        <v>493093.7</v>
      </c>
      <c r="F1475" s="22" t="s">
        <v>1</v>
      </c>
      <c r="G1475" s="22" t="s">
        <v>176</v>
      </c>
      <c r="H1475" s="22">
        <v>19171.16</v>
      </c>
      <c r="I1475" s="22">
        <v>475037</v>
      </c>
      <c r="J1475" s="22">
        <f t="shared" si="138"/>
        <v>26860.059999999998</v>
      </c>
      <c r="K1475" s="22">
        <f t="shared" si="139"/>
        <v>0.015823218916006833</v>
      </c>
      <c r="L1475" s="22">
        <f t="shared" si="140"/>
        <v>0.2851621212402016</v>
      </c>
    </row>
    <row r="1476" spans="1:12" s="22" customFormat="1" ht="15.75">
      <c r="A1476" s="22" t="s">
        <v>1</v>
      </c>
      <c r="B1476" s="22" t="s">
        <v>177</v>
      </c>
      <c r="C1476" s="22">
        <v>52908.86</v>
      </c>
      <c r="D1476" s="22">
        <v>546002.5</v>
      </c>
      <c r="F1476" s="22" t="s">
        <v>1</v>
      </c>
      <c r="G1476" s="22" t="s">
        <v>177</v>
      </c>
      <c r="H1476" s="22">
        <v>37197.38</v>
      </c>
      <c r="I1476" s="22">
        <v>512234.4</v>
      </c>
      <c r="J1476" s="22">
        <f t="shared" si="138"/>
        <v>45053.119999999995</v>
      </c>
      <c r="K1476" s="22">
        <f t="shared" si="139"/>
        <v>0.02654072182300135</v>
      </c>
      <c r="L1476" s="22">
        <f t="shared" si="140"/>
        <v>0.31170284306320295</v>
      </c>
    </row>
    <row r="1477" spans="1:12" s="22" customFormat="1" ht="15.75">
      <c r="A1477" s="22" t="s">
        <v>1</v>
      </c>
      <c r="B1477" s="22" t="s">
        <v>178</v>
      </c>
      <c r="C1477" s="22">
        <v>36558.01</v>
      </c>
      <c r="D1477" s="22">
        <v>582560.5</v>
      </c>
      <c r="F1477" s="22" t="s">
        <v>1</v>
      </c>
      <c r="G1477" s="22" t="s">
        <v>178</v>
      </c>
      <c r="H1477" s="22">
        <v>34232.14</v>
      </c>
      <c r="I1477" s="22">
        <v>546466.5</v>
      </c>
      <c r="J1477" s="22">
        <f t="shared" si="138"/>
        <v>35395.075</v>
      </c>
      <c r="K1477" s="22">
        <f t="shared" si="139"/>
        <v>0.020851182770011703</v>
      </c>
      <c r="L1477" s="22">
        <f t="shared" si="140"/>
        <v>0.33255402583321464</v>
      </c>
    </row>
    <row r="1478" spans="1:12" s="22" customFormat="1" ht="15.75">
      <c r="A1478" s="22" t="s">
        <v>1</v>
      </c>
      <c r="B1478" s="22" t="s">
        <v>179</v>
      </c>
      <c r="C1478" s="22">
        <v>45428.83</v>
      </c>
      <c r="D1478" s="22">
        <v>627989.4</v>
      </c>
      <c r="F1478" s="22" t="s">
        <v>1</v>
      </c>
      <c r="G1478" s="22" t="s">
        <v>179</v>
      </c>
      <c r="H1478" s="22">
        <v>45681.95</v>
      </c>
      <c r="I1478" s="22">
        <v>592148.5</v>
      </c>
      <c r="J1478" s="22">
        <f t="shared" si="138"/>
        <v>45555.39</v>
      </c>
      <c r="K1478" s="22">
        <f t="shared" si="139"/>
        <v>0.02683660828658121</v>
      </c>
      <c r="L1478" s="22">
        <f t="shared" si="140"/>
        <v>0.3593906341197958</v>
      </c>
    </row>
    <row r="1479" spans="1:12" s="22" customFormat="1" ht="15.75">
      <c r="A1479" s="22" t="s">
        <v>1</v>
      </c>
      <c r="B1479" s="22" t="s">
        <v>180</v>
      </c>
      <c r="C1479" s="22">
        <v>23895.77</v>
      </c>
      <c r="D1479" s="22">
        <v>651885.1</v>
      </c>
      <c r="F1479" s="22" t="s">
        <v>1</v>
      </c>
      <c r="G1479" s="22" t="s">
        <v>180</v>
      </c>
      <c r="H1479" s="22">
        <v>41642.41</v>
      </c>
      <c r="I1479" s="22">
        <v>633790.9</v>
      </c>
      <c r="J1479" s="22">
        <f t="shared" si="138"/>
        <v>32769.090000000004</v>
      </c>
      <c r="K1479" s="22">
        <f t="shared" si="139"/>
        <v>0.019304219154697735</v>
      </c>
      <c r="L1479" s="22">
        <f>+K1479+L1478</f>
        <v>0.37869485327449354</v>
      </c>
    </row>
    <row r="1480" spans="1:12" s="22" customFormat="1" ht="15.75">
      <c r="A1480" s="22" t="s">
        <v>1</v>
      </c>
      <c r="B1480" s="22" t="s">
        <v>181</v>
      </c>
      <c r="C1480" s="22">
        <v>60527.23</v>
      </c>
      <c r="D1480" s="22">
        <v>712412.4</v>
      </c>
      <c r="F1480" s="22" t="s">
        <v>1</v>
      </c>
      <c r="G1480" s="22" t="s">
        <v>181</v>
      </c>
      <c r="H1480" s="22">
        <v>32584.95</v>
      </c>
      <c r="I1480" s="22">
        <v>666375.8</v>
      </c>
      <c r="J1480" s="22">
        <f t="shared" si="138"/>
        <v>46556.090000000004</v>
      </c>
      <c r="K1480" s="22">
        <f t="shared" si="139"/>
        <v>0.027426119075806853</v>
      </c>
      <c r="L1480" s="22">
        <f t="shared" si="140"/>
        <v>0.40612097235030037</v>
      </c>
    </row>
    <row r="1481" spans="1:12" s="22" customFormat="1" ht="15.75">
      <c r="A1481" s="22" t="s">
        <v>1</v>
      </c>
      <c r="B1481" s="22" t="s">
        <v>182</v>
      </c>
      <c r="C1481" s="22">
        <v>23517.35</v>
      </c>
      <c r="D1481" s="22">
        <v>735929.7</v>
      </c>
      <c r="F1481" s="22" t="s">
        <v>1</v>
      </c>
      <c r="G1481" s="22" t="s">
        <v>182</v>
      </c>
      <c r="H1481" s="22">
        <v>40828.22</v>
      </c>
      <c r="I1481" s="22">
        <v>707204</v>
      </c>
      <c r="J1481" s="22">
        <f t="shared" si="138"/>
        <v>32172.785</v>
      </c>
      <c r="K1481" s="22">
        <f t="shared" si="139"/>
        <v>0.01895293682116201</v>
      </c>
      <c r="L1481" s="22">
        <f t="shared" si="140"/>
        <v>0.42507390917146237</v>
      </c>
    </row>
    <row r="1482" spans="1:12" s="22" customFormat="1" ht="15.75">
      <c r="A1482" s="22" t="s">
        <v>1</v>
      </c>
      <c r="B1482" s="22" t="s">
        <v>183</v>
      </c>
      <c r="C1482" s="22">
        <v>52151.81</v>
      </c>
      <c r="D1482" s="22">
        <v>788081.5</v>
      </c>
      <c r="F1482" s="22" t="s">
        <v>1</v>
      </c>
      <c r="G1482" s="22" t="s">
        <v>183</v>
      </c>
      <c r="H1482" s="22">
        <v>44404.86</v>
      </c>
      <c r="I1482" s="22">
        <v>751608.9</v>
      </c>
      <c r="J1482" s="22">
        <f t="shared" si="138"/>
        <v>48278.335</v>
      </c>
      <c r="K1482" s="22">
        <f t="shared" si="139"/>
        <v>0.028440690884730516</v>
      </c>
      <c r="L1482" s="22">
        <f t="shared" si="140"/>
        <v>0.4535146000561929</v>
      </c>
    </row>
    <row r="1483" spans="1:12" s="22" customFormat="1" ht="15.75">
      <c r="A1483" s="22" t="s">
        <v>1</v>
      </c>
      <c r="B1483" s="22" t="s">
        <v>184</v>
      </c>
      <c r="C1483" s="22">
        <v>24172.03</v>
      </c>
      <c r="D1483" s="22">
        <v>812253.6</v>
      </c>
      <c r="F1483" s="22" t="s">
        <v>1</v>
      </c>
      <c r="G1483" s="22" t="s">
        <v>184</v>
      </c>
      <c r="H1483" s="22">
        <v>24310.68</v>
      </c>
      <c r="I1483" s="22">
        <v>775919.6</v>
      </c>
      <c r="J1483" s="22">
        <f t="shared" si="138"/>
        <v>24241.355</v>
      </c>
      <c r="K1483" s="22">
        <f t="shared" si="139"/>
        <v>0.014280543937192873</v>
      </c>
      <c r="L1483" s="22">
        <f t="shared" si="140"/>
        <v>0.46779514399338573</v>
      </c>
    </row>
    <row r="1484" spans="1:12" s="22" customFormat="1" ht="15.75">
      <c r="A1484" s="22" t="s">
        <v>1</v>
      </c>
      <c r="B1484" s="22" t="s">
        <v>185</v>
      </c>
      <c r="C1484" s="22">
        <v>49087.9</v>
      </c>
      <c r="D1484" s="22">
        <v>861341.5</v>
      </c>
      <c r="F1484" s="22" t="s">
        <v>1</v>
      </c>
      <c r="G1484" s="22" t="s">
        <v>185</v>
      </c>
      <c r="H1484" s="22">
        <v>44500.86</v>
      </c>
      <c r="I1484" s="22">
        <v>820420.4</v>
      </c>
      <c r="J1484" s="22">
        <f t="shared" si="138"/>
        <v>46794.380000000005</v>
      </c>
      <c r="K1484" s="22">
        <f t="shared" si="139"/>
        <v>0.027566495338387623</v>
      </c>
      <c r="L1484" s="22">
        <f t="shared" si="140"/>
        <v>0.49536163933177335</v>
      </c>
    </row>
    <row r="1485" spans="1:13" s="22" customFormat="1" ht="15.75">
      <c r="A1485" s="22" t="s">
        <v>1</v>
      </c>
      <c r="B1485" s="22" t="s">
        <v>186</v>
      </c>
      <c r="C1485" s="22">
        <v>32790.89</v>
      </c>
      <c r="D1485" s="22">
        <v>894132.4</v>
      </c>
      <c r="F1485" s="22" t="s">
        <v>1</v>
      </c>
      <c r="G1485" s="22" t="s">
        <v>186</v>
      </c>
      <c r="H1485" s="22">
        <v>25641.96</v>
      </c>
      <c r="I1485" s="22">
        <v>846062.4</v>
      </c>
      <c r="J1485" s="22">
        <f t="shared" si="138"/>
        <v>29216.425</v>
      </c>
      <c r="K1485" s="22">
        <f t="shared" si="139"/>
        <v>0.01721134981523105</v>
      </c>
      <c r="L1485" s="22">
        <f t="shared" si="140"/>
        <v>0.5125729891470044</v>
      </c>
      <c r="M1485" s="22">
        <f>62500+(0.5-L1484)*2500/(L1485-L1484)</f>
        <v>63173.735749668216</v>
      </c>
    </row>
    <row r="1486" spans="1:12" s="22" customFormat="1" ht="15.75">
      <c r="A1486" s="22" t="s">
        <v>1</v>
      </c>
      <c r="B1486" s="22" t="s">
        <v>187</v>
      </c>
      <c r="C1486" s="22">
        <v>44674.37</v>
      </c>
      <c r="D1486" s="22">
        <v>938806.7</v>
      </c>
      <c r="F1486" s="22" t="s">
        <v>1</v>
      </c>
      <c r="G1486" s="22" t="s">
        <v>187</v>
      </c>
      <c r="H1486" s="22">
        <v>23195.22</v>
      </c>
      <c r="I1486" s="22">
        <v>869257.6</v>
      </c>
      <c r="J1486" s="22">
        <f t="shared" si="138"/>
        <v>33934.795</v>
      </c>
      <c r="K1486" s="22">
        <f t="shared" si="139"/>
        <v>0.019990934128770153</v>
      </c>
      <c r="L1486" s="22">
        <f t="shared" si="140"/>
        <v>0.5325639232757746</v>
      </c>
    </row>
    <row r="1487" spans="1:12" s="22" customFormat="1" ht="15.75">
      <c r="A1487" s="22" t="s">
        <v>1</v>
      </c>
      <c r="B1487" s="22" t="s">
        <v>188</v>
      </c>
      <c r="C1487" s="22">
        <v>15203.21</v>
      </c>
      <c r="D1487" s="22">
        <v>954009.9</v>
      </c>
      <c r="F1487" s="22" t="s">
        <v>1</v>
      </c>
      <c r="G1487" s="22" t="s">
        <v>188</v>
      </c>
      <c r="H1487" s="22">
        <v>24900.7</v>
      </c>
      <c r="I1487" s="22">
        <v>894158.3</v>
      </c>
      <c r="J1487" s="22">
        <f t="shared" si="138"/>
        <v>20051.955</v>
      </c>
      <c r="K1487" s="22">
        <f t="shared" si="139"/>
        <v>0.011812575015056476</v>
      </c>
      <c r="L1487" s="22">
        <f t="shared" si="140"/>
        <v>0.5443764982908311</v>
      </c>
    </row>
    <row r="1488" spans="1:12" s="22" customFormat="1" ht="15.75">
      <c r="A1488" s="22" t="s">
        <v>1</v>
      </c>
      <c r="B1488" s="22" t="s">
        <v>189</v>
      </c>
      <c r="C1488" s="22">
        <v>53153.54</v>
      </c>
      <c r="D1488" s="22">
        <v>1007163</v>
      </c>
      <c r="F1488" s="22" t="s">
        <v>1</v>
      </c>
      <c r="G1488" s="22" t="s">
        <v>189</v>
      </c>
      <c r="H1488" s="22">
        <v>37598.41</v>
      </c>
      <c r="I1488" s="22">
        <v>931756.7</v>
      </c>
      <c r="J1488" s="22">
        <f t="shared" si="138"/>
        <v>45375.975000000006</v>
      </c>
      <c r="K1488" s="22">
        <f t="shared" si="139"/>
        <v>0.026730915193497455</v>
      </c>
      <c r="L1488" s="22">
        <f t="shared" si="140"/>
        <v>0.5711074134843286</v>
      </c>
    </row>
    <row r="1489" spans="1:12" s="22" customFormat="1" ht="15.75">
      <c r="A1489" s="22" t="s">
        <v>1</v>
      </c>
      <c r="B1489" s="22" t="s">
        <v>190</v>
      </c>
      <c r="C1489" s="22">
        <v>19823.94</v>
      </c>
      <c r="D1489" s="22">
        <v>1026987</v>
      </c>
      <c r="F1489" s="22" t="s">
        <v>1</v>
      </c>
      <c r="G1489" s="22" t="s">
        <v>190</v>
      </c>
      <c r="H1489" s="22">
        <v>22070.97</v>
      </c>
      <c r="I1489" s="22">
        <v>953827.7</v>
      </c>
      <c r="J1489" s="22">
        <f t="shared" si="138"/>
        <v>20947.455</v>
      </c>
      <c r="K1489" s="22">
        <f t="shared" si="139"/>
        <v>0.012340112650463251</v>
      </c>
      <c r="L1489" s="22">
        <f t="shared" si="140"/>
        <v>0.5834475261347918</v>
      </c>
    </row>
    <row r="1490" spans="1:12" s="22" customFormat="1" ht="15.75">
      <c r="A1490" s="22" t="s">
        <v>1</v>
      </c>
      <c r="B1490" s="22" t="s">
        <v>191</v>
      </c>
      <c r="C1490" s="22">
        <v>31088.1</v>
      </c>
      <c r="D1490" s="22">
        <v>1058076</v>
      </c>
      <c r="F1490" s="22" t="s">
        <v>1</v>
      </c>
      <c r="G1490" s="22" t="s">
        <v>191</v>
      </c>
      <c r="H1490" s="22">
        <v>16767.78</v>
      </c>
      <c r="I1490" s="22">
        <v>970595.5</v>
      </c>
      <c r="J1490" s="22">
        <f t="shared" si="138"/>
        <v>23927.94</v>
      </c>
      <c r="K1490" s="22">
        <f t="shared" si="139"/>
        <v>0.014095911655784705</v>
      </c>
      <c r="L1490" s="22">
        <f t="shared" si="140"/>
        <v>0.5975434377905765</v>
      </c>
    </row>
    <row r="1491" spans="1:12" s="22" customFormat="1" ht="15.75">
      <c r="A1491" s="22" t="s">
        <v>1</v>
      </c>
      <c r="B1491" s="22" t="s">
        <v>192</v>
      </c>
      <c r="C1491" s="22">
        <v>15820.34</v>
      </c>
      <c r="D1491" s="22">
        <v>1073896</v>
      </c>
      <c r="F1491" s="22" t="s">
        <v>1</v>
      </c>
      <c r="G1491" s="22" t="s">
        <v>192</v>
      </c>
      <c r="H1491" s="22">
        <v>21905.52</v>
      </c>
      <c r="I1491" s="22">
        <v>992501</v>
      </c>
      <c r="J1491" s="22">
        <f t="shared" si="138"/>
        <v>18862.93</v>
      </c>
      <c r="K1491" s="22">
        <f t="shared" si="139"/>
        <v>0.011112122265821922</v>
      </c>
      <c r="L1491" s="22">
        <f t="shared" si="140"/>
        <v>0.6086555600563984</v>
      </c>
    </row>
    <row r="1492" spans="1:12" s="22" customFormat="1" ht="15.75">
      <c r="A1492" s="22" t="s">
        <v>1</v>
      </c>
      <c r="B1492" s="22" t="s">
        <v>193</v>
      </c>
      <c r="C1492" s="22">
        <v>39521.19</v>
      </c>
      <c r="D1492" s="22">
        <v>1113417</v>
      </c>
      <c r="F1492" s="22" t="s">
        <v>1</v>
      </c>
      <c r="G1492" s="22" t="s">
        <v>193</v>
      </c>
      <c r="H1492" s="22">
        <v>31720.47</v>
      </c>
      <c r="I1492" s="22">
        <v>1024221</v>
      </c>
      <c r="J1492" s="22">
        <f t="shared" si="138"/>
        <v>35620.83</v>
      </c>
      <c r="K1492" s="22">
        <f t="shared" si="139"/>
        <v>0.02098417468389362</v>
      </c>
      <c r="L1492" s="22">
        <f t="shared" si="140"/>
        <v>0.629639734740292</v>
      </c>
    </row>
    <row r="1493" spans="1:12" s="22" customFormat="1" ht="15.75">
      <c r="A1493" s="22" t="s">
        <v>1</v>
      </c>
      <c r="B1493" s="22" t="s">
        <v>194</v>
      </c>
      <c r="C1493" s="22">
        <v>14803.04</v>
      </c>
      <c r="D1493" s="22">
        <v>1128220</v>
      </c>
      <c r="F1493" s="22" t="s">
        <v>1</v>
      </c>
      <c r="G1493" s="22" t="s">
        <v>194</v>
      </c>
      <c r="H1493" s="22">
        <v>15632.74</v>
      </c>
      <c r="I1493" s="22">
        <v>1039854</v>
      </c>
      <c r="J1493" s="22">
        <f t="shared" si="138"/>
        <v>15217.89</v>
      </c>
      <c r="K1493" s="22">
        <f t="shared" si="139"/>
        <v>0.008964834959777127</v>
      </c>
      <c r="L1493" s="22">
        <f t="shared" si="140"/>
        <v>0.6386045697000692</v>
      </c>
    </row>
    <row r="1494" spans="1:12" s="22" customFormat="1" ht="15.75">
      <c r="A1494" s="22" t="s">
        <v>1</v>
      </c>
      <c r="B1494" s="22" t="s">
        <v>195</v>
      </c>
      <c r="C1494" s="22">
        <v>20149.87</v>
      </c>
      <c r="D1494" s="22">
        <v>1148370</v>
      </c>
      <c r="F1494" s="22" t="s">
        <v>1</v>
      </c>
      <c r="G1494" s="22" t="s">
        <v>195</v>
      </c>
      <c r="H1494" s="22">
        <v>18990.94</v>
      </c>
      <c r="I1494" s="22">
        <v>1058845</v>
      </c>
      <c r="J1494" s="22">
        <f t="shared" si="138"/>
        <v>19570.405</v>
      </c>
      <c r="K1494" s="22">
        <f t="shared" si="139"/>
        <v>0.011528894670745884</v>
      </c>
      <c r="L1494" s="22">
        <f t="shared" si="140"/>
        <v>0.6501334643708151</v>
      </c>
    </row>
    <row r="1495" spans="1:10" s="22" customFormat="1" ht="15.75">
      <c r="A1495" s="22" t="s">
        <v>1</v>
      </c>
      <c r="B1495" s="22" t="s">
        <v>196</v>
      </c>
      <c r="C1495" s="22">
        <v>7973.91</v>
      </c>
      <c r="D1495" s="22">
        <v>1156344</v>
      </c>
      <c r="F1495" s="22" t="s">
        <v>1</v>
      </c>
      <c r="G1495" s="22" t="s">
        <v>196</v>
      </c>
      <c r="H1495" s="22">
        <v>22281.36</v>
      </c>
      <c r="I1495" s="22">
        <v>1081127</v>
      </c>
      <c r="J1495" s="22">
        <f t="shared" si="138"/>
        <v>15127.635</v>
      </c>
    </row>
    <row r="1496" spans="1:10" s="22" customFormat="1" ht="15.75">
      <c r="A1496" s="22" t="s">
        <v>1</v>
      </c>
      <c r="B1496" s="22" t="s">
        <v>197</v>
      </c>
      <c r="C1496" s="22">
        <v>23075.89</v>
      </c>
      <c r="D1496" s="22">
        <v>1179420</v>
      </c>
      <c r="F1496" s="22" t="s">
        <v>1</v>
      </c>
      <c r="G1496" s="22" t="s">
        <v>197</v>
      </c>
      <c r="H1496" s="22">
        <v>32566.03</v>
      </c>
      <c r="I1496" s="22">
        <v>1113693</v>
      </c>
      <c r="J1496" s="22">
        <f t="shared" si="138"/>
        <v>27820.96</v>
      </c>
    </row>
    <row r="1497" spans="1:10" s="22" customFormat="1" ht="15.75">
      <c r="A1497" s="22" t="s">
        <v>1</v>
      </c>
      <c r="B1497" s="22" t="s">
        <v>198</v>
      </c>
      <c r="C1497" s="22">
        <v>16229.03</v>
      </c>
      <c r="D1497" s="22">
        <v>1195649</v>
      </c>
      <c r="F1497" s="22" t="s">
        <v>1</v>
      </c>
      <c r="G1497" s="22" t="s">
        <v>198</v>
      </c>
      <c r="H1497" s="22">
        <v>15174.17</v>
      </c>
      <c r="I1497" s="22">
        <v>1128867</v>
      </c>
      <c r="J1497" s="22">
        <f t="shared" si="138"/>
        <v>15701.6</v>
      </c>
    </row>
    <row r="1498" spans="1:10" s="22" customFormat="1" ht="15.75">
      <c r="A1498" s="22" t="s">
        <v>1</v>
      </c>
      <c r="B1498" s="22" t="s">
        <v>199</v>
      </c>
      <c r="C1498" s="22">
        <v>21181.96</v>
      </c>
      <c r="D1498" s="22">
        <v>1216831</v>
      </c>
      <c r="F1498" s="22" t="s">
        <v>1</v>
      </c>
      <c r="G1498" s="22" t="s">
        <v>199</v>
      </c>
      <c r="H1498" s="22">
        <v>17344.77</v>
      </c>
      <c r="I1498" s="22">
        <v>1146211</v>
      </c>
      <c r="J1498" s="22">
        <f t="shared" si="138"/>
        <v>19263.364999999998</v>
      </c>
    </row>
    <row r="1499" spans="1:10" s="22" customFormat="1" ht="15.75">
      <c r="A1499" s="22" t="s">
        <v>1</v>
      </c>
      <c r="B1499" s="22" t="s">
        <v>200</v>
      </c>
      <c r="C1499" s="22">
        <v>10539.29</v>
      </c>
      <c r="D1499" s="22">
        <v>1227370</v>
      </c>
      <c r="F1499" s="22" t="s">
        <v>1</v>
      </c>
      <c r="G1499" s="22" t="s">
        <v>200</v>
      </c>
      <c r="H1499" s="22">
        <v>12477.23</v>
      </c>
      <c r="I1499" s="22">
        <v>1158689</v>
      </c>
      <c r="J1499" s="22">
        <f t="shared" si="138"/>
        <v>11508.26</v>
      </c>
    </row>
    <row r="1500" spans="1:11" s="22" customFormat="1" ht="15.75">
      <c r="A1500" s="22" t="s">
        <v>1</v>
      </c>
      <c r="B1500" s="22" t="s">
        <v>132</v>
      </c>
      <c r="C1500" s="22">
        <v>472694</v>
      </c>
      <c r="D1500" s="22">
        <v>1700064</v>
      </c>
      <c r="F1500" s="22" t="s">
        <v>1</v>
      </c>
      <c r="G1500" s="22" t="s">
        <v>132</v>
      </c>
      <c r="H1500" s="22">
        <v>536265.7</v>
      </c>
      <c r="I1500" s="22">
        <v>1694954</v>
      </c>
      <c r="J1500" s="22">
        <f t="shared" si="138"/>
        <v>504479.85</v>
      </c>
      <c r="K1500" s="22">
        <f>SUM(J1501:J1541)</f>
        <v>3085293.4000000004</v>
      </c>
    </row>
    <row r="1501" spans="1:12" s="22" customFormat="1" ht="15.75">
      <c r="A1501" s="22" t="s">
        <v>2</v>
      </c>
      <c r="B1501" s="22" t="s">
        <v>161</v>
      </c>
      <c r="C1501" s="22">
        <v>57849.43</v>
      </c>
      <c r="D1501" s="22">
        <v>1757913</v>
      </c>
      <c r="F1501" s="22" t="s">
        <v>2</v>
      </c>
      <c r="G1501" s="22" t="s">
        <v>161</v>
      </c>
      <c r="H1501" s="22">
        <v>59701.3</v>
      </c>
      <c r="I1501" s="22">
        <v>1754656</v>
      </c>
      <c r="J1501" s="22">
        <f t="shared" si="138"/>
        <v>58775.365000000005</v>
      </c>
      <c r="K1501" s="22">
        <f>+J1501/$K$1500</f>
        <v>0.01905017039870503</v>
      </c>
      <c r="L1501" s="22">
        <f>+K1501</f>
        <v>0.01905017039870503</v>
      </c>
    </row>
    <row r="1502" spans="1:12" s="22" customFormat="1" ht="15.75">
      <c r="A1502" s="22" t="s">
        <v>2</v>
      </c>
      <c r="B1502" s="22" t="s">
        <v>162</v>
      </c>
      <c r="C1502" s="22">
        <v>18952.61</v>
      </c>
      <c r="D1502" s="22">
        <v>1776866</v>
      </c>
      <c r="F1502" s="22" t="s">
        <v>2</v>
      </c>
      <c r="G1502" s="22" t="s">
        <v>162</v>
      </c>
      <c r="H1502" s="22">
        <v>11509.08</v>
      </c>
      <c r="I1502" s="22">
        <v>1766165</v>
      </c>
      <c r="J1502" s="22">
        <f t="shared" si="138"/>
        <v>15230.845000000001</v>
      </c>
      <c r="K1502" s="22">
        <f aca="true" t="shared" si="141" ref="K1502:K1531">+J1502/$K$1500</f>
        <v>0.004936595333202346</v>
      </c>
      <c r="L1502" s="22">
        <f>+K1502+L1501</f>
        <v>0.023986765731907375</v>
      </c>
    </row>
    <row r="1503" spans="1:12" s="22" customFormat="1" ht="15.75">
      <c r="A1503" s="22" t="s">
        <v>2</v>
      </c>
      <c r="B1503" s="22" t="s">
        <v>163</v>
      </c>
      <c r="C1503" s="22">
        <v>22584.31</v>
      </c>
      <c r="D1503" s="22">
        <v>1799450</v>
      </c>
      <c r="F1503" s="22" t="s">
        <v>2</v>
      </c>
      <c r="G1503" s="22" t="s">
        <v>163</v>
      </c>
      <c r="H1503" s="22">
        <v>22110.05</v>
      </c>
      <c r="I1503" s="22">
        <v>1788275</v>
      </c>
      <c r="J1503" s="22">
        <f t="shared" si="138"/>
        <v>22347.18</v>
      </c>
      <c r="K1503" s="22">
        <f t="shared" si="141"/>
        <v>0.007243129616133104</v>
      </c>
      <c r="L1503" s="22">
        <f aca="true" t="shared" si="142" ref="L1503:L1531">+K1503+L1502</f>
        <v>0.03122989534804048</v>
      </c>
    </row>
    <row r="1504" spans="1:12" s="22" customFormat="1" ht="15.75">
      <c r="A1504" s="22" t="s">
        <v>2</v>
      </c>
      <c r="B1504" s="22" t="s">
        <v>164</v>
      </c>
      <c r="C1504" s="22">
        <v>27788.44</v>
      </c>
      <c r="D1504" s="22">
        <v>1827239</v>
      </c>
      <c r="F1504" s="22" t="s">
        <v>2</v>
      </c>
      <c r="G1504" s="22" t="s">
        <v>164</v>
      </c>
      <c r="H1504" s="22">
        <v>32110.85</v>
      </c>
      <c r="I1504" s="22">
        <v>1820386</v>
      </c>
      <c r="J1504" s="22">
        <f t="shared" si="138"/>
        <v>29949.644999999997</v>
      </c>
      <c r="K1504" s="22">
        <f t="shared" si="141"/>
        <v>0.009707227520079612</v>
      </c>
      <c r="L1504" s="22">
        <f t="shared" si="142"/>
        <v>0.04093712286812009</v>
      </c>
    </row>
    <row r="1505" spans="1:12" s="22" customFormat="1" ht="15.75">
      <c r="A1505" s="22" t="s">
        <v>2</v>
      </c>
      <c r="B1505" s="22" t="s">
        <v>165</v>
      </c>
      <c r="C1505" s="22">
        <v>65856.32</v>
      </c>
      <c r="D1505" s="22">
        <v>1893095</v>
      </c>
      <c r="F1505" s="22" t="s">
        <v>2</v>
      </c>
      <c r="G1505" s="22" t="s">
        <v>165</v>
      </c>
      <c r="H1505" s="22">
        <v>41664.51</v>
      </c>
      <c r="I1505" s="22">
        <v>1862050</v>
      </c>
      <c r="J1505" s="22">
        <f t="shared" si="138"/>
        <v>53760.41500000001</v>
      </c>
      <c r="K1505" s="22">
        <f t="shared" si="141"/>
        <v>0.017424733414332653</v>
      </c>
      <c r="L1505" s="22">
        <f t="shared" si="142"/>
        <v>0.058361856282452745</v>
      </c>
    </row>
    <row r="1506" spans="1:12" s="22" customFormat="1" ht="15.75">
      <c r="A1506" s="22" t="s">
        <v>2</v>
      </c>
      <c r="B1506" s="22" t="s">
        <v>166</v>
      </c>
      <c r="C1506" s="22">
        <v>41152.67</v>
      </c>
      <c r="D1506" s="22">
        <v>1934248</v>
      </c>
      <c r="F1506" s="22" t="s">
        <v>2</v>
      </c>
      <c r="G1506" s="22" t="s">
        <v>166</v>
      </c>
      <c r="H1506" s="22">
        <v>41710.05</v>
      </c>
      <c r="I1506" s="22">
        <v>1903760</v>
      </c>
      <c r="J1506" s="22">
        <f t="shared" si="138"/>
        <v>41431.36</v>
      </c>
      <c r="K1506" s="22">
        <f t="shared" si="141"/>
        <v>0.013428661274159532</v>
      </c>
      <c r="L1506" s="22">
        <f t="shared" si="142"/>
        <v>0.07179051755661228</v>
      </c>
    </row>
    <row r="1507" spans="1:12" s="22" customFormat="1" ht="15.75">
      <c r="A1507" s="22" t="s">
        <v>2</v>
      </c>
      <c r="B1507" s="22" t="s">
        <v>167</v>
      </c>
      <c r="C1507" s="22">
        <v>72861.57</v>
      </c>
      <c r="D1507" s="22">
        <v>2007109</v>
      </c>
      <c r="F1507" s="22" t="s">
        <v>2</v>
      </c>
      <c r="G1507" s="22" t="s">
        <v>167</v>
      </c>
      <c r="H1507" s="22">
        <v>56938.77</v>
      </c>
      <c r="I1507" s="22">
        <v>1960699</v>
      </c>
      <c r="J1507" s="22">
        <f t="shared" si="138"/>
        <v>64900.17</v>
      </c>
      <c r="K1507" s="22">
        <f t="shared" si="141"/>
        <v>0.02103533168028687</v>
      </c>
      <c r="L1507" s="22">
        <f t="shared" si="142"/>
        <v>0.09282584923689916</v>
      </c>
    </row>
    <row r="1508" spans="1:12" s="22" customFormat="1" ht="15.75">
      <c r="A1508" s="22" t="s">
        <v>2</v>
      </c>
      <c r="B1508" s="22" t="s">
        <v>168</v>
      </c>
      <c r="C1508" s="22">
        <v>74522.22</v>
      </c>
      <c r="D1508" s="22">
        <v>2081632</v>
      </c>
      <c r="F1508" s="22" t="s">
        <v>2</v>
      </c>
      <c r="G1508" s="22" t="s">
        <v>168</v>
      </c>
      <c r="H1508" s="22">
        <v>50652.19</v>
      </c>
      <c r="I1508" s="22">
        <v>2011351</v>
      </c>
      <c r="J1508" s="22">
        <f t="shared" si="138"/>
        <v>62587.205</v>
      </c>
      <c r="K1508" s="22">
        <f t="shared" si="141"/>
        <v>0.02028565743536741</v>
      </c>
      <c r="L1508" s="22">
        <f t="shared" si="142"/>
        <v>0.11311150667226656</v>
      </c>
    </row>
    <row r="1509" spans="1:12" s="22" customFormat="1" ht="15.75">
      <c r="A1509" s="22" t="s">
        <v>2</v>
      </c>
      <c r="B1509" s="22" t="s">
        <v>169</v>
      </c>
      <c r="C1509" s="22">
        <v>58618.34</v>
      </c>
      <c r="D1509" s="22">
        <v>2140250</v>
      </c>
      <c r="F1509" s="22" t="s">
        <v>2</v>
      </c>
      <c r="G1509" s="22" t="s">
        <v>169</v>
      </c>
      <c r="H1509" s="22">
        <v>51942.99</v>
      </c>
      <c r="I1509" s="22">
        <v>2063294</v>
      </c>
      <c r="J1509" s="22">
        <f t="shared" si="138"/>
        <v>55280.66499999999</v>
      </c>
      <c r="K1509" s="22">
        <f t="shared" si="141"/>
        <v>0.01791747423437913</v>
      </c>
      <c r="L1509" s="22">
        <f t="shared" si="142"/>
        <v>0.1310289809066457</v>
      </c>
    </row>
    <row r="1510" spans="1:12" s="22" customFormat="1" ht="15.75">
      <c r="A1510" s="22" t="s">
        <v>2</v>
      </c>
      <c r="B1510" s="22" t="s">
        <v>170</v>
      </c>
      <c r="C1510" s="22">
        <v>47224.23</v>
      </c>
      <c r="D1510" s="22">
        <v>2187474</v>
      </c>
      <c r="F1510" s="22" t="s">
        <v>2</v>
      </c>
      <c r="G1510" s="22" t="s">
        <v>170</v>
      </c>
      <c r="H1510" s="22">
        <v>46569.5</v>
      </c>
      <c r="I1510" s="22">
        <v>2109864</v>
      </c>
      <c r="J1510" s="22">
        <f t="shared" si="138"/>
        <v>46896.865000000005</v>
      </c>
      <c r="K1510" s="22">
        <f t="shared" si="141"/>
        <v>0.015200131371622549</v>
      </c>
      <c r="L1510" s="22">
        <f t="shared" si="142"/>
        <v>0.14622911227826824</v>
      </c>
    </row>
    <row r="1511" spans="1:12" s="22" customFormat="1" ht="15.75">
      <c r="A1511" s="22" t="s">
        <v>2</v>
      </c>
      <c r="B1511" s="22" t="s">
        <v>171</v>
      </c>
      <c r="C1511" s="22">
        <v>65975.7</v>
      </c>
      <c r="D1511" s="22">
        <v>2253450</v>
      </c>
      <c r="F1511" s="22" t="s">
        <v>2</v>
      </c>
      <c r="G1511" s="22" t="s">
        <v>171</v>
      </c>
      <c r="H1511" s="22">
        <v>80982.23</v>
      </c>
      <c r="I1511" s="22">
        <v>2190846</v>
      </c>
      <c r="J1511" s="22">
        <f t="shared" si="138"/>
        <v>73478.965</v>
      </c>
      <c r="K1511" s="22">
        <f t="shared" si="141"/>
        <v>0.023815875987677537</v>
      </c>
      <c r="L1511" s="22">
        <f t="shared" si="142"/>
        <v>0.17004498826594577</v>
      </c>
    </row>
    <row r="1512" spans="1:12" s="22" customFormat="1" ht="15.75">
      <c r="A1512" s="22" t="s">
        <v>2</v>
      </c>
      <c r="B1512" s="22" t="s">
        <v>172</v>
      </c>
      <c r="C1512" s="22">
        <v>38440.86</v>
      </c>
      <c r="D1512" s="22">
        <v>2291891</v>
      </c>
      <c r="F1512" s="22" t="s">
        <v>2</v>
      </c>
      <c r="G1512" s="22" t="s">
        <v>172</v>
      </c>
      <c r="H1512" s="22">
        <v>52958.69</v>
      </c>
      <c r="I1512" s="22">
        <v>2243805</v>
      </c>
      <c r="J1512" s="22">
        <f t="shared" si="138"/>
        <v>45699.775</v>
      </c>
      <c r="K1512" s="22">
        <f t="shared" si="141"/>
        <v>0.014812132615977462</v>
      </c>
      <c r="L1512" s="22">
        <f t="shared" si="142"/>
        <v>0.18485712088192324</v>
      </c>
    </row>
    <row r="1513" spans="1:12" s="22" customFormat="1" ht="15.75">
      <c r="A1513" s="22" t="s">
        <v>2</v>
      </c>
      <c r="B1513" s="22" t="s">
        <v>173</v>
      </c>
      <c r="C1513" s="22">
        <v>62493.33</v>
      </c>
      <c r="D1513" s="22">
        <v>2354384</v>
      </c>
      <c r="F1513" s="22" t="s">
        <v>2</v>
      </c>
      <c r="G1513" s="22" t="s">
        <v>173</v>
      </c>
      <c r="H1513" s="22">
        <v>73963.47</v>
      </c>
      <c r="I1513" s="22">
        <v>2317768</v>
      </c>
      <c r="J1513" s="22">
        <f t="shared" si="138"/>
        <v>68228.4</v>
      </c>
      <c r="K1513" s="22">
        <f t="shared" si="141"/>
        <v>0.02211407187400718</v>
      </c>
      <c r="L1513" s="22">
        <f t="shared" si="142"/>
        <v>0.20697119275593043</v>
      </c>
    </row>
    <row r="1514" spans="1:12" s="22" customFormat="1" ht="15.75">
      <c r="A1514" s="22" t="s">
        <v>2</v>
      </c>
      <c r="B1514" s="22" t="s">
        <v>174</v>
      </c>
      <c r="C1514" s="22">
        <v>33217.11</v>
      </c>
      <c r="D1514" s="22">
        <v>2387601</v>
      </c>
      <c r="F1514" s="22" t="s">
        <v>2</v>
      </c>
      <c r="G1514" s="22" t="s">
        <v>174</v>
      </c>
      <c r="H1514" s="22">
        <v>34290.93</v>
      </c>
      <c r="I1514" s="22">
        <v>2352059</v>
      </c>
      <c r="J1514" s="22">
        <f t="shared" si="138"/>
        <v>33754.020000000004</v>
      </c>
      <c r="K1514" s="22">
        <f t="shared" si="141"/>
        <v>0.010940295013757848</v>
      </c>
      <c r="L1514" s="22">
        <f t="shared" si="142"/>
        <v>0.21791148776968827</v>
      </c>
    </row>
    <row r="1515" spans="1:12" s="22" customFormat="1" ht="15.75">
      <c r="A1515" s="22" t="s">
        <v>2</v>
      </c>
      <c r="B1515" s="22" t="s">
        <v>175</v>
      </c>
      <c r="C1515" s="22">
        <v>76950.61</v>
      </c>
      <c r="D1515" s="22">
        <v>2464552</v>
      </c>
      <c r="F1515" s="22" t="s">
        <v>2</v>
      </c>
      <c r="G1515" s="22" t="s">
        <v>175</v>
      </c>
      <c r="H1515" s="22">
        <v>51854.17</v>
      </c>
      <c r="I1515" s="22">
        <v>2403913</v>
      </c>
      <c r="J1515" s="22">
        <f t="shared" si="138"/>
        <v>64402.39</v>
      </c>
      <c r="K1515" s="22">
        <f t="shared" si="141"/>
        <v>0.02087399208127175</v>
      </c>
      <c r="L1515" s="22">
        <f t="shared" si="142"/>
        <v>0.23878547985096002</v>
      </c>
    </row>
    <row r="1516" spans="1:12" s="22" customFormat="1" ht="15.75">
      <c r="A1516" s="22" t="s">
        <v>2</v>
      </c>
      <c r="B1516" s="22" t="s">
        <v>176</v>
      </c>
      <c r="C1516" s="22">
        <v>47956.06</v>
      </c>
      <c r="D1516" s="22">
        <v>2512508</v>
      </c>
      <c r="F1516" s="22" t="s">
        <v>2</v>
      </c>
      <c r="G1516" s="22" t="s">
        <v>176</v>
      </c>
      <c r="H1516" s="22">
        <v>46360.12</v>
      </c>
      <c r="I1516" s="22">
        <v>2450273</v>
      </c>
      <c r="J1516" s="22">
        <f t="shared" si="138"/>
        <v>47158.09</v>
      </c>
      <c r="K1516" s="22">
        <f t="shared" si="141"/>
        <v>0.015284799170153475</v>
      </c>
      <c r="L1516" s="22">
        <f t="shared" si="142"/>
        <v>0.2540702790211135</v>
      </c>
    </row>
    <row r="1517" spans="1:12" s="22" customFormat="1" ht="15.75">
      <c r="A1517" s="22" t="s">
        <v>2</v>
      </c>
      <c r="B1517" s="22" t="s">
        <v>177</v>
      </c>
      <c r="C1517" s="22">
        <v>60082.01</v>
      </c>
      <c r="D1517" s="22">
        <v>2572590</v>
      </c>
      <c r="F1517" s="22" t="s">
        <v>2</v>
      </c>
      <c r="G1517" s="22" t="s">
        <v>177</v>
      </c>
      <c r="H1517" s="22">
        <v>72794.61</v>
      </c>
      <c r="I1517" s="22">
        <v>2523068</v>
      </c>
      <c r="J1517" s="22">
        <f t="shared" si="138"/>
        <v>66438.31</v>
      </c>
      <c r="K1517" s="22">
        <f t="shared" si="141"/>
        <v>0.021533870976419938</v>
      </c>
      <c r="L1517" s="22">
        <f t="shared" si="142"/>
        <v>0.27560414999753347</v>
      </c>
    </row>
    <row r="1518" spans="1:12" s="22" customFormat="1" ht="15.75">
      <c r="A1518" s="22" t="s">
        <v>2</v>
      </c>
      <c r="B1518" s="22" t="s">
        <v>178</v>
      </c>
      <c r="C1518" s="22">
        <v>50911.03</v>
      </c>
      <c r="D1518" s="22">
        <v>2623501</v>
      </c>
      <c r="F1518" s="22" t="s">
        <v>2</v>
      </c>
      <c r="G1518" s="22" t="s">
        <v>178</v>
      </c>
      <c r="H1518" s="22">
        <v>52590.81</v>
      </c>
      <c r="I1518" s="22">
        <v>2575659</v>
      </c>
      <c r="J1518" s="22">
        <f t="shared" si="138"/>
        <v>51750.92</v>
      </c>
      <c r="K1518" s="22">
        <f t="shared" si="141"/>
        <v>0.016773419344818224</v>
      </c>
      <c r="L1518" s="22">
        <f t="shared" si="142"/>
        <v>0.2923775693423517</v>
      </c>
    </row>
    <row r="1519" spans="1:12" s="22" customFormat="1" ht="15.75">
      <c r="A1519" s="22" t="s">
        <v>2</v>
      </c>
      <c r="B1519" s="22" t="s">
        <v>179</v>
      </c>
      <c r="C1519" s="22">
        <v>41862.97</v>
      </c>
      <c r="D1519" s="22">
        <v>2665364</v>
      </c>
      <c r="F1519" s="22" t="s">
        <v>2</v>
      </c>
      <c r="G1519" s="22" t="s">
        <v>179</v>
      </c>
      <c r="H1519" s="22">
        <v>66875.23</v>
      </c>
      <c r="I1519" s="22">
        <v>2642534</v>
      </c>
      <c r="J1519" s="22">
        <f t="shared" si="138"/>
        <v>54369.1</v>
      </c>
      <c r="K1519" s="22">
        <f t="shared" si="141"/>
        <v>0.01762201935154692</v>
      </c>
      <c r="L1519" s="22">
        <f t="shared" si="142"/>
        <v>0.30999958869389865</v>
      </c>
    </row>
    <row r="1520" spans="1:12" s="22" customFormat="1" ht="15.75">
      <c r="A1520" s="22" t="s">
        <v>2</v>
      </c>
      <c r="B1520" s="22" t="s">
        <v>180</v>
      </c>
      <c r="C1520" s="22">
        <v>63787.65</v>
      </c>
      <c r="D1520" s="22">
        <v>2729151</v>
      </c>
      <c r="F1520" s="22" t="s">
        <v>2</v>
      </c>
      <c r="G1520" s="22" t="s">
        <v>180</v>
      </c>
      <c r="H1520" s="22">
        <v>69095.14</v>
      </c>
      <c r="I1520" s="22">
        <v>2711629</v>
      </c>
      <c r="J1520" s="22">
        <f t="shared" si="138"/>
        <v>66441.395</v>
      </c>
      <c r="K1520" s="22">
        <f t="shared" si="141"/>
        <v>0.021534870881323637</v>
      </c>
      <c r="L1520" s="22">
        <f t="shared" si="142"/>
        <v>0.3315344595752223</v>
      </c>
    </row>
    <row r="1521" spans="1:12" s="22" customFormat="1" ht="15.75">
      <c r="A1521" s="22" t="s">
        <v>2</v>
      </c>
      <c r="B1521" s="22" t="s">
        <v>181</v>
      </c>
      <c r="C1521" s="22">
        <v>78568.57</v>
      </c>
      <c r="D1521" s="22">
        <v>2807720</v>
      </c>
      <c r="F1521" s="22" t="s">
        <v>2</v>
      </c>
      <c r="G1521" s="22" t="s">
        <v>181</v>
      </c>
      <c r="H1521" s="22">
        <v>75432.03</v>
      </c>
      <c r="I1521" s="22">
        <v>2787061</v>
      </c>
      <c r="J1521" s="22">
        <f t="shared" si="138"/>
        <v>77000.3</v>
      </c>
      <c r="K1521" s="22">
        <f t="shared" si="141"/>
        <v>0.02495720504247667</v>
      </c>
      <c r="L1521" s="22">
        <f t="shared" si="142"/>
        <v>0.356491664617699</v>
      </c>
    </row>
    <row r="1522" spans="1:12" s="22" customFormat="1" ht="15.75">
      <c r="A1522" s="22" t="s">
        <v>2</v>
      </c>
      <c r="B1522" s="22" t="s">
        <v>182</v>
      </c>
      <c r="C1522" s="22">
        <v>47887.53</v>
      </c>
      <c r="D1522" s="22">
        <v>2855608</v>
      </c>
      <c r="F1522" s="22" t="s">
        <v>2</v>
      </c>
      <c r="G1522" s="22" t="s">
        <v>182</v>
      </c>
      <c r="H1522" s="22">
        <v>35910.86</v>
      </c>
      <c r="I1522" s="22">
        <v>2822972</v>
      </c>
      <c r="J1522" s="22">
        <f t="shared" si="138"/>
        <v>41899.195</v>
      </c>
      <c r="K1522" s="22">
        <f t="shared" si="141"/>
        <v>0.013580295151183999</v>
      </c>
      <c r="L1522" s="22">
        <f t="shared" si="142"/>
        <v>0.37007195976888296</v>
      </c>
    </row>
    <row r="1523" spans="1:12" s="22" customFormat="1" ht="15.75">
      <c r="A1523" s="22" t="s">
        <v>2</v>
      </c>
      <c r="B1523" s="22" t="s">
        <v>183</v>
      </c>
      <c r="C1523" s="22">
        <v>52057.52</v>
      </c>
      <c r="D1523" s="22">
        <v>2907665</v>
      </c>
      <c r="F1523" s="22" t="s">
        <v>2</v>
      </c>
      <c r="G1523" s="22" t="s">
        <v>183</v>
      </c>
      <c r="H1523" s="22">
        <v>54194.72</v>
      </c>
      <c r="I1523" s="22">
        <v>2877167</v>
      </c>
      <c r="J1523" s="22">
        <f t="shared" si="138"/>
        <v>53126.119999999995</v>
      </c>
      <c r="K1523" s="22">
        <f t="shared" si="141"/>
        <v>0.01721914680788543</v>
      </c>
      <c r="L1523" s="22">
        <f t="shared" si="142"/>
        <v>0.3872911065767684</v>
      </c>
    </row>
    <row r="1524" spans="1:12" s="22" customFormat="1" ht="15.75">
      <c r="A1524" s="22" t="s">
        <v>2</v>
      </c>
      <c r="B1524" s="22" t="s">
        <v>184</v>
      </c>
      <c r="C1524" s="22">
        <v>58800.51</v>
      </c>
      <c r="D1524" s="22">
        <v>2966466</v>
      </c>
      <c r="F1524" s="22" t="s">
        <v>2</v>
      </c>
      <c r="G1524" s="22" t="s">
        <v>184</v>
      </c>
      <c r="H1524" s="22">
        <v>38977.8</v>
      </c>
      <c r="I1524" s="22">
        <v>2916145</v>
      </c>
      <c r="J1524" s="22">
        <f aca="true" t="shared" si="143" ref="J1524:J1587">(C1524+H1524)/2</f>
        <v>48889.155</v>
      </c>
      <c r="K1524" s="22">
        <f t="shared" si="141"/>
        <v>0.015845868986074384</v>
      </c>
      <c r="L1524" s="22">
        <f t="shared" si="142"/>
        <v>0.4031369755628428</v>
      </c>
    </row>
    <row r="1525" spans="1:12" s="22" customFormat="1" ht="15.75">
      <c r="A1525" s="22" t="s">
        <v>2</v>
      </c>
      <c r="B1525" s="22" t="s">
        <v>185</v>
      </c>
      <c r="C1525" s="22">
        <v>91909.8</v>
      </c>
      <c r="D1525" s="22">
        <v>3058375</v>
      </c>
      <c r="F1525" s="22" t="s">
        <v>2</v>
      </c>
      <c r="G1525" s="22" t="s">
        <v>185</v>
      </c>
      <c r="H1525" s="22">
        <v>94382.03</v>
      </c>
      <c r="I1525" s="22">
        <v>3010527</v>
      </c>
      <c r="J1525" s="22">
        <f t="shared" si="143"/>
        <v>93145.91500000001</v>
      </c>
      <c r="K1525" s="22">
        <f t="shared" si="141"/>
        <v>0.030190294057608914</v>
      </c>
      <c r="L1525" s="22">
        <f>+K1525+L1524</f>
        <v>0.4333272696204517</v>
      </c>
    </row>
    <row r="1526" spans="1:12" s="22" customFormat="1" ht="15.75">
      <c r="A1526" s="22" t="s">
        <v>2</v>
      </c>
      <c r="B1526" s="22" t="s">
        <v>186</v>
      </c>
      <c r="C1526" s="22">
        <v>57598.43</v>
      </c>
      <c r="D1526" s="22">
        <v>3115974</v>
      </c>
      <c r="F1526" s="22" t="s">
        <v>2</v>
      </c>
      <c r="G1526" s="22" t="s">
        <v>186</v>
      </c>
      <c r="H1526" s="22">
        <v>22368.36</v>
      </c>
      <c r="I1526" s="22">
        <v>3032895</v>
      </c>
      <c r="J1526" s="22">
        <f t="shared" si="143"/>
        <v>39983.395000000004</v>
      </c>
      <c r="K1526" s="22">
        <f t="shared" si="141"/>
        <v>0.012959349344214718</v>
      </c>
      <c r="L1526" s="22">
        <f t="shared" si="142"/>
        <v>0.4462866189646664</v>
      </c>
    </row>
    <row r="1527" spans="1:12" s="22" customFormat="1" ht="15.75">
      <c r="A1527" s="22" t="s">
        <v>2</v>
      </c>
      <c r="B1527" s="22" t="s">
        <v>187</v>
      </c>
      <c r="C1527" s="22">
        <v>70670.08</v>
      </c>
      <c r="D1527" s="22">
        <v>3186644</v>
      </c>
      <c r="F1527" s="22" t="s">
        <v>2</v>
      </c>
      <c r="G1527" s="22" t="s">
        <v>187</v>
      </c>
      <c r="H1527" s="22">
        <v>84791.14</v>
      </c>
      <c r="I1527" s="22">
        <v>3117686</v>
      </c>
      <c r="J1527" s="22">
        <f t="shared" si="143"/>
        <v>77730.61</v>
      </c>
      <c r="K1527" s="22">
        <f t="shared" si="141"/>
        <v>0.025193911865886074</v>
      </c>
      <c r="L1527" s="22">
        <f t="shared" si="142"/>
        <v>0.4714805308305525</v>
      </c>
    </row>
    <row r="1528" spans="1:12" s="22" customFormat="1" ht="15.75">
      <c r="A1528" s="22" t="s">
        <v>2</v>
      </c>
      <c r="B1528" s="22" t="s">
        <v>188</v>
      </c>
      <c r="C1528" s="22">
        <v>36009.24</v>
      </c>
      <c r="D1528" s="22">
        <v>3222653</v>
      </c>
      <c r="F1528" s="22" t="s">
        <v>2</v>
      </c>
      <c r="G1528" s="22" t="s">
        <v>188</v>
      </c>
      <c r="H1528" s="22">
        <v>33371.48</v>
      </c>
      <c r="I1528" s="22">
        <v>3151058</v>
      </c>
      <c r="J1528" s="22">
        <f t="shared" si="143"/>
        <v>34690.36</v>
      </c>
      <c r="K1528" s="22">
        <f t="shared" si="141"/>
        <v>0.011243779927056531</v>
      </c>
      <c r="L1528" s="22">
        <f t="shared" si="142"/>
        <v>0.4827243107576091</v>
      </c>
    </row>
    <row r="1529" spans="1:13" s="22" customFormat="1" ht="15.75">
      <c r="A1529" s="22" t="s">
        <v>2</v>
      </c>
      <c r="B1529" s="22" t="s">
        <v>189</v>
      </c>
      <c r="C1529" s="22">
        <v>57652.35</v>
      </c>
      <c r="D1529" s="22">
        <v>3280306</v>
      </c>
      <c r="F1529" s="22" t="s">
        <v>2</v>
      </c>
      <c r="G1529" s="22" t="s">
        <v>189</v>
      </c>
      <c r="H1529" s="22">
        <v>73851.93</v>
      </c>
      <c r="I1529" s="22">
        <v>3224909</v>
      </c>
      <c r="J1529" s="22">
        <f t="shared" si="143"/>
        <v>65752.14</v>
      </c>
      <c r="K1529" s="22">
        <f t="shared" si="141"/>
        <v>0.02131147073403132</v>
      </c>
      <c r="L1529" s="22">
        <f t="shared" si="142"/>
        <v>0.5040357814916404</v>
      </c>
      <c r="M1529" s="22">
        <f>70000+(0.5-L1528)*2500/(L1529-L1528)</f>
        <v>72026.5716826859</v>
      </c>
    </row>
    <row r="1530" spans="1:12" s="22" customFormat="1" ht="15.75">
      <c r="A1530" s="22" t="s">
        <v>2</v>
      </c>
      <c r="B1530" s="22" t="s">
        <v>190</v>
      </c>
      <c r="C1530" s="22">
        <v>45162.33</v>
      </c>
      <c r="D1530" s="22">
        <v>3325468</v>
      </c>
      <c r="F1530" s="22" t="s">
        <v>2</v>
      </c>
      <c r="G1530" s="22" t="s">
        <v>190</v>
      </c>
      <c r="H1530" s="22">
        <v>52997.88</v>
      </c>
      <c r="I1530" s="22">
        <v>3277907</v>
      </c>
      <c r="J1530" s="22">
        <f t="shared" si="143"/>
        <v>49080.104999999996</v>
      </c>
      <c r="K1530" s="22">
        <f t="shared" si="141"/>
        <v>0.015907759372252892</v>
      </c>
      <c r="L1530" s="22">
        <f t="shared" si="142"/>
        <v>0.5199435408638933</v>
      </c>
    </row>
    <row r="1531" spans="1:12" s="22" customFormat="1" ht="15.75">
      <c r="A1531" s="22" t="s">
        <v>2</v>
      </c>
      <c r="B1531" s="22" t="s">
        <v>191</v>
      </c>
      <c r="C1531" s="22">
        <v>41936.5</v>
      </c>
      <c r="D1531" s="22">
        <v>3367404</v>
      </c>
      <c r="F1531" s="22" t="s">
        <v>2</v>
      </c>
      <c r="G1531" s="22" t="s">
        <v>191</v>
      </c>
      <c r="H1531" s="22">
        <v>74158.86</v>
      </c>
      <c r="I1531" s="22">
        <v>3352066</v>
      </c>
      <c r="J1531" s="22">
        <f t="shared" si="143"/>
        <v>58047.68</v>
      </c>
      <c r="K1531" s="22">
        <f t="shared" si="141"/>
        <v>0.018814314385789045</v>
      </c>
      <c r="L1531" s="22">
        <f t="shared" si="142"/>
        <v>0.5387578552496823</v>
      </c>
    </row>
    <row r="1532" spans="1:10" s="22" customFormat="1" ht="15.75">
      <c r="A1532" s="22" t="s">
        <v>2</v>
      </c>
      <c r="B1532" s="22" t="s">
        <v>192</v>
      </c>
      <c r="C1532" s="22">
        <v>17225.96</v>
      </c>
      <c r="D1532" s="22">
        <v>3384630</v>
      </c>
      <c r="F1532" s="22" t="s">
        <v>2</v>
      </c>
      <c r="G1532" s="22" t="s">
        <v>192</v>
      </c>
      <c r="H1532" s="22">
        <v>44231.43</v>
      </c>
      <c r="I1532" s="22">
        <v>3396298</v>
      </c>
      <c r="J1532" s="22">
        <f t="shared" si="143"/>
        <v>30728.695</v>
      </c>
    </row>
    <row r="1533" spans="1:10" s="22" customFormat="1" ht="15.75">
      <c r="A1533" s="22" t="s">
        <v>2</v>
      </c>
      <c r="B1533" s="22" t="s">
        <v>193</v>
      </c>
      <c r="C1533" s="22">
        <v>69556.96</v>
      </c>
      <c r="D1533" s="22">
        <v>3454187</v>
      </c>
      <c r="F1533" s="22" t="s">
        <v>2</v>
      </c>
      <c r="G1533" s="22" t="s">
        <v>193</v>
      </c>
      <c r="H1533" s="22">
        <v>71937.02</v>
      </c>
      <c r="I1533" s="22">
        <v>3468235</v>
      </c>
      <c r="J1533" s="22">
        <f t="shared" si="143"/>
        <v>70746.99</v>
      </c>
    </row>
    <row r="1534" spans="1:10" s="22" customFormat="1" ht="15.75">
      <c r="A1534" s="22" t="s">
        <v>2</v>
      </c>
      <c r="B1534" s="22" t="s">
        <v>194</v>
      </c>
      <c r="C1534" s="22">
        <v>37252.73</v>
      </c>
      <c r="D1534" s="22">
        <v>3491440</v>
      </c>
      <c r="F1534" s="22" t="s">
        <v>2</v>
      </c>
      <c r="G1534" s="22" t="s">
        <v>194</v>
      </c>
      <c r="H1534" s="22">
        <v>43037.41</v>
      </c>
      <c r="I1534" s="22">
        <v>3511272</v>
      </c>
      <c r="J1534" s="22">
        <f t="shared" si="143"/>
        <v>40145.07000000001</v>
      </c>
    </row>
    <row r="1535" spans="1:10" s="22" customFormat="1" ht="15.75">
      <c r="A1535" s="22" t="s">
        <v>2</v>
      </c>
      <c r="B1535" s="22" t="s">
        <v>195</v>
      </c>
      <c r="C1535" s="22">
        <v>55207.4</v>
      </c>
      <c r="D1535" s="22">
        <v>3546647</v>
      </c>
      <c r="F1535" s="22" t="s">
        <v>2</v>
      </c>
      <c r="G1535" s="22" t="s">
        <v>195</v>
      </c>
      <c r="H1535" s="22">
        <v>35438.15</v>
      </c>
      <c r="I1535" s="22">
        <v>3546710</v>
      </c>
      <c r="J1535" s="22">
        <f t="shared" si="143"/>
        <v>45322.775</v>
      </c>
    </row>
    <row r="1536" spans="1:10" s="22" customFormat="1" ht="15.75">
      <c r="A1536" s="22" t="s">
        <v>2</v>
      </c>
      <c r="B1536" s="22" t="s">
        <v>196</v>
      </c>
      <c r="C1536" s="22">
        <v>35707.81</v>
      </c>
      <c r="D1536" s="22">
        <v>3582355</v>
      </c>
      <c r="F1536" s="22" t="s">
        <v>2</v>
      </c>
      <c r="G1536" s="22" t="s">
        <v>196</v>
      </c>
      <c r="H1536" s="22">
        <v>35099.02</v>
      </c>
      <c r="I1536" s="22">
        <v>3581809</v>
      </c>
      <c r="J1536" s="22">
        <f t="shared" si="143"/>
        <v>35403.41499999999</v>
      </c>
    </row>
    <row r="1537" spans="1:10" s="22" customFormat="1" ht="15.75">
      <c r="A1537" s="22" t="s">
        <v>2</v>
      </c>
      <c r="B1537" s="22" t="s">
        <v>197</v>
      </c>
      <c r="C1537" s="22">
        <v>65975.31</v>
      </c>
      <c r="D1537" s="22">
        <v>3648331</v>
      </c>
      <c r="F1537" s="22" t="s">
        <v>2</v>
      </c>
      <c r="G1537" s="22" t="s">
        <v>197</v>
      </c>
      <c r="H1537" s="22">
        <v>65361.12</v>
      </c>
      <c r="I1537" s="22">
        <v>3647170</v>
      </c>
      <c r="J1537" s="22">
        <f t="shared" si="143"/>
        <v>65668.215</v>
      </c>
    </row>
    <row r="1538" spans="1:10" s="22" customFormat="1" ht="15.75">
      <c r="A1538" s="22" t="s">
        <v>2</v>
      </c>
      <c r="B1538" s="22" t="s">
        <v>198</v>
      </c>
      <c r="C1538" s="22">
        <v>33622.12</v>
      </c>
      <c r="D1538" s="22">
        <v>3681953</v>
      </c>
      <c r="F1538" s="22" t="s">
        <v>2</v>
      </c>
      <c r="G1538" s="22" t="s">
        <v>198</v>
      </c>
      <c r="H1538" s="22">
        <v>24588.31</v>
      </c>
      <c r="I1538" s="22">
        <v>3671759</v>
      </c>
      <c r="J1538" s="22">
        <f t="shared" si="143"/>
        <v>29105.215000000004</v>
      </c>
    </row>
    <row r="1539" spans="1:10" s="22" customFormat="1" ht="15.75">
      <c r="A1539" s="22" t="s">
        <v>2</v>
      </c>
      <c r="B1539" s="22" t="s">
        <v>199</v>
      </c>
      <c r="C1539" s="22">
        <v>48016.35</v>
      </c>
      <c r="D1539" s="22">
        <v>3729969</v>
      </c>
      <c r="F1539" s="22" t="s">
        <v>2</v>
      </c>
      <c r="G1539" s="22" t="s">
        <v>199</v>
      </c>
      <c r="H1539" s="22">
        <v>36171.11</v>
      </c>
      <c r="I1539" s="22">
        <v>3707930</v>
      </c>
      <c r="J1539" s="22">
        <f t="shared" si="143"/>
        <v>42093.729999999996</v>
      </c>
    </row>
    <row r="1540" spans="1:10" s="22" customFormat="1" ht="15.75">
      <c r="A1540" s="22" t="s">
        <v>2</v>
      </c>
      <c r="B1540" s="22" t="s">
        <v>200</v>
      </c>
      <c r="C1540" s="22">
        <v>25105.38</v>
      </c>
      <c r="D1540" s="22">
        <v>3755074</v>
      </c>
      <c r="F1540" s="22" t="s">
        <v>2</v>
      </c>
      <c r="G1540" s="22" t="s">
        <v>200</v>
      </c>
      <c r="H1540" s="22">
        <v>20147.7</v>
      </c>
      <c r="I1540" s="22">
        <v>3728077</v>
      </c>
      <c r="J1540" s="22">
        <f t="shared" si="143"/>
        <v>22626.54</v>
      </c>
    </row>
    <row r="1541" spans="1:11" s="22" customFormat="1" ht="15.75">
      <c r="A1541" s="22" t="s">
        <v>2</v>
      </c>
      <c r="B1541" s="22" t="s">
        <v>132</v>
      </c>
      <c r="C1541" s="22">
        <v>963855.4</v>
      </c>
      <c r="D1541" s="22">
        <v>4718930</v>
      </c>
      <c r="F1541" s="22" t="s">
        <v>2</v>
      </c>
      <c r="G1541" s="22" t="s">
        <v>132</v>
      </c>
      <c r="H1541" s="22">
        <v>1118598</v>
      </c>
      <c r="I1541" s="22">
        <v>4846675</v>
      </c>
      <c r="J1541" s="22">
        <f t="shared" si="143"/>
        <v>1041226.7</v>
      </c>
      <c r="K1541" s="22">
        <f>SUM(J1542:J1582)</f>
        <v>6250199.490000001</v>
      </c>
    </row>
    <row r="1542" spans="1:12" s="22" customFormat="1" ht="15.75">
      <c r="A1542" s="22" t="s">
        <v>364</v>
      </c>
      <c r="B1542" s="22" t="s">
        <v>161</v>
      </c>
      <c r="C1542" s="22">
        <v>132353.9</v>
      </c>
      <c r="D1542" s="22">
        <v>4851284</v>
      </c>
      <c r="F1542" s="22" t="s">
        <v>364</v>
      </c>
      <c r="G1542" s="22" t="s">
        <v>161</v>
      </c>
      <c r="H1542" s="22">
        <v>112278.7</v>
      </c>
      <c r="I1542" s="22">
        <v>4958954</v>
      </c>
      <c r="J1542" s="22">
        <f t="shared" si="143"/>
        <v>122316.29999999999</v>
      </c>
      <c r="K1542" s="22">
        <f>+J1542/$K$1541</f>
        <v>0.0195699833574432</v>
      </c>
      <c r="L1542" s="22">
        <f>+K1542</f>
        <v>0.0195699833574432</v>
      </c>
    </row>
    <row r="1543" spans="1:12" s="22" customFormat="1" ht="15.75">
      <c r="A1543" s="22" t="s">
        <v>364</v>
      </c>
      <c r="B1543" s="22" t="s">
        <v>162</v>
      </c>
      <c r="C1543" s="22">
        <v>54281.3</v>
      </c>
      <c r="D1543" s="22">
        <v>4905565</v>
      </c>
      <c r="F1543" s="22" t="s">
        <v>364</v>
      </c>
      <c r="G1543" s="22" t="s">
        <v>162</v>
      </c>
      <c r="H1543" s="22">
        <v>40135.93</v>
      </c>
      <c r="I1543" s="22">
        <v>4999090</v>
      </c>
      <c r="J1543" s="22">
        <f t="shared" si="143"/>
        <v>47208.615000000005</v>
      </c>
      <c r="K1543" s="22">
        <f aca="true" t="shared" si="144" ref="K1543:K1569">+J1543/$K$1541</f>
        <v>0.007553137315941894</v>
      </c>
      <c r="L1543" s="22">
        <f>+K1543+L1542</f>
        <v>0.02712312067338509</v>
      </c>
    </row>
    <row r="1544" spans="1:12" s="22" customFormat="1" ht="15.75">
      <c r="A1544" s="22" t="s">
        <v>364</v>
      </c>
      <c r="B1544" s="22" t="s">
        <v>163</v>
      </c>
      <c r="C1544" s="22">
        <v>101752.6</v>
      </c>
      <c r="D1544" s="22">
        <v>5007318</v>
      </c>
      <c r="F1544" s="22" t="s">
        <v>364</v>
      </c>
      <c r="G1544" s="22" t="s">
        <v>163</v>
      </c>
      <c r="H1544" s="22">
        <v>84354.99</v>
      </c>
      <c r="I1544" s="22">
        <v>5083445</v>
      </c>
      <c r="J1544" s="22">
        <f t="shared" si="143"/>
        <v>93053.79500000001</v>
      </c>
      <c r="K1544" s="22">
        <f t="shared" si="144"/>
        <v>0.014888131994647742</v>
      </c>
      <c r="L1544" s="22">
        <f aca="true" t="shared" si="145" ref="L1544:L1569">+K1544+L1543</f>
        <v>0.042011252668032836</v>
      </c>
    </row>
    <row r="1545" spans="1:12" s="22" customFormat="1" ht="15.75">
      <c r="A1545" s="22" t="s">
        <v>364</v>
      </c>
      <c r="B1545" s="22" t="s">
        <v>164</v>
      </c>
      <c r="C1545" s="22">
        <v>107900.2</v>
      </c>
      <c r="D1545" s="22">
        <v>5115218</v>
      </c>
      <c r="F1545" s="22" t="s">
        <v>364</v>
      </c>
      <c r="G1545" s="22" t="s">
        <v>164</v>
      </c>
      <c r="H1545" s="22">
        <v>114646.7</v>
      </c>
      <c r="I1545" s="22">
        <v>5198091</v>
      </c>
      <c r="J1545" s="22">
        <f t="shared" si="143"/>
        <v>111273.45</v>
      </c>
      <c r="K1545" s="22">
        <f t="shared" si="144"/>
        <v>0.017803183750859763</v>
      </c>
      <c r="L1545" s="22">
        <f t="shared" si="145"/>
        <v>0.0598144364188926</v>
      </c>
    </row>
    <row r="1546" spans="1:12" s="22" customFormat="1" ht="15.75">
      <c r="A1546" s="22" t="s">
        <v>364</v>
      </c>
      <c r="B1546" s="22" t="s">
        <v>165</v>
      </c>
      <c r="C1546" s="22">
        <v>188818.8</v>
      </c>
      <c r="D1546" s="22">
        <v>5304037</v>
      </c>
      <c r="F1546" s="22" t="s">
        <v>364</v>
      </c>
      <c r="G1546" s="22" t="s">
        <v>165</v>
      </c>
      <c r="H1546" s="22">
        <v>214130.6</v>
      </c>
      <c r="I1546" s="22">
        <v>5412222</v>
      </c>
      <c r="J1546" s="22">
        <f t="shared" si="143"/>
        <v>201474.7</v>
      </c>
      <c r="K1546" s="22">
        <f t="shared" si="144"/>
        <v>0.03223492311283011</v>
      </c>
      <c r="L1546" s="22">
        <f t="shared" si="145"/>
        <v>0.09204935953172272</v>
      </c>
    </row>
    <row r="1547" spans="1:12" s="22" customFormat="1" ht="15.75">
      <c r="A1547" s="22" t="s">
        <v>364</v>
      </c>
      <c r="B1547" s="22" t="s">
        <v>166</v>
      </c>
      <c r="C1547" s="22">
        <v>174456.2</v>
      </c>
      <c r="D1547" s="22">
        <v>5478493</v>
      </c>
      <c r="F1547" s="22" t="s">
        <v>364</v>
      </c>
      <c r="G1547" s="22" t="s">
        <v>166</v>
      </c>
      <c r="H1547" s="22">
        <v>160714</v>
      </c>
      <c r="I1547" s="22">
        <v>5572936</v>
      </c>
      <c r="J1547" s="22">
        <f t="shared" si="143"/>
        <v>167585.1</v>
      </c>
      <c r="K1547" s="22">
        <f t="shared" si="144"/>
        <v>0.02681276017959548</v>
      </c>
      <c r="L1547" s="22">
        <f t="shared" si="145"/>
        <v>0.1188621197113182</v>
      </c>
    </row>
    <row r="1548" spans="1:12" s="22" customFormat="1" ht="15.75">
      <c r="A1548" s="22" t="s">
        <v>364</v>
      </c>
      <c r="B1548" s="22" t="s">
        <v>167</v>
      </c>
      <c r="C1548" s="22">
        <v>262444.5</v>
      </c>
      <c r="D1548" s="22">
        <v>5740937</v>
      </c>
      <c r="F1548" s="22" t="s">
        <v>364</v>
      </c>
      <c r="G1548" s="22" t="s">
        <v>167</v>
      </c>
      <c r="H1548" s="22">
        <v>251730.4</v>
      </c>
      <c r="I1548" s="22">
        <v>5824666</v>
      </c>
      <c r="J1548" s="22">
        <f t="shared" si="143"/>
        <v>257087.45</v>
      </c>
      <c r="K1548" s="22">
        <f t="shared" si="144"/>
        <v>0.04113267911069507</v>
      </c>
      <c r="L1548" s="22">
        <f t="shared" si="145"/>
        <v>0.15999479882201328</v>
      </c>
    </row>
    <row r="1549" spans="1:12" s="22" customFormat="1" ht="15.75">
      <c r="A1549" s="22" t="s">
        <v>364</v>
      </c>
      <c r="B1549" s="22" t="s">
        <v>168</v>
      </c>
      <c r="C1549" s="22">
        <v>273541.1</v>
      </c>
      <c r="D1549" s="22">
        <v>6014478</v>
      </c>
      <c r="F1549" s="22" t="s">
        <v>364</v>
      </c>
      <c r="G1549" s="22" t="s">
        <v>168</v>
      </c>
      <c r="H1549" s="22">
        <v>254665.6</v>
      </c>
      <c r="I1549" s="22">
        <v>6079332</v>
      </c>
      <c r="J1549" s="22">
        <f t="shared" si="143"/>
        <v>264103.35</v>
      </c>
      <c r="K1549" s="22">
        <f t="shared" si="144"/>
        <v>0.042255187282030246</v>
      </c>
      <c r="L1549" s="22">
        <f t="shared" si="145"/>
        <v>0.20224998610404354</v>
      </c>
    </row>
    <row r="1550" spans="1:12" s="22" customFormat="1" ht="15.75">
      <c r="A1550" s="22" t="s">
        <v>364</v>
      </c>
      <c r="B1550" s="22" t="s">
        <v>169</v>
      </c>
      <c r="C1550" s="22">
        <v>334133.6</v>
      </c>
      <c r="D1550" s="22">
        <v>6348612</v>
      </c>
      <c r="F1550" s="22" t="s">
        <v>364</v>
      </c>
      <c r="G1550" s="22" t="s">
        <v>169</v>
      </c>
      <c r="H1550" s="22">
        <v>332854.4</v>
      </c>
      <c r="I1550" s="22">
        <v>6412186</v>
      </c>
      <c r="J1550" s="22">
        <f t="shared" si="143"/>
        <v>333494</v>
      </c>
      <c r="K1550" s="22">
        <f t="shared" si="144"/>
        <v>0.05335733691917727</v>
      </c>
      <c r="L1550" s="22">
        <f t="shared" si="145"/>
        <v>0.2556073230232208</v>
      </c>
    </row>
    <row r="1551" spans="1:12" s="22" customFormat="1" ht="15.75">
      <c r="A1551" s="22" t="s">
        <v>364</v>
      </c>
      <c r="B1551" s="22" t="s">
        <v>170</v>
      </c>
      <c r="C1551" s="22">
        <v>206497</v>
      </c>
      <c r="D1551" s="22">
        <v>6555109</v>
      </c>
      <c r="F1551" s="22" t="s">
        <v>364</v>
      </c>
      <c r="G1551" s="22" t="s">
        <v>170</v>
      </c>
      <c r="H1551" s="22">
        <v>203660.4</v>
      </c>
      <c r="I1551" s="22">
        <v>6615847</v>
      </c>
      <c r="J1551" s="22">
        <f t="shared" si="143"/>
        <v>205078.7</v>
      </c>
      <c r="K1551" s="22">
        <f t="shared" si="144"/>
        <v>0.032811544707991386</v>
      </c>
      <c r="L1551" s="22">
        <f t="shared" si="145"/>
        <v>0.28841886773121217</v>
      </c>
    </row>
    <row r="1552" spans="1:12" s="22" customFormat="1" ht="15.75">
      <c r="A1552" s="22" t="s">
        <v>364</v>
      </c>
      <c r="B1552" s="22" t="s">
        <v>171</v>
      </c>
      <c r="C1552" s="22">
        <v>290669.2</v>
      </c>
      <c r="D1552" s="22">
        <v>6845778</v>
      </c>
      <c r="F1552" s="22" t="s">
        <v>364</v>
      </c>
      <c r="G1552" s="22" t="s">
        <v>171</v>
      </c>
      <c r="H1552" s="22">
        <v>268753.5</v>
      </c>
      <c r="I1552" s="22">
        <v>6884600</v>
      </c>
      <c r="J1552" s="22">
        <f t="shared" si="143"/>
        <v>279711.35</v>
      </c>
      <c r="K1552" s="22">
        <f t="shared" si="144"/>
        <v>0.044752387575392405</v>
      </c>
      <c r="L1552" s="22">
        <f t="shared" si="145"/>
        <v>0.3331712553066046</v>
      </c>
    </row>
    <row r="1553" spans="1:12" s="22" customFormat="1" ht="15.75">
      <c r="A1553" s="22" t="s">
        <v>364</v>
      </c>
      <c r="B1553" s="22" t="s">
        <v>172</v>
      </c>
      <c r="C1553" s="22">
        <v>189173</v>
      </c>
      <c r="D1553" s="22">
        <v>7034951</v>
      </c>
      <c r="F1553" s="22" t="s">
        <v>364</v>
      </c>
      <c r="G1553" s="22" t="s">
        <v>172</v>
      </c>
      <c r="H1553" s="22">
        <v>184335.3</v>
      </c>
      <c r="I1553" s="22">
        <v>7068935</v>
      </c>
      <c r="J1553" s="22">
        <f t="shared" si="143"/>
        <v>186754.15</v>
      </c>
      <c r="K1553" s="22">
        <f t="shared" si="144"/>
        <v>0.029879710287455154</v>
      </c>
      <c r="L1553" s="22">
        <f t="shared" si="145"/>
        <v>0.36305096559405975</v>
      </c>
    </row>
    <row r="1554" spans="1:12" s="22" customFormat="1" ht="15.75">
      <c r="A1554" s="22" t="s">
        <v>364</v>
      </c>
      <c r="B1554" s="22" t="s">
        <v>173</v>
      </c>
      <c r="C1554" s="22">
        <v>355382.6</v>
      </c>
      <c r="D1554" s="22">
        <v>7390334</v>
      </c>
      <c r="F1554" s="22" t="s">
        <v>364</v>
      </c>
      <c r="G1554" s="22" t="s">
        <v>173</v>
      </c>
      <c r="H1554" s="22">
        <v>350940.9</v>
      </c>
      <c r="I1554" s="22">
        <v>7419876</v>
      </c>
      <c r="J1554" s="22">
        <f t="shared" si="143"/>
        <v>353161.75</v>
      </c>
      <c r="K1554" s="22">
        <f t="shared" si="144"/>
        <v>0.05650407648028526</v>
      </c>
      <c r="L1554" s="22">
        <f t="shared" si="145"/>
        <v>0.419555042074345</v>
      </c>
    </row>
    <row r="1555" spans="1:12" s="22" customFormat="1" ht="15.75">
      <c r="A1555" s="22" t="s">
        <v>364</v>
      </c>
      <c r="B1555" s="22" t="s">
        <v>174</v>
      </c>
      <c r="C1555" s="22">
        <v>192258.7</v>
      </c>
      <c r="D1555" s="22">
        <v>7582592</v>
      </c>
      <c r="F1555" s="22" t="s">
        <v>364</v>
      </c>
      <c r="G1555" s="22" t="s">
        <v>174</v>
      </c>
      <c r="H1555" s="22">
        <v>198729.7</v>
      </c>
      <c r="I1555" s="22">
        <v>7618606</v>
      </c>
      <c r="J1555" s="22">
        <f t="shared" si="143"/>
        <v>195494.2</v>
      </c>
      <c r="K1555" s="22">
        <f t="shared" si="144"/>
        <v>0.03127807365393388</v>
      </c>
      <c r="L1555" s="22">
        <f t="shared" si="145"/>
        <v>0.4508331157282789</v>
      </c>
    </row>
    <row r="1556" spans="1:12" s="22" customFormat="1" ht="15.75">
      <c r="A1556" s="22" t="s">
        <v>364</v>
      </c>
      <c r="B1556" s="22" t="s">
        <v>175</v>
      </c>
      <c r="C1556" s="22">
        <v>237766</v>
      </c>
      <c r="D1556" s="22">
        <v>7820358</v>
      </c>
      <c r="F1556" s="22" t="s">
        <v>364</v>
      </c>
      <c r="G1556" s="22" t="s">
        <v>175</v>
      </c>
      <c r="H1556" s="22">
        <v>307511.4</v>
      </c>
      <c r="I1556" s="22">
        <v>7926118</v>
      </c>
      <c r="J1556" s="22">
        <f t="shared" si="143"/>
        <v>272638.7</v>
      </c>
      <c r="K1556" s="22">
        <f t="shared" si="144"/>
        <v>0.04362079969386704</v>
      </c>
      <c r="L1556" s="22">
        <f t="shared" si="145"/>
        <v>0.49445391542214595</v>
      </c>
    </row>
    <row r="1557" spans="1:13" s="22" customFormat="1" ht="15.75">
      <c r="A1557" s="22" t="s">
        <v>364</v>
      </c>
      <c r="B1557" s="22" t="s">
        <v>176</v>
      </c>
      <c r="C1557" s="22">
        <v>185192.3</v>
      </c>
      <c r="D1557" s="22">
        <v>8005551</v>
      </c>
      <c r="F1557" s="22" t="s">
        <v>364</v>
      </c>
      <c r="G1557" s="22" t="s">
        <v>176</v>
      </c>
      <c r="H1557" s="22">
        <v>164176.2</v>
      </c>
      <c r="I1557" s="22">
        <v>8090294</v>
      </c>
      <c r="J1557" s="22">
        <f t="shared" si="143"/>
        <v>174684.25</v>
      </c>
      <c r="K1557" s="22">
        <f t="shared" si="144"/>
        <v>0.027948587925791146</v>
      </c>
      <c r="L1557" s="22">
        <f t="shared" si="145"/>
        <v>0.5224025033479371</v>
      </c>
      <c r="M1557" s="22">
        <f>37500+(0.5-L1556)*2500/(L1557-L1556)</f>
        <v>37996.097029354394</v>
      </c>
    </row>
    <row r="1558" spans="1:12" s="22" customFormat="1" ht="15.75">
      <c r="A1558" s="22" t="s">
        <v>364</v>
      </c>
      <c r="B1558" s="22" t="s">
        <v>177</v>
      </c>
      <c r="C1558" s="22">
        <v>225254.2</v>
      </c>
      <c r="D1558" s="22">
        <v>8230805</v>
      </c>
      <c r="F1558" s="22" t="s">
        <v>364</v>
      </c>
      <c r="G1558" s="22" t="s">
        <v>177</v>
      </c>
      <c r="H1558" s="22">
        <v>334965</v>
      </c>
      <c r="I1558" s="22">
        <v>8425259</v>
      </c>
      <c r="J1558" s="22">
        <f t="shared" si="143"/>
        <v>280109.6</v>
      </c>
      <c r="K1558" s="22">
        <f t="shared" si="144"/>
        <v>0.04481610554161687</v>
      </c>
      <c r="L1558" s="22">
        <f t="shared" si="145"/>
        <v>0.567218608889554</v>
      </c>
    </row>
    <row r="1559" spans="1:12" s="22" customFormat="1" ht="15.75">
      <c r="A1559" s="22" t="s">
        <v>364</v>
      </c>
      <c r="B1559" s="22" t="s">
        <v>178</v>
      </c>
      <c r="C1559" s="22">
        <v>153352.3</v>
      </c>
      <c r="D1559" s="22">
        <v>8384157</v>
      </c>
      <c r="F1559" s="22" t="s">
        <v>364</v>
      </c>
      <c r="G1559" s="22" t="s">
        <v>178</v>
      </c>
      <c r="H1559" s="22">
        <v>143287.2</v>
      </c>
      <c r="I1559" s="22">
        <v>8568546</v>
      </c>
      <c r="J1559" s="22">
        <f t="shared" si="143"/>
        <v>148319.75</v>
      </c>
      <c r="K1559" s="22">
        <f t="shared" si="144"/>
        <v>0.023730402563518813</v>
      </c>
      <c r="L1559" s="22">
        <f t="shared" si="145"/>
        <v>0.5909490114530728</v>
      </c>
    </row>
    <row r="1560" spans="1:12" s="22" customFormat="1" ht="15.75">
      <c r="A1560" s="22" t="s">
        <v>364</v>
      </c>
      <c r="B1560" s="22" t="s">
        <v>179</v>
      </c>
      <c r="C1560" s="22">
        <v>190873.5</v>
      </c>
      <c r="D1560" s="22">
        <v>8575031</v>
      </c>
      <c r="F1560" s="22" t="s">
        <v>364</v>
      </c>
      <c r="G1560" s="22" t="s">
        <v>179</v>
      </c>
      <c r="H1560" s="22">
        <v>199373</v>
      </c>
      <c r="I1560" s="22">
        <v>8767919</v>
      </c>
      <c r="J1560" s="22">
        <f t="shared" si="143"/>
        <v>195123.25</v>
      </c>
      <c r="K1560" s="22">
        <f t="shared" si="144"/>
        <v>0.03121872354829429</v>
      </c>
      <c r="L1560" s="22">
        <f t="shared" si="145"/>
        <v>0.622167735001367</v>
      </c>
    </row>
    <row r="1561" spans="1:12" s="22" customFormat="1" ht="15.75">
      <c r="A1561" s="22" t="s">
        <v>364</v>
      </c>
      <c r="B1561" s="22" t="s">
        <v>180</v>
      </c>
      <c r="C1561" s="22">
        <v>146714.6</v>
      </c>
      <c r="D1561" s="22">
        <v>8721745</v>
      </c>
      <c r="F1561" s="22" t="s">
        <v>364</v>
      </c>
      <c r="G1561" s="22" t="s">
        <v>180</v>
      </c>
      <c r="H1561" s="22">
        <v>140571.6</v>
      </c>
      <c r="I1561" s="22">
        <v>8908490</v>
      </c>
      <c r="J1561" s="22">
        <f t="shared" si="143"/>
        <v>143643.1</v>
      </c>
      <c r="K1561" s="22">
        <f t="shared" si="144"/>
        <v>0.022982162446146176</v>
      </c>
      <c r="L1561" s="22">
        <f t="shared" si="145"/>
        <v>0.6451498974475132</v>
      </c>
    </row>
    <row r="1562" spans="1:12" s="22" customFormat="1" ht="15.75">
      <c r="A1562" s="22" t="s">
        <v>364</v>
      </c>
      <c r="B1562" s="22" t="s">
        <v>181</v>
      </c>
      <c r="C1562" s="22">
        <v>194708.3</v>
      </c>
      <c r="D1562" s="22">
        <v>8916454</v>
      </c>
      <c r="F1562" s="22" t="s">
        <v>364</v>
      </c>
      <c r="G1562" s="22" t="s">
        <v>181</v>
      </c>
      <c r="H1562" s="22">
        <v>249674.8</v>
      </c>
      <c r="I1562" s="22">
        <v>9158165</v>
      </c>
      <c r="J1562" s="22">
        <f t="shared" si="143"/>
        <v>222191.55</v>
      </c>
      <c r="K1562" s="22">
        <f t="shared" si="144"/>
        <v>0.03554951331641415</v>
      </c>
      <c r="L1562" s="22">
        <f t="shared" si="145"/>
        <v>0.6806994107639273</v>
      </c>
    </row>
    <row r="1563" spans="1:12" s="22" customFormat="1" ht="15.75">
      <c r="A1563" s="22" t="s">
        <v>364</v>
      </c>
      <c r="B1563" s="22" t="s">
        <v>182</v>
      </c>
      <c r="C1563" s="22">
        <v>127855.3</v>
      </c>
      <c r="D1563" s="22">
        <v>9044309</v>
      </c>
      <c r="F1563" s="22" t="s">
        <v>364</v>
      </c>
      <c r="G1563" s="22" t="s">
        <v>182</v>
      </c>
      <c r="H1563" s="22">
        <v>98262.56</v>
      </c>
      <c r="I1563" s="22">
        <v>9256428</v>
      </c>
      <c r="J1563" s="22">
        <f t="shared" si="143"/>
        <v>113058.93</v>
      </c>
      <c r="K1563" s="22">
        <f t="shared" si="144"/>
        <v>0.018088851432804424</v>
      </c>
      <c r="L1563" s="22">
        <f t="shared" si="145"/>
        <v>0.6987882621967317</v>
      </c>
    </row>
    <row r="1564" spans="1:12" s="22" customFormat="1" ht="15.75">
      <c r="A1564" s="22" t="s">
        <v>364</v>
      </c>
      <c r="B1564" s="22" t="s">
        <v>183</v>
      </c>
      <c r="C1564" s="22">
        <v>142829.4</v>
      </c>
      <c r="D1564" s="22">
        <v>9187138</v>
      </c>
      <c r="F1564" s="22" t="s">
        <v>364</v>
      </c>
      <c r="G1564" s="22" t="s">
        <v>183</v>
      </c>
      <c r="H1564" s="22">
        <v>140000.4</v>
      </c>
      <c r="I1564" s="22">
        <v>9396428</v>
      </c>
      <c r="J1564" s="22">
        <f t="shared" si="143"/>
        <v>141414.9</v>
      </c>
      <c r="K1564" s="22">
        <f t="shared" si="144"/>
        <v>0.022625661825075596</v>
      </c>
      <c r="L1564" s="22">
        <f t="shared" si="145"/>
        <v>0.7214139240218074</v>
      </c>
    </row>
    <row r="1565" spans="1:12" s="22" customFormat="1" ht="15.75">
      <c r="A1565" s="22" t="s">
        <v>364</v>
      </c>
      <c r="B1565" s="22" t="s">
        <v>184</v>
      </c>
      <c r="C1565" s="22">
        <v>80435.86</v>
      </c>
      <c r="D1565" s="22">
        <v>9267574</v>
      </c>
      <c r="F1565" s="22" t="s">
        <v>364</v>
      </c>
      <c r="G1565" s="22" t="s">
        <v>184</v>
      </c>
      <c r="H1565" s="22">
        <v>103856.2</v>
      </c>
      <c r="I1565" s="22">
        <v>9500284</v>
      </c>
      <c r="J1565" s="22">
        <f t="shared" si="143"/>
        <v>92146.03</v>
      </c>
      <c r="K1565" s="22">
        <f t="shared" si="144"/>
        <v>0.014742894230404794</v>
      </c>
      <c r="L1565" s="22">
        <f t="shared" si="145"/>
        <v>0.7361568182522121</v>
      </c>
    </row>
    <row r="1566" spans="1:12" s="22" customFormat="1" ht="15.75">
      <c r="A1566" s="22" t="s">
        <v>364</v>
      </c>
      <c r="B1566" s="22" t="s">
        <v>185</v>
      </c>
      <c r="C1566" s="22">
        <v>146231.3</v>
      </c>
      <c r="D1566" s="22">
        <v>9413805</v>
      </c>
      <c r="F1566" s="22" t="s">
        <v>364</v>
      </c>
      <c r="G1566" s="22" t="s">
        <v>185</v>
      </c>
      <c r="H1566" s="22">
        <v>150195.2</v>
      </c>
      <c r="I1566" s="22">
        <v>9650480</v>
      </c>
      <c r="J1566" s="22">
        <f t="shared" si="143"/>
        <v>148213.25</v>
      </c>
      <c r="K1566" s="22">
        <f t="shared" si="144"/>
        <v>0.02371336310739099</v>
      </c>
      <c r="L1566" s="22">
        <f t="shared" si="145"/>
        <v>0.7598701813596032</v>
      </c>
    </row>
    <row r="1567" spans="1:12" s="22" customFormat="1" ht="15.75">
      <c r="A1567" s="22" t="s">
        <v>364</v>
      </c>
      <c r="B1567" s="22" t="s">
        <v>186</v>
      </c>
      <c r="C1567" s="22">
        <v>86059.21</v>
      </c>
      <c r="D1567" s="22">
        <v>9499865</v>
      </c>
      <c r="F1567" s="22" t="s">
        <v>364</v>
      </c>
      <c r="G1567" s="22" t="s">
        <v>186</v>
      </c>
      <c r="H1567" s="22">
        <v>87782.33</v>
      </c>
      <c r="I1567" s="22">
        <v>9738262</v>
      </c>
      <c r="J1567" s="22">
        <f t="shared" si="143"/>
        <v>86920.77</v>
      </c>
      <c r="K1567" s="22">
        <f t="shared" si="144"/>
        <v>0.01390687931466328</v>
      </c>
      <c r="L1567" s="22">
        <f t="shared" si="145"/>
        <v>0.7737770606742664</v>
      </c>
    </row>
    <row r="1568" spans="1:12" s="22" customFormat="1" ht="15.75">
      <c r="A1568" s="22" t="s">
        <v>364</v>
      </c>
      <c r="B1568" s="22" t="s">
        <v>187</v>
      </c>
      <c r="C1568" s="22">
        <v>112676.5</v>
      </c>
      <c r="D1568" s="22">
        <v>9612541</v>
      </c>
      <c r="F1568" s="22" t="s">
        <v>364</v>
      </c>
      <c r="G1568" s="22" t="s">
        <v>187</v>
      </c>
      <c r="H1568" s="22">
        <v>93524.73</v>
      </c>
      <c r="I1568" s="22">
        <v>9831787</v>
      </c>
      <c r="J1568" s="22">
        <f t="shared" si="143"/>
        <v>103100.61499999999</v>
      </c>
      <c r="K1568" s="22">
        <f t="shared" si="144"/>
        <v>0.016495571887738255</v>
      </c>
      <c r="L1568" s="22">
        <f t="shared" si="145"/>
        <v>0.7902726325620046</v>
      </c>
    </row>
    <row r="1569" spans="1:12" s="22" customFormat="1" ht="15.75">
      <c r="A1569" s="22" t="s">
        <v>364</v>
      </c>
      <c r="B1569" s="22" t="s">
        <v>188</v>
      </c>
      <c r="C1569" s="22">
        <v>61068.33</v>
      </c>
      <c r="D1569" s="22">
        <v>9673610</v>
      </c>
      <c r="F1569" s="22" t="s">
        <v>364</v>
      </c>
      <c r="G1569" s="22" t="s">
        <v>188</v>
      </c>
      <c r="H1569" s="22">
        <v>64673.42</v>
      </c>
      <c r="I1569" s="22">
        <v>9896460</v>
      </c>
      <c r="J1569" s="22">
        <f t="shared" si="143"/>
        <v>62870.875</v>
      </c>
      <c r="K1569" s="22">
        <f t="shared" si="144"/>
        <v>0.010059018932210112</v>
      </c>
      <c r="L1569" s="22">
        <f t="shared" si="145"/>
        <v>0.8003316514942147</v>
      </c>
    </row>
    <row r="1570" spans="1:10" s="22" customFormat="1" ht="15.75">
      <c r="A1570" s="22" t="s">
        <v>364</v>
      </c>
      <c r="B1570" s="22" t="s">
        <v>189</v>
      </c>
      <c r="C1570" s="22">
        <v>106043.2</v>
      </c>
      <c r="D1570" s="22">
        <v>9779653</v>
      </c>
      <c r="F1570" s="22" t="s">
        <v>364</v>
      </c>
      <c r="G1570" s="22" t="s">
        <v>189</v>
      </c>
      <c r="H1570" s="22">
        <v>109551.5</v>
      </c>
      <c r="I1570" s="22">
        <v>10006012</v>
      </c>
      <c r="J1570" s="22">
        <f t="shared" si="143"/>
        <v>107797.35</v>
      </c>
    </row>
    <row r="1571" spans="1:10" s="22" customFormat="1" ht="15.75">
      <c r="A1571" s="22" t="s">
        <v>364</v>
      </c>
      <c r="B1571" s="22" t="s">
        <v>190</v>
      </c>
      <c r="C1571" s="22">
        <v>61524.07</v>
      </c>
      <c r="D1571" s="22">
        <v>9841177</v>
      </c>
      <c r="F1571" s="22" t="s">
        <v>364</v>
      </c>
      <c r="G1571" s="22" t="s">
        <v>190</v>
      </c>
      <c r="H1571" s="22">
        <v>47977.65</v>
      </c>
      <c r="I1571" s="22">
        <v>10053989</v>
      </c>
      <c r="J1571" s="22">
        <f t="shared" si="143"/>
        <v>54750.86</v>
      </c>
    </row>
    <row r="1572" spans="1:10" s="22" customFormat="1" ht="15.75">
      <c r="A1572" s="22" t="s">
        <v>364</v>
      </c>
      <c r="B1572" s="22" t="s">
        <v>191</v>
      </c>
      <c r="C1572" s="22">
        <v>70540.7</v>
      </c>
      <c r="D1572" s="22">
        <v>9911718</v>
      </c>
      <c r="F1572" s="22" t="s">
        <v>364</v>
      </c>
      <c r="G1572" s="22" t="s">
        <v>191</v>
      </c>
      <c r="H1572" s="22">
        <v>83043.88</v>
      </c>
      <c r="I1572" s="22">
        <v>10137033</v>
      </c>
      <c r="J1572" s="22">
        <f t="shared" si="143"/>
        <v>76792.29000000001</v>
      </c>
    </row>
    <row r="1573" spans="1:10" s="22" customFormat="1" ht="15.75">
      <c r="A1573" s="22" t="s">
        <v>364</v>
      </c>
      <c r="B1573" s="22" t="s">
        <v>192</v>
      </c>
      <c r="C1573" s="22">
        <v>56369.46</v>
      </c>
      <c r="D1573" s="22">
        <v>9968087</v>
      </c>
      <c r="F1573" s="22" t="s">
        <v>364</v>
      </c>
      <c r="G1573" s="22" t="s">
        <v>192</v>
      </c>
      <c r="H1573" s="22">
        <v>57182.3</v>
      </c>
      <c r="I1573" s="22">
        <v>10194215</v>
      </c>
      <c r="J1573" s="22">
        <f t="shared" si="143"/>
        <v>56775.880000000005</v>
      </c>
    </row>
    <row r="1574" spans="1:10" s="22" customFormat="1" ht="15.75">
      <c r="A1574" s="22" t="s">
        <v>364</v>
      </c>
      <c r="B1574" s="22" t="s">
        <v>193</v>
      </c>
      <c r="C1574" s="22">
        <v>58906.45</v>
      </c>
      <c r="D1574" s="22">
        <v>10026993</v>
      </c>
      <c r="F1574" s="22" t="s">
        <v>364</v>
      </c>
      <c r="G1574" s="22" t="s">
        <v>193</v>
      </c>
      <c r="H1574" s="22">
        <v>85053.03</v>
      </c>
      <c r="I1574" s="22">
        <v>10279268</v>
      </c>
      <c r="J1574" s="22">
        <f t="shared" si="143"/>
        <v>71979.73999999999</v>
      </c>
    </row>
    <row r="1575" spans="1:10" s="22" customFormat="1" ht="15.75">
      <c r="A1575" s="22" t="s">
        <v>364</v>
      </c>
      <c r="B1575" s="22" t="s">
        <v>194</v>
      </c>
      <c r="C1575" s="22">
        <v>50384.05</v>
      </c>
      <c r="D1575" s="22">
        <v>10077377</v>
      </c>
      <c r="F1575" s="22" t="s">
        <v>364</v>
      </c>
      <c r="G1575" s="22" t="s">
        <v>194</v>
      </c>
      <c r="H1575" s="22">
        <v>44796.82</v>
      </c>
      <c r="I1575" s="22">
        <v>10324065</v>
      </c>
      <c r="J1575" s="22">
        <f t="shared" si="143"/>
        <v>47590.435</v>
      </c>
    </row>
    <row r="1576" spans="1:10" s="22" customFormat="1" ht="15.75">
      <c r="A1576" s="22" t="s">
        <v>364</v>
      </c>
      <c r="B1576" s="22" t="s">
        <v>195</v>
      </c>
      <c r="C1576" s="22">
        <v>59528.65</v>
      </c>
      <c r="D1576" s="22">
        <v>10136906</v>
      </c>
      <c r="F1576" s="22" t="s">
        <v>364</v>
      </c>
      <c r="G1576" s="22" t="s">
        <v>195</v>
      </c>
      <c r="H1576" s="22">
        <v>57131.32</v>
      </c>
      <c r="I1576" s="22">
        <v>10381197</v>
      </c>
      <c r="J1576" s="22">
        <f t="shared" si="143"/>
        <v>58329.985</v>
      </c>
    </row>
    <row r="1577" spans="1:10" s="22" customFormat="1" ht="15.75">
      <c r="A1577" s="22" t="s">
        <v>364</v>
      </c>
      <c r="B1577" s="22" t="s">
        <v>196</v>
      </c>
      <c r="C1577" s="22">
        <v>51497.43</v>
      </c>
      <c r="D1577" s="22">
        <v>10188404</v>
      </c>
      <c r="F1577" s="22" t="s">
        <v>364</v>
      </c>
      <c r="G1577" s="22" t="s">
        <v>196</v>
      </c>
      <c r="H1577" s="22">
        <v>41902.64</v>
      </c>
      <c r="I1577" s="22">
        <v>10423099</v>
      </c>
      <c r="J1577" s="22">
        <f t="shared" si="143"/>
        <v>46700.035</v>
      </c>
    </row>
    <row r="1578" spans="1:10" s="22" customFormat="1" ht="15.75">
      <c r="A1578" s="22" t="s">
        <v>364</v>
      </c>
      <c r="B1578" s="22" t="s">
        <v>197</v>
      </c>
      <c r="C1578" s="22">
        <v>42298.81</v>
      </c>
      <c r="D1578" s="22">
        <v>10230702</v>
      </c>
      <c r="F1578" s="22" t="s">
        <v>364</v>
      </c>
      <c r="G1578" s="22" t="s">
        <v>197</v>
      </c>
      <c r="H1578" s="22">
        <v>68344.71</v>
      </c>
      <c r="I1578" s="22">
        <v>10491444</v>
      </c>
      <c r="J1578" s="22">
        <f t="shared" si="143"/>
        <v>55321.76</v>
      </c>
    </row>
    <row r="1579" spans="1:10" s="22" customFormat="1" ht="15.75">
      <c r="A1579" s="22" t="s">
        <v>364</v>
      </c>
      <c r="B1579" s="22" t="s">
        <v>198</v>
      </c>
      <c r="C1579" s="22">
        <v>25073.62</v>
      </c>
      <c r="D1579" s="22">
        <v>10255776</v>
      </c>
      <c r="F1579" s="22" t="s">
        <v>364</v>
      </c>
      <c r="G1579" s="22" t="s">
        <v>198</v>
      </c>
      <c r="H1579" s="22">
        <v>37657.98</v>
      </c>
      <c r="I1579" s="22">
        <v>10529102</v>
      </c>
      <c r="J1579" s="22">
        <f t="shared" si="143"/>
        <v>31365.800000000003</v>
      </c>
    </row>
    <row r="1580" spans="1:10" s="22" customFormat="1" ht="15.75">
      <c r="A1580" s="22" t="s">
        <v>364</v>
      </c>
      <c r="B1580" s="22" t="s">
        <v>199</v>
      </c>
      <c r="C1580" s="22">
        <v>45395.06</v>
      </c>
      <c r="D1580" s="22">
        <v>10301171</v>
      </c>
      <c r="F1580" s="22" t="s">
        <v>364</v>
      </c>
      <c r="G1580" s="22" t="s">
        <v>199</v>
      </c>
      <c r="H1580" s="22">
        <v>38320.92</v>
      </c>
      <c r="I1580" s="22">
        <v>10567423</v>
      </c>
      <c r="J1580" s="22">
        <f t="shared" si="143"/>
        <v>41857.99</v>
      </c>
    </row>
    <row r="1581" spans="1:10" s="22" customFormat="1" ht="15.75">
      <c r="A1581" s="22" t="s">
        <v>364</v>
      </c>
      <c r="B1581" s="22" t="s">
        <v>200</v>
      </c>
      <c r="C1581" s="22">
        <v>33029.89</v>
      </c>
      <c r="D1581" s="22">
        <v>10334201</v>
      </c>
      <c r="F1581" s="22" t="s">
        <v>364</v>
      </c>
      <c r="G1581" s="22" t="s">
        <v>200</v>
      </c>
      <c r="H1581" s="22">
        <v>26069.08</v>
      </c>
      <c r="I1581" s="22">
        <v>10593492</v>
      </c>
      <c r="J1581" s="22">
        <f t="shared" si="143"/>
        <v>29549.485</v>
      </c>
    </row>
    <row r="1582" spans="1:11" s="22" customFormat="1" ht="15.75">
      <c r="A1582" s="22" t="s">
        <v>364</v>
      </c>
      <c r="B1582" s="22" t="s">
        <v>132</v>
      </c>
      <c r="C1582" s="22">
        <v>502265.8</v>
      </c>
      <c r="D1582" s="22">
        <v>10836467</v>
      </c>
      <c r="F1582" s="22" t="s">
        <v>364</v>
      </c>
      <c r="G1582" s="22" t="s">
        <v>132</v>
      </c>
      <c r="H1582" s="22">
        <v>636045</v>
      </c>
      <c r="I1582" s="22">
        <v>11229537</v>
      </c>
      <c r="J1582" s="22">
        <f t="shared" si="143"/>
        <v>569155.4</v>
      </c>
      <c r="K1582" s="22">
        <f>SUM(J1583:J1623)</f>
        <v>670042.2650000001</v>
      </c>
    </row>
    <row r="1583" spans="1:12" s="22" customFormat="1" ht="15.75">
      <c r="A1583" s="22" t="s">
        <v>145</v>
      </c>
      <c r="B1583" s="22" t="s">
        <v>161</v>
      </c>
      <c r="C1583" s="22">
        <v>22580.92</v>
      </c>
      <c r="D1583" s="22">
        <v>10859048</v>
      </c>
      <c r="F1583" s="22" t="s">
        <v>145</v>
      </c>
      <c r="G1583" s="22" t="s">
        <v>161</v>
      </c>
      <c r="H1583" s="22">
        <v>10520.78</v>
      </c>
      <c r="I1583" s="22">
        <v>11240058</v>
      </c>
      <c r="J1583" s="22">
        <f t="shared" si="143"/>
        <v>16550.85</v>
      </c>
      <c r="K1583" s="22">
        <f>+J1583/$K$1582</f>
        <v>0.024701202990530746</v>
      </c>
      <c r="L1583" s="22">
        <f>+K1583</f>
        <v>0.024701202990530746</v>
      </c>
    </row>
    <row r="1584" spans="1:12" s="22" customFormat="1" ht="15.75">
      <c r="A1584" s="22" t="s">
        <v>145</v>
      </c>
      <c r="B1584" s="22" t="s">
        <v>162</v>
      </c>
      <c r="C1584" s="22">
        <v>3360.43</v>
      </c>
      <c r="D1584" s="22">
        <v>10862408</v>
      </c>
      <c r="F1584" s="22" t="s">
        <v>145</v>
      </c>
      <c r="G1584" s="22" t="s">
        <v>162</v>
      </c>
      <c r="H1584" s="22">
        <v>15834.37</v>
      </c>
      <c r="I1584" s="22">
        <v>11255892</v>
      </c>
      <c r="J1584" s="22">
        <f t="shared" si="143"/>
        <v>9597.4</v>
      </c>
      <c r="K1584" s="22">
        <f aca="true" t="shared" si="146" ref="K1584:K1623">+J1584/$K$1582</f>
        <v>0.014323574050959305</v>
      </c>
      <c r="L1584" s="22">
        <f>+K1584+L1583</f>
        <v>0.03902477704149005</v>
      </c>
    </row>
    <row r="1585" spans="1:12" s="22" customFormat="1" ht="15.75">
      <c r="A1585" s="22" t="s">
        <v>145</v>
      </c>
      <c r="B1585" s="22" t="s">
        <v>163</v>
      </c>
      <c r="C1585" s="22">
        <v>8219.3</v>
      </c>
      <c r="D1585" s="22">
        <v>10870627</v>
      </c>
      <c r="F1585" s="22" t="s">
        <v>145</v>
      </c>
      <c r="G1585" s="22" t="s">
        <v>163</v>
      </c>
      <c r="H1585" s="22">
        <v>4799.85</v>
      </c>
      <c r="I1585" s="22">
        <v>11260692</v>
      </c>
      <c r="J1585" s="22">
        <f t="shared" si="143"/>
        <v>6509.575</v>
      </c>
      <c r="K1585" s="22">
        <f t="shared" si="146"/>
        <v>0.00971517072881962</v>
      </c>
      <c r="L1585" s="22">
        <f aca="true" t="shared" si="147" ref="L1585:L1623">+K1585+L1584</f>
        <v>0.04873994777030967</v>
      </c>
    </row>
    <row r="1586" spans="1:12" s="22" customFormat="1" ht="15.75">
      <c r="A1586" s="22" t="s">
        <v>145</v>
      </c>
      <c r="B1586" s="22" t="s">
        <v>164</v>
      </c>
      <c r="C1586" s="22">
        <v>11787.29</v>
      </c>
      <c r="D1586" s="22">
        <v>10882415</v>
      </c>
      <c r="F1586" s="22" t="s">
        <v>145</v>
      </c>
      <c r="G1586" s="22" t="s">
        <v>164</v>
      </c>
      <c r="H1586" s="22">
        <v>10984.91</v>
      </c>
      <c r="I1586" s="22">
        <v>11271677</v>
      </c>
      <c r="J1586" s="22">
        <f t="shared" si="143"/>
        <v>11386.1</v>
      </c>
      <c r="K1586" s="22">
        <f t="shared" si="146"/>
        <v>0.016993107143770995</v>
      </c>
      <c r="L1586" s="22">
        <f t="shared" si="147"/>
        <v>0.06573305491408066</v>
      </c>
    </row>
    <row r="1587" spans="1:12" s="22" customFormat="1" ht="15.75">
      <c r="A1587" s="22" t="s">
        <v>145</v>
      </c>
      <c r="B1587" s="22" t="s">
        <v>165</v>
      </c>
      <c r="C1587" s="22">
        <v>13767.48</v>
      </c>
      <c r="D1587" s="22">
        <v>10896182</v>
      </c>
      <c r="F1587" s="22" t="s">
        <v>145</v>
      </c>
      <c r="G1587" s="22" t="s">
        <v>165</v>
      </c>
      <c r="H1587" s="22">
        <v>9577.62</v>
      </c>
      <c r="I1587" s="22">
        <v>11281254</v>
      </c>
      <c r="J1587" s="22">
        <f t="shared" si="143"/>
        <v>11672.55</v>
      </c>
      <c r="K1587" s="22">
        <f t="shared" si="146"/>
        <v>0.01742061748895795</v>
      </c>
      <c r="L1587" s="22">
        <f t="shared" si="147"/>
        <v>0.08315367240303861</v>
      </c>
    </row>
    <row r="1588" spans="1:12" s="22" customFormat="1" ht="15.75">
      <c r="A1588" s="22" t="s">
        <v>145</v>
      </c>
      <c r="B1588" s="22" t="s">
        <v>166</v>
      </c>
      <c r="C1588" s="22">
        <v>8546.15</v>
      </c>
      <c r="D1588" s="22">
        <v>10904728</v>
      </c>
      <c r="F1588" s="22" t="s">
        <v>145</v>
      </c>
      <c r="G1588" s="22" t="s">
        <v>166</v>
      </c>
      <c r="H1588" s="22">
        <v>7549.82</v>
      </c>
      <c r="I1588" s="22">
        <v>11288804</v>
      </c>
      <c r="J1588" s="22">
        <f aca="true" t="shared" si="148" ref="J1588:J1623">(C1588+H1588)/2</f>
        <v>8047.985</v>
      </c>
      <c r="K1588" s="22">
        <f t="shared" si="146"/>
        <v>0.012011160221363048</v>
      </c>
      <c r="L1588" s="22">
        <f t="shared" si="147"/>
        <v>0.09516483262440166</v>
      </c>
    </row>
    <row r="1589" spans="1:12" s="22" customFormat="1" ht="15.75">
      <c r="A1589" s="22" t="s">
        <v>145</v>
      </c>
      <c r="B1589" s="22" t="s">
        <v>167</v>
      </c>
      <c r="C1589" s="22">
        <v>23412.26</v>
      </c>
      <c r="D1589" s="22">
        <v>10928141</v>
      </c>
      <c r="F1589" s="22" t="s">
        <v>145</v>
      </c>
      <c r="G1589" s="22" t="s">
        <v>167</v>
      </c>
      <c r="H1589" s="22">
        <v>13245.68</v>
      </c>
      <c r="I1589" s="22">
        <v>11302050</v>
      </c>
      <c r="J1589" s="22">
        <f t="shared" si="148"/>
        <v>18328.97</v>
      </c>
      <c r="K1589" s="22">
        <f t="shared" si="146"/>
        <v>0.027354946034635588</v>
      </c>
      <c r="L1589" s="22">
        <f t="shared" si="147"/>
        <v>0.12251977865903725</v>
      </c>
    </row>
    <row r="1590" spans="1:12" s="22" customFormat="1" ht="15.75">
      <c r="A1590" s="22" t="s">
        <v>145</v>
      </c>
      <c r="B1590" s="22" t="s">
        <v>168</v>
      </c>
      <c r="C1590" s="22">
        <v>13466.76</v>
      </c>
      <c r="D1590" s="22">
        <v>10941607</v>
      </c>
      <c r="F1590" s="22" t="s">
        <v>145</v>
      </c>
      <c r="G1590" s="22" t="s">
        <v>168</v>
      </c>
      <c r="H1590" s="22">
        <v>15590.08</v>
      </c>
      <c r="I1590" s="22">
        <v>11317640</v>
      </c>
      <c r="J1590" s="22">
        <f t="shared" si="148"/>
        <v>14528.42</v>
      </c>
      <c r="K1590" s="22">
        <f t="shared" si="146"/>
        <v>0.021682841156296307</v>
      </c>
      <c r="L1590" s="22">
        <f t="shared" si="147"/>
        <v>0.14420261981533355</v>
      </c>
    </row>
    <row r="1591" spans="1:12" s="22" customFormat="1" ht="15.75">
      <c r="A1591" s="22" t="s">
        <v>145</v>
      </c>
      <c r="B1591" s="22" t="s">
        <v>169</v>
      </c>
      <c r="C1591" s="22">
        <v>20366.61</v>
      </c>
      <c r="D1591" s="22">
        <v>10961974</v>
      </c>
      <c r="F1591" s="22" t="s">
        <v>145</v>
      </c>
      <c r="G1591" s="22" t="s">
        <v>169</v>
      </c>
      <c r="H1591" s="22">
        <v>20582.92</v>
      </c>
      <c r="I1591" s="22">
        <v>11338223</v>
      </c>
      <c r="J1591" s="22">
        <f t="shared" si="148"/>
        <v>20474.765</v>
      </c>
      <c r="K1591" s="22">
        <f t="shared" si="146"/>
        <v>0.030557423120166897</v>
      </c>
      <c r="L1591" s="22">
        <f t="shared" si="147"/>
        <v>0.17476004293550046</v>
      </c>
    </row>
    <row r="1592" spans="1:12" s="22" customFormat="1" ht="15.75">
      <c r="A1592" s="22" t="s">
        <v>145</v>
      </c>
      <c r="B1592" s="22" t="s">
        <v>170</v>
      </c>
      <c r="C1592" s="22">
        <v>12812.28</v>
      </c>
      <c r="D1592" s="22">
        <v>10974786</v>
      </c>
      <c r="F1592" s="22" t="s">
        <v>145</v>
      </c>
      <c r="G1592" s="22" t="s">
        <v>170</v>
      </c>
      <c r="H1592" s="22">
        <v>12020.86</v>
      </c>
      <c r="I1592" s="22">
        <v>11350244</v>
      </c>
      <c r="J1592" s="22">
        <f t="shared" si="148"/>
        <v>12416.57</v>
      </c>
      <c r="K1592" s="22">
        <f t="shared" si="146"/>
        <v>0.018531025054068787</v>
      </c>
      <c r="L1592" s="22">
        <f t="shared" si="147"/>
        <v>0.19329106798956924</v>
      </c>
    </row>
    <row r="1593" spans="1:12" s="22" customFormat="1" ht="15.75">
      <c r="A1593" s="22" t="s">
        <v>145</v>
      </c>
      <c r="B1593" s="22" t="s">
        <v>171</v>
      </c>
      <c r="C1593" s="22">
        <v>45911.37</v>
      </c>
      <c r="D1593" s="22">
        <v>11020698</v>
      </c>
      <c r="F1593" s="22" t="s">
        <v>145</v>
      </c>
      <c r="G1593" s="22" t="s">
        <v>171</v>
      </c>
      <c r="H1593" s="22">
        <v>16797.27</v>
      </c>
      <c r="I1593" s="22">
        <v>11367041</v>
      </c>
      <c r="J1593" s="22">
        <f t="shared" si="148"/>
        <v>31354.32</v>
      </c>
      <c r="K1593" s="22">
        <f t="shared" si="146"/>
        <v>0.04679454063991022</v>
      </c>
      <c r="L1593" s="22">
        <f t="shared" si="147"/>
        <v>0.24008560862947947</v>
      </c>
    </row>
    <row r="1594" spans="1:12" s="22" customFormat="1" ht="15.75">
      <c r="A1594" s="22" t="s">
        <v>145</v>
      </c>
      <c r="B1594" s="22" t="s">
        <v>172</v>
      </c>
      <c r="C1594" s="22">
        <v>14736.76</v>
      </c>
      <c r="D1594" s="22">
        <v>11035434</v>
      </c>
      <c r="F1594" s="22" t="s">
        <v>145</v>
      </c>
      <c r="G1594" s="22" t="s">
        <v>172</v>
      </c>
      <c r="H1594" s="22">
        <v>19340.48</v>
      </c>
      <c r="I1594" s="22">
        <v>11386382</v>
      </c>
      <c r="J1594" s="22">
        <f t="shared" si="148"/>
        <v>17038.62</v>
      </c>
      <c r="K1594" s="22">
        <f t="shared" si="146"/>
        <v>0.02542917199409801</v>
      </c>
      <c r="L1594" s="22">
        <f t="shared" si="147"/>
        <v>0.2655147806235775</v>
      </c>
    </row>
    <row r="1595" spans="1:12" s="22" customFormat="1" ht="15.75">
      <c r="A1595" s="22" t="s">
        <v>145</v>
      </c>
      <c r="B1595" s="22" t="s">
        <v>173</v>
      </c>
      <c r="C1595" s="22">
        <v>19105.08</v>
      </c>
      <c r="D1595" s="22">
        <v>11054539</v>
      </c>
      <c r="F1595" s="22" t="s">
        <v>145</v>
      </c>
      <c r="G1595" s="22" t="s">
        <v>173</v>
      </c>
      <c r="H1595" s="22">
        <v>26376.86</v>
      </c>
      <c r="I1595" s="22">
        <v>11412758</v>
      </c>
      <c r="J1595" s="22">
        <f t="shared" si="148"/>
        <v>22740.97</v>
      </c>
      <c r="K1595" s="22">
        <f t="shared" si="146"/>
        <v>0.0339396052874366</v>
      </c>
      <c r="L1595" s="22">
        <f t="shared" si="147"/>
        <v>0.2994543859110141</v>
      </c>
    </row>
    <row r="1596" spans="1:12" s="22" customFormat="1" ht="15.75">
      <c r="A1596" s="22" t="s">
        <v>145</v>
      </c>
      <c r="B1596" s="22" t="s">
        <v>174</v>
      </c>
      <c r="C1596" s="22">
        <v>19208.89</v>
      </c>
      <c r="D1596" s="22">
        <v>11073748</v>
      </c>
      <c r="F1596" s="22" t="s">
        <v>145</v>
      </c>
      <c r="G1596" s="22" t="s">
        <v>174</v>
      </c>
      <c r="H1596" s="22">
        <v>12183.18</v>
      </c>
      <c r="I1596" s="22">
        <v>11424942</v>
      </c>
      <c r="J1596" s="22">
        <f t="shared" si="148"/>
        <v>15696.035</v>
      </c>
      <c r="K1596" s="22">
        <f t="shared" si="146"/>
        <v>0.02342544018473222</v>
      </c>
      <c r="L1596" s="22">
        <f t="shared" si="147"/>
        <v>0.3228798260957463</v>
      </c>
    </row>
    <row r="1597" spans="1:12" s="22" customFormat="1" ht="15.75">
      <c r="A1597" s="22" t="s">
        <v>145</v>
      </c>
      <c r="B1597" s="22" t="s">
        <v>175</v>
      </c>
      <c r="C1597" s="22">
        <v>18744.69</v>
      </c>
      <c r="D1597" s="22">
        <v>11092493</v>
      </c>
      <c r="F1597" s="22" t="s">
        <v>145</v>
      </c>
      <c r="G1597" s="22" t="s">
        <v>175</v>
      </c>
      <c r="H1597" s="22">
        <v>32585.17</v>
      </c>
      <c r="I1597" s="22">
        <v>11457527</v>
      </c>
      <c r="J1597" s="22">
        <f t="shared" si="148"/>
        <v>25664.93</v>
      </c>
      <c r="K1597" s="22">
        <f t="shared" si="146"/>
        <v>0.03830344941001594</v>
      </c>
      <c r="L1597" s="22">
        <f t="shared" si="147"/>
        <v>0.36118327550576224</v>
      </c>
    </row>
    <row r="1598" spans="1:12" s="22" customFormat="1" ht="15.75">
      <c r="A1598" s="22" t="s">
        <v>145</v>
      </c>
      <c r="B1598" s="22" t="s">
        <v>176</v>
      </c>
      <c r="C1598" s="22">
        <v>7518.93</v>
      </c>
      <c r="D1598" s="22">
        <v>11100012</v>
      </c>
      <c r="F1598" s="22" t="s">
        <v>145</v>
      </c>
      <c r="G1598" s="22" t="s">
        <v>176</v>
      </c>
      <c r="H1598" s="22">
        <v>10662.81</v>
      </c>
      <c r="I1598" s="22">
        <v>11468190</v>
      </c>
      <c r="J1598" s="22">
        <f t="shared" si="148"/>
        <v>9090.869999999999</v>
      </c>
      <c r="K1598" s="22">
        <f t="shared" si="146"/>
        <v>0.013567606813579136</v>
      </c>
      <c r="L1598" s="22">
        <f t="shared" si="147"/>
        <v>0.3747508823193414</v>
      </c>
    </row>
    <row r="1599" spans="1:12" s="22" customFormat="1" ht="15.75">
      <c r="A1599" s="22" t="s">
        <v>145</v>
      </c>
      <c r="B1599" s="22" t="s">
        <v>177</v>
      </c>
      <c r="C1599" s="22">
        <v>18884.58</v>
      </c>
      <c r="D1599" s="22">
        <v>11118897</v>
      </c>
      <c r="F1599" s="22" t="s">
        <v>145</v>
      </c>
      <c r="G1599" s="22" t="s">
        <v>177</v>
      </c>
      <c r="H1599" s="22">
        <v>18968.75</v>
      </c>
      <c r="I1599" s="22">
        <v>11487158</v>
      </c>
      <c r="J1599" s="22">
        <f t="shared" si="148"/>
        <v>18926.665</v>
      </c>
      <c r="K1599" s="22">
        <f t="shared" si="146"/>
        <v>0.02824697185333525</v>
      </c>
      <c r="L1599" s="22">
        <f t="shared" si="147"/>
        <v>0.40299785417267664</v>
      </c>
    </row>
    <row r="1600" spans="1:12" s="22" customFormat="1" ht="15.75">
      <c r="A1600" s="22" t="s">
        <v>145</v>
      </c>
      <c r="B1600" s="22" t="s">
        <v>178</v>
      </c>
      <c r="C1600" s="22">
        <v>15634.14</v>
      </c>
      <c r="D1600" s="22">
        <v>11134531</v>
      </c>
      <c r="F1600" s="22" t="s">
        <v>145</v>
      </c>
      <c r="G1600" s="22" t="s">
        <v>178</v>
      </c>
      <c r="H1600" s="22">
        <v>14006.76</v>
      </c>
      <c r="I1600" s="22">
        <v>11501165</v>
      </c>
      <c r="J1600" s="22">
        <f t="shared" si="148"/>
        <v>14820.45</v>
      </c>
      <c r="K1600" s="22">
        <f t="shared" si="146"/>
        <v>0.022118679334355122</v>
      </c>
      <c r="L1600" s="22">
        <f t="shared" si="147"/>
        <v>0.42511653350703177</v>
      </c>
    </row>
    <row r="1601" spans="1:12" s="22" customFormat="1" ht="15.75">
      <c r="A1601" s="22" t="s">
        <v>145</v>
      </c>
      <c r="B1601" s="22" t="s">
        <v>179</v>
      </c>
      <c r="C1601" s="22">
        <v>8659.41</v>
      </c>
      <c r="D1601" s="22">
        <v>11143190</v>
      </c>
      <c r="F1601" s="22" t="s">
        <v>145</v>
      </c>
      <c r="G1601" s="22" t="s">
        <v>179</v>
      </c>
      <c r="H1601" s="22">
        <v>22595.38</v>
      </c>
      <c r="I1601" s="22">
        <v>11523760</v>
      </c>
      <c r="J1601" s="22">
        <f t="shared" si="148"/>
        <v>15627.395</v>
      </c>
      <c r="K1601" s="22">
        <f t="shared" si="146"/>
        <v>0.02332299888574939</v>
      </c>
      <c r="L1601" s="22">
        <f t="shared" si="147"/>
        <v>0.44843953239278117</v>
      </c>
    </row>
    <row r="1602" spans="1:12" s="22" customFormat="1" ht="15.75">
      <c r="A1602" s="22" t="s">
        <v>145</v>
      </c>
      <c r="B1602" s="22" t="s">
        <v>180</v>
      </c>
      <c r="C1602" s="22">
        <v>4522.27</v>
      </c>
      <c r="D1602" s="22">
        <v>11147712</v>
      </c>
      <c r="F1602" s="22" t="s">
        <v>145</v>
      </c>
      <c r="G1602" s="22" t="s">
        <v>180</v>
      </c>
      <c r="H1602" s="22">
        <v>12510.38</v>
      </c>
      <c r="I1602" s="22">
        <v>11536271</v>
      </c>
      <c r="J1602" s="22">
        <f t="shared" si="148"/>
        <v>8516.325</v>
      </c>
      <c r="K1602" s="22">
        <f t="shared" si="146"/>
        <v>0.012710131054195512</v>
      </c>
      <c r="L1602" s="22">
        <f t="shared" si="147"/>
        <v>0.46114966344697667</v>
      </c>
    </row>
    <row r="1603" spans="1:12" s="22" customFormat="1" ht="15.75">
      <c r="A1603" s="22" t="s">
        <v>145</v>
      </c>
      <c r="B1603" s="22" t="s">
        <v>181</v>
      </c>
      <c r="C1603" s="22">
        <v>19114.2</v>
      </c>
      <c r="D1603" s="22">
        <v>11166827</v>
      </c>
      <c r="F1603" s="22" t="s">
        <v>145</v>
      </c>
      <c r="G1603" s="22" t="s">
        <v>181</v>
      </c>
      <c r="H1603" s="22">
        <v>27180.54</v>
      </c>
      <c r="I1603" s="22">
        <v>11563451</v>
      </c>
      <c r="J1603" s="22">
        <f t="shared" si="148"/>
        <v>23147.370000000003</v>
      </c>
      <c r="K1603" s="22">
        <f t="shared" si="146"/>
        <v>0.03454613419050513</v>
      </c>
      <c r="L1603" s="22">
        <f t="shared" si="147"/>
        <v>0.4956957976374818</v>
      </c>
    </row>
    <row r="1604" spans="1:13" s="22" customFormat="1" ht="15.75">
      <c r="A1604" s="22" t="s">
        <v>145</v>
      </c>
      <c r="B1604" s="22" t="s">
        <v>182</v>
      </c>
      <c r="C1604" s="22">
        <v>8459.02</v>
      </c>
      <c r="D1604" s="22">
        <v>11175286</v>
      </c>
      <c r="F1604" s="22" t="s">
        <v>145</v>
      </c>
      <c r="G1604" s="22" t="s">
        <v>182</v>
      </c>
      <c r="H1604" s="22">
        <v>13535.96</v>
      </c>
      <c r="I1604" s="22">
        <v>11576987</v>
      </c>
      <c r="J1604" s="22">
        <f t="shared" si="148"/>
        <v>10997.49</v>
      </c>
      <c r="K1604" s="22">
        <f t="shared" si="146"/>
        <v>0.016413128804643386</v>
      </c>
      <c r="L1604" s="22">
        <f t="shared" si="147"/>
        <v>0.5121089264421251</v>
      </c>
      <c r="M1604" s="22">
        <f>52500+(0.5-L1603)*2500/(L1604-L1603)</f>
        <v>53155.60357408829</v>
      </c>
    </row>
    <row r="1605" spans="1:12" s="22" customFormat="1" ht="15.75">
      <c r="A1605" s="22" t="s">
        <v>145</v>
      </c>
      <c r="B1605" s="22" t="s">
        <v>183</v>
      </c>
      <c r="C1605" s="22">
        <v>11275.57</v>
      </c>
      <c r="D1605" s="22">
        <v>11186561</v>
      </c>
      <c r="F1605" s="22" t="s">
        <v>145</v>
      </c>
      <c r="G1605" s="22" t="s">
        <v>183</v>
      </c>
      <c r="H1605" s="22">
        <v>12491.38</v>
      </c>
      <c r="I1605" s="22">
        <v>11589479</v>
      </c>
      <c r="J1605" s="22">
        <f t="shared" si="148"/>
        <v>11883.474999999999</v>
      </c>
      <c r="K1605" s="22">
        <f t="shared" si="146"/>
        <v>0.01773541106395728</v>
      </c>
      <c r="L1605" s="22">
        <f t="shared" si="147"/>
        <v>0.5298443375060824</v>
      </c>
    </row>
    <row r="1606" spans="1:12" s="22" customFormat="1" ht="15.75">
      <c r="A1606" s="22" t="s">
        <v>145</v>
      </c>
      <c r="B1606" s="22" t="s">
        <v>184</v>
      </c>
      <c r="C1606" s="22">
        <v>7411.6</v>
      </c>
      <c r="D1606" s="22">
        <v>11193973</v>
      </c>
      <c r="F1606" s="22" t="s">
        <v>145</v>
      </c>
      <c r="G1606" s="22" t="s">
        <v>184</v>
      </c>
      <c r="H1606" s="22">
        <v>14114.07</v>
      </c>
      <c r="I1606" s="22">
        <v>11603593</v>
      </c>
      <c r="J1606" s="22">
        <f t="shared" si="148"/>
        <v>10762.835</v>
      </c>
      <c r="K1606" s="22">
        <f t="shared" si="146"/>
        <v>0.01606291955329116</v>
      </c>
      <c r="L1606" s="22">
        <f t="shared" si="147"/>
        <v>0.5459072570593736</v>
      </c>
    </row>
    <row r="1607" spans="1:12" s="22" customFormat="1" ht="15.75">
      <c r="A1607" s="22" t="s">
        <v>145</v>
      </c>
      <c r="B1607" s="22" t="s">
        <v>185</v>
      </c>
      <c r="C1607" s="22">
        <v>13212.24</v>
      </c>
      <c r="D1607" s="22">
        <v>11207185</v>
      </c>
      <c r="F1607" s="22" t="s">
        <v>145</v>
      </c>
      <c r="G1607" s="22" t="s">
        <v>185</v>
      </c>
      <c r="H1607" s="22">
        <v>22622.47</v>
      </c>
      <c r="I1607" s="22">
        <v>11626215</v>
      </c>
      <c r="J1607" s="22">
        <f t="shared" si="148"/>
        <v>17917.355</v>
      </c>
      <c r="K1607" s="22">
        <f t="shared" si="146"/>
        <v>0.02674063404045116</v>
      </c>
      <c r="L1607" s="22">
        <f t="shared" si="147"/>
        <v>0.5726478910998247</v>
      </c>
    </row>
    <row r="1608" spans="1:12" s="22" customFormat="1" ht="15.75">
      <c r="A1608" s="22" t="s">
        <v>145</v>
      </c>
      <c r="B1608" s="22" t="s">
        <v>186</v>
      </c>
      <c r="C1608" s="22">
        <v>9644.4</v>
      </c>
      <c r="D1608" s="22">
        <v>11216829</v>
      </c>
      <c r="F1608" s="22" t="s">
        <v>145</v>
      </c>
      <c r="G1608" s="22" t="s">
        <v>186</v>
      </c>
      <c r="H1608" s="22">
        <v>8315.35</v>
      </c>
      <c r="I1608" s="22">
        <v>11634531</v>
      </c>
      <c r="J1608" s="22">
        <f t="shared" si="148"/>
        <v>8979.875</v>
      </c>
      <c r="K1608" s="22">
        <f t="shared" si="146"/>
        <v>0.013401953084258048</v>
      </c>
      <c r="L1608" s="22">
        <f t="shared" si="147"/>
        <v>0.5860498441840828</v>
      </c>
    </row>
    <row r="1609" spans="1:12" s="22" customFormat="1" ht="15.75">
      <c r="A1609" s="22" t="s">
        <v>145</v>
      </c>
      <c r="B1609" s="22" t="s">
        <v>187</v>
      </c>
      <c r="C1609" s="22">
        <v>15308.12</v>
      </c>
      <c r="D1609" s="22">
        <v>11232137</v>
      </c>
      <c r="F1609" s="22" t="s">
        <v>145</v>
      </c>
      <c r="G1609" s="22" t="s">
        <v>187</v>
      </c>
      <c r="H1609" s="22">
        <v>6007.06</v>
      </c>
      <c r="I1609" s="22">
        <v>11640538</v>
      </c>
      <c r="J1609" s="22">
        <f t="shared" si="148"/>
        <v>10657.59</v>
      </c>
      <c r="K1609" s="22">
        <f t="shared" si="146"/>
        <v>0.01590584737218032</v>
      </c>
      <c r="L1609" s="22">
        <f t="shared" si="147"/>
        <v>0.6019556915562632</v>
      </c>
    </row>
    <row r="1610" spans="1:12" s="22" customFormat="1" ht="15.75">
      <c r="A1610" s="22" t="s">
        <v>145</v>
      </c>
      <c r="B1610" s="22" t="s">
        <v>188</v>
      </c>
      <c r="C1610" s="22">
        <v>3858.06</v>
      </c>
      <c r="D1610" s="22">
        <v>11235996</v>
      </c>
      <c r="F1610" s="22" t="s">
        <v>145</v>
      </c>
      <c r="G1610" s="22" t="s">
        <v>188</v>
      </c>
      <c r="H1610" s="22">
        <v>8658.45</v>
      </c>
      <c r="I1610" s="22">
        <v>11649196</v>
      </c>
      <c r="J1610" s="22">
        <f t="shared" si="148"/>
        <v>6258.255</v>
      </c>
      <c r="K1610" s="22">
        <f t="shared" si="146"/>
        <v>0.00934008991208935</v>
      </c>
      <c r="L1610" s="22">
        <f t="shared" si="147"/>
        <v>0.6112957814683525</v>
      </c>
    </row>
    <row r="1611" spans="1:12" s="22" customFormat="1" ht="15.75">
      <c r="A1611" s="22" t="s">
        <v>145</v>
      </c>
      <c r="B1611" s="22" t="s">
        <v>189</v>
      </c>
      <c r="C1611" s="22">
        <v>16055.58</v>
      </c>
      <c r="D1611" s="22">
        <v>11252051</v>
      </c>
      <c r="F1611" s="22" t="s">
        <v>145</v>
      </c>
      <c r="G1611" s="22" t="s">
        <v>189</v>
      </c>
      <c r="H1611" s="22">
        <v>15175.12</v>
      </c>
      <c r="I1611" s="22">
        <v>11664371</v>
      </c>
      <c r="J1611" s="22">
        <f t="shared" si="148"/>
        <v>15615.35</v>
      </c>
      <c r="K1611" s="22">
        <f t="shared" si="146"/>
        <v>0.023305022407802883</v>
      </c>
      <c r="L1611" s="22">
        <f t="shared" si="147"/>
        <v>0.6346008038761554</v>
      </c>
    </row>
    <row r="1612" spans="1:12" s="22" customFormat="1" ht="15.75">
      <c r="A1612" s="22" t="s">
        <v>145</v>
      </c>
      <c r="B1612" s="22" t="s">
        <v>190</v>
      </c>
      <c r="C1612" s="22">
        <v>3349.21</v>
      </c>
      <c r="D1612" s="22">
        <v>11255400</v>
      </c>
      <c r="F1612" s="22" t="s">
        <v>145</v>
      </c>
      <c r="G1612" s="22" t="s">
        <v>190</v>
      </c>
      <c r="H1612" s="22">
        <v>1627.47</v>
      </c>
      <c r="I1612" s="22">
        <v>11665999</v>
      </c>
      <c r="J1612" s="22">
        <f t="shared" si="148"/>
        <v>2488.34</v>
      </c>
      <c r="K1612" s="22">
        <f t="shared" si="146"/>
        <v>0.0037137060301710963</v>
      </c>
      <c r="L1612" s="22">
        <f t="shared" si="147"/>
        <v>0.6383145099063264</v>
      </c>
    </row>
    <row r="1613" spans="1:12" s="22" customFormat="1" ht="15.75">
      <c r="A1613" s="22" t="s">
        <v>145</v>
      </c>
      <c r="B1613" s="22" t="s">
        <v>191</v>
      </c>
      <c r="C1613" s="22">
        <v>3373.68</v>
      </c>
      <c r="D1613" s="22">
        <v>11258774</v>
      </c>
      <c r="F1613" s="22" t="s">
        <v>145</v>
      </c>
      <c r="G1613" s="22" t="s">
        <v>191</v>
      </c>
      <c r="H1613" s="22">
        <v>9759.1</v>
      </c>
      <c r="I1613" s="22">
        <v>11675758</v>
      </c>
      <c r="J1613" s="22">
        <f t="shared" si="148"/>
        <v>6566.39</v>
      </c>
      <c r="K1613" s="22">
        <f t="shared" si="146"/>
        <v>0.009799963887352686</v>
      </c>
      <c r="L1613" s="22">
        <f t="shared" si="147"/>
        <v>0.6481144737936791</v>
      </c>
    </row>
    <row r="1614" spans="1:12" s="22" customFormat="1" ht="15.75">
      <c r="A1614" s="22" t="s">
        <v>145</v>
      </c>
      <c r="B1614" s="22" t="s">
        <v>192</v>
      </c>
      <c r="C1614" s="22">
        <v>9144.02</v>
      </c>
      <c r="D1614" s="22">
        <v>11267918</v>
      </c>
      <c r="F1614" s="22" t="s">
        <v>145</v>
      </c>
      <c r="G1614" s="22" t="s">
        <v>192</v>
      </c>
      <c r="H1614" s="22">
        <v>7476.63</v>
      </c>
      <c r="I1614" s="22">
        <v>11683234</v>
      </c>
      <c r="J1614" s="22">
        <f t="shared" si="148"/>
        <v>8310.325</v>
      </c>
      <c r="K1614" s="22">
        <f t="shared" si="146"/>
        <v>0.012402687761793652</v>
      </c>
      <c r="L1614" s="22">
        <f t="shared" si="147"/>
        <v>0.6605171615554728</v>
      </c>
    </row>
    <row r="1615" spans="1:12" s="22" customFormat="1" ht="15.75">
      <c r="A1615" s="22" t="s">
        <v>145</v>
      </c>
      <c r="B1615" s="22" t="s">
        <v>193</v>
      </c>
      <c r="C1615" s="22">
        <v>13677.54</v>
      </c>
      <c r="D1615" s="22">
        <v>11281596</v>
      </c>
      <c r="F1615" s="22" t="s">
        <v>145</v>
      </c>
      <c r="G1615" s="22" t="s">
        <v>193</v>
      </c>
      <c r="H1615" s="22">
        <v>11714.16</v>
      </c>
      <c r="I1615" s="22">
        <v>11694949</v>
      </c>
      <c r="J1615" s="22">
        <f t="shared" si="148"/>
        <v>12695.85</v>
      </c>
      <c r="K1615" s="22">
        <f t="shared" si="146"/>
        <v>0.018947834581748358</v>
      </c>
      <c r="L1615" s="22">
        <f t="shared" si="147"/>
        <v>0.6794649961372211</v>
      </c>
    </row>
    <row r="1616" spans="1:12" s="22" customFormat="1" ht="15.75">
      <c r="A1616" s="22" t="s">
        <v>145</v>
      </c>
      <c r="B1616" s="22" t="s">
        <v>194</v>
      </c>
      <c r="C1616" s="22">
        <v>15001.13</v>
      </c>
      <c r="D1616" s="22">
        <v>11296597</v>
      </c>
      <c r="F1616" s="22" t="s">
        <v>145</v>
      </c>
      <c r="G1616" s="22" t="s">
        <v>194</v>
      </c>
      <c r="H1616" s="22">
        <v>2139.51</v>
      </c>
      <c r="I1616" s="22">
        <v>11697088</v>
      </c>
      <c r="J1616" s="22">
        <f t="shared" si="148"/>
        <v>8570.32</v>
      </c>
      <c r="K1616" s="22">
        <f t="shared" si="146"/>
        <v>0.01279071552299764</v>
      </c>
      <c r="L1616" s="22">
        <f t="shared" si="147"/>
        <v>0.6922557116602187</v>
      </c>
    </row>
    <row r="1617" spans="1:12" s="22" customFormat="1" ht="15.75">
      <c r="A1617" s="22" t="s">
        <v>145</v>
      </c>
      <c r="B1617" s="22" t="s">
        <v>195</v>
      </c>
      <c r="C1617" s="22">
        <v>5727.65</v>
      </c>
      <c r="D1617" s="22">
        <v>11302324</v>
      </c>
      <c r="F1617" s="22" t="s">
        <v>145</v>
      </c>
      <c r="G1617" s="22" t="s">
        <v>195</v>
      </c>
      <c r="H1617" s="22">
        <v>8734.66</v>
      </c>
      <c r="I1617" s="22">
        <v>11705823</v>
      </c>
      <c r="J1617" s="22">
        <f t="shared" si="148"/>
        <v>7231.155</v>
      </c>
      <c r="K1617" s="22">
        <f t="shared" si="146"/>
        <v>0.01079208786926299</v>
      </c>
      <c r="L1617" s="22">
        <f t="shared" si="147"/>
        <v>0.7030477995294817</v>
      </c>
    </row>
    <row r="1618" spans="1:12" s="22" customFormat="1" ht="15.75">
      <c r="A1618" s="22" t="s">
        <v>145</v>
      </c>
      <c r="B1618" s="22" t="s">
        <v>196</v>
      </c>
      <c r="C1618" s="22">
        <v>3323.53</v>
      </c>
      <c r="D1618" s="22">
        <v>11305648</v>
      </c>
      <c r="F1618" s="22" t="s">
        <v>145</v>
      </c>
      <c r="G1618" s="22" t="s">
        <v>196</v>
      </c>
      <c r="H1618" s="22">
        <v>5550.7</v>
      </c>
      <c r="I1618" s="22">
        <v>11711373</v>
      </c>
      <c r="J1618" s="22">
        <f t="shared" si="148"/>
        <v>4437.115</v>
      </c>
      <c r="K1618" s="22">
        <f t="shared" si="146"/>
        <v>0.006622141962940202</v>
      </c>
      <c r="L1618" s="22">
        <f t="shared" si="147"/>
        <v>0.7096699414924219</v>
      </c>
    </row>
    <row r="1619" spans="1:12" s="22" customFormat="1" ht="15.75">
      <c r="A1619" s="22" t="s">
        <v>145</v>
      </c>
      <c r="B1619" s="22" t="s">
        <v>197</v>
      </c>
      <c r="C1619" s="22">
        <v>13918.05</v>
      </c>
      <c r="D1619" s="22">
        <v>11319566</v>
      </c>
      <c r="F1619" s="22" t="s">
        <v>145</v>
      </c>
      <c r="G1619" s="22" t="s">
        <v>197</v>
      </c>
      <c r="H1619" s="22">
        <v>13410.17</v>
      </c>
      <c r="I1619" s="22">
        <v>11724784</v>
      </c>
      <c r="J1619" s="22">
        <f t="shared" si="148"/>
        <v>13664.11</v>
      </c>
      <c r="K1619" s="22">
        <f t="shared" si="146"/>
        <v>0.020392907602627124</v>
      </c>
      <c r="L1619" s="22">
        <f t="shared" si="147"/>
        <v>0.730062849095049</v>
      </c>
    </row>
    <row r="1620" spans="1:12" s="22" customFormat="1" ht="15.75">
      <c r="A1620" s="22" t="s">
        <v>145</v>
      </c>
      <c r="B1620" s="22" t="s">
        <v>198</v>
      </c>
      <c r="C1620" s="22">
        <v>7953.58</v>
      </c>
      <c r="D1620" s="22">
        <v>11327520</v>
      </c>
      <c r="F1620" s="22" t="s">
        <v>145</v>
      </c>
      <c r="G1620" s="22" t="s">
        <v>198</v>
      </c>
      <c r="H1620" s="22">
        <v>1743.68</v>
      </c>
      <c r="I1620" s="22">
        <v>11726527</v>
      </c>
      <c r="J1620" s="22">
        <f t="shared" si="148"/>
        <v>4848.63</v>
      </c>
      <c r="K1620" s="22">
        <f t="shared" si="146"/>
        <v>0.007236304712807929</v>
      </c>
      <c r="L1620" s="22">
        <f t="shared" si="147"/>
        <v>0.7372991538078569</v>
      </c>
    </row>
    <row r="1621" spans="1:12" s="22" customFormat="1" ht="15.75">
      <c r="A1621" s="22" t="s">
        <v>145</v>
      </c>
      <c r="B1621" s="22" t="s">
        <v>199</v>
      </c>
      <c r="C1621" s="22">
        <v>3401.04</v>
      </c>
      <c r="D1621" s="22">
        <v>11330921</v>
      </c>
      <c r="F1621" s="22" t="s">
        <v>145</v>
      </c>
      <c r="G1621" s="22" t="s">
        <v>199</v>
      </c>
      <c r="H1621" s="22">
        <v>13086.27</v>
      </c>
      <c r="I1621" s="22">
        <v>11739614</v>
      </c>
      <c r="J1621" s="22">
        <f t="shared" si="148"/>
        <v>8243.655</v>
      </c>
      <c r="K1621" s="22">
        <f t="shared" si="146"/>
        <v>0.012303186575849808</v>
      </c>
      <c r="L1621" s="22">
        <f t="shared" si="147"/>
        <v>0.7496023403837068</v>
      </c>
    </row>
    <row r="1622" spans="1:12" s="22" customFormat="1" ht="15.75">
      <c r="A1622" s="22" t="s">
        <v>145</v>
      </c>
      <c r="B1622" s="22" t="s">
        <v>200</v>
      </c>
      <c r="C1622" s="22">
        <v>4704.77</v>
      </c>
      <c r="D1622" s="22">
        <v>11335625</v>
      </c>
      <c r="F1622" s="22" t="s">
        <v>145</v>
      </c>
      <c r="G1622" s="22" t="s">
        <v>200</v>
      </c>
      <c r="H1622" s="22">
        <v>5411.76</v>
      </c>
      <c r="I1622" s="22">
        <v>11745025</v>
      </c>
      <c r="J1622" s="22">
        <f t="shared" si="148"/>
        <v>5058.265</v>
      </c>
      <c r="K1622" s="22">
        <f t="shared" si="146"/>
        <v>0.007549173036121832</v>
      </c>
      <c r="L1622" s="22">
        <f t="shared" si="147"/>
        <v>0.7571515134198286</v>
      </c>
    </row>
    <row r="1623" spans="1:12" s="22" customFormat="1" ht="15.75">
      <c r="A1623" s="22" t="s">
        <v>145</v>
      </c>
      <c r="B1623" s="22" t="s">
        <v>132</v>
      </c>
      <c r="C1623" s="22">
        <v>175262.8</v>
      </c>
      <c r="D1623" s="22">
        <v>11510888</v>
      </c>
      <c r="F1623" s="22" t="s">
        <v>145</v>
      </c>
      <c r="G1623" s="22" t="s">
        <v>132</v>
      </c>
      <c r="H1623" s="22">
        <v>150174.7</v>
      </c>
      <c r="I1623" s="22">
        <v>11895200</v>
      </c>
      <c r="J1623" s="22">
        <f t="shared" si="148"/>
        <v>162718.75</v>
      </c>
      <c r="K1623" s="22">
        <f t="shared" si="146"/>
        <v>0.24284848658017114</v>
      </c>
      <c r="L1623" s="22">
        <f t="shared" si="147"/>
        <v>0.9999999999999997</v>
      </c>
    </row>
    <row r="1626" spans="1:6" ht="15.75">
      <c r="A1626" t="s">
        <v>244</v>
      </c>
      <c r="F1626" t="s">
        <v>206</v>
      </c>
    </row>
    <row r="1627" spans="1:6" ht="15.75">
      <c r="A1627" t="s">
        <v>4</v>
      </c>
      <c r="F1627" t="s">
        <v>4</v>
      </c>
    </row>
    <row r="1628" spans="1:6" ht="15.75">
      <c r="A1628" t="s">
        <v>5</v>
      </c>
      <c r="F1628" t="s">
        <v>5</v>
      </c>
    </row>
    <row r="1630" spans="1:6" ht="15.75">
      <c r="A1630" t="s">
        <v>6</v>
      </c>
      <c r="F1630" t="s">
        <v>6</v>
      </c>
    </row>
    <row r="1631" spans="1:9" ht="15.75">
      <c r="A1631" t="s">
        <v>7</v>
      </c>
      <c r="B1631" t="s">
        <v>8</v>
      </c>
      <c r="C1631" t="s">
        <v>9</v>
      </c>
      <c r="D1631" t="s">
        <v>9</v>
      </c>
      <c r="F1631" t="s">
        <v>7</v>
      </c>
      <c r="G1631" t="s">
        <v>8</v>
      </c>
      <c r="H1631" t="s">
        <v>9</v>
      </c>
      <c r="I1631" t="s">
        <v>9</v>
      </c>
    </row>
    <row r="1632" spans="1:7" ht="15.75">
      <c r="A1632" t="s">
        <v>143</v>
      </c>
      <c r="B1632" t="s">
        <v>31</v>
      </c>
      <c r="F1632" t="s">
        <v>10</v>
      </c>
      <c r="G1632" t="s">
        <v>11</v>
      </c>
    </row>
    <row r="1633" spans="1:18" s="22" customFormat="1" ht="15.75">
      <c r="A1633" s="22" t="s">
        <v>0</v>
      </c>
      <c r="B1633" s="22" t="s">
        <v>12</v>
      </c>
      <c r="C1633" s="22">
        <v>555209.4</v>
      </c>
      <c r="D1633" s="22">
        <v>555209.4</v>
      </c>
      <c r="F1633" s="22" t="s">
        <v>0</v>
      </c>
      <c r="G1633" s="22" t="s">
        <v>12</v>
      </c>
      <c r="H1633" s="22">
        <v>531349</v>
      </c>
      <c r="I1633" s="22">
        <v>531349</v>
      </c>
      <c r="J1633" s="22">
        <f aca="true" t="shared" si="149" ref="J1633:J1648">(C1633+H1633)/2</f>
        <v>543279.2</v>
      </c>
      <c r="L1633" s="22">
        <f>+J1633/$K$1640</f>
        <v>0.07861173110636037</v>
      </c>
      <c r="M1633" s="22">
        <f>+L1633</f>
        <v>0.07861173110636037</v>
      </c>
      <c r="O1633" s="22">
        <f>+J1633+J1641</f>
        <v>558963.7699999999</v>
      </c>
      <c r="Q1633" s="22">
        <f>+O1633/$P$1640</f>
        <v>0.06430327703020193</v>
      </c>
      <c r="R1633" s="22">
        <f>+Q1633</f>
        <v>0.06430327703020193</v>
      </c>
    </row>
    <row r="1634" spans="1:18" s="22" customFormat="1" ht="15.75">
      <c r="A1634" s="22" t="s">
        <v>0</v>
      </c>
      <c r="B1634" s="22" t="s">
        <v>13</v>
      </c>
      <c r="C1634" s="22">
        <v>1481978</v>
      </c>
      <c r="D1634" s="22">
        <v>2037187</v>
      </c>
      <c r="F1634" s="22" t="s">
        <v>0</v>
      </c>
      <c r="G1634" s="22" t="s">
        <v>13</v>
      </c>
      <c r="H1634" s="22">
        <v>1404975</v>
      </c>
      <c r="I1634" s="22">
        <v>1936324</v>
      </c>
      <c r="J1634" s="22">
        <f t="shared" si="149"/>
        <v>1443476.5</v>
      </c>
      <c r="L1634" s="22">
        <f aca="true" t="shared" si="150" ref="L1634:L1640">+J1634/$K$1640</f>
        <v>0.20886900598504454</v>
      </c>
      <c r="M1634" s="22">
        <f>+M1633+L1634</f>
        <v>0.2874807370914049</v>
      </c>
      <c r="O1634" s="22">
        <f aca="true" t="shared" si="151" ref="O1634:O1640">+J1634+J1642</f>
        <v>1570726.3</v>
      </c>
      <c r="Q1634" s="22">
        <f aca="true" t="shared" si="152" ref="Q1634:Q1640">+O1634/$P$1640</f>
        <v>0.18069659220940937</v>
      </c>
      <c r="R1634" s="22">
        <f>+R1633+Q1634</f>
        <v>0.2449998692396113</v>
      </c>
    </row>
    <row r="1635" spans="1:18" s="22" customFormat="1" ht="15.75">
      <c r="A1635" s="22" t="s">
        <v>0</v>
      </c>
      <c r="B1635" s="22" t="s">
        <v>14</v>
      </c>
      <c r="C1635" s="22">
        <v>615501.3</v>
      </c>
      <c r="D1635" s="22">
        <v>2652689</v>
      </c>
      <c r="F1635" s="22" t="s">
        <v>0</v>
      </c>
      <c r="G1635" s="22" t="s">
        <v>14</v>
      </c>
      <c r="H1635" s="22">
        <v>624033.3</v>
      </c>
      <c r="I1635" s="22">
        <v>2560357</v>
      </c>
      <c r="J1635" s="22">
        <f t="shared" si="149"/>
        <v>619767.3</v>
      </c>
      <c r="L1635" s="22">
        <f t="shared" si="150"/>
        <v>0.08967945089028807</v>
      </c>
      <c r="M1635" s="22">
        <f aca="true" t="shared" si="153" ref="M1635:M1640">+M1634+L1635</f>
        <v>0.377160187981693</v>
      </c>
      <c r="O1635" s="22">
        <f t="shared" si="151"/>
        <v>775608.6000000001</v>
      </c>
      <c r="Q1635" s="22">
        <f t="shared" si="152"/>
        <v>0.08922613119059057</v>
      </c>
      <c r="R1635" s="22">
        <f aca="true" t="shared" si="154" ref="R1635:R1640">+R1634+Q1635</f>
        <v>0.3342260004302019</v>
      </c>
    </row>
    <row r="1636" spans="1:18" s="22" customFormat="1" ht="15.75">
      <c r="A1636" s="22" t="s">
        <v>0</v>
      </c>
      <c r="B1636" s="22" t="s">
        <v>15</v>
      </c>
      <c r="C1636" s="22">
        <v>761089.2</v>
      </c>
      <c r="D1636" s="22">
        <v>3413778</v>
      </c>
      <c r="F1636" s="22" t="s">
        <v>0</v>
      </c>
      <c r="G1636" s="22" t="s">
        <v>15</v>
      </c>
      <c r="H1636" s="22">
        <v>667624.4</v>
      </c>
      <c r="I1636" s="22">
        <v>3227982</v>
      </c>
      <c r="J1636" s="22">
        <f t="shared" si="149"/>
        <v>714356.8</v>
      </c>
      <c r="L1636" s="22">
        <f t="shared" si="150"/>
        <v>0.10336641762762142</v>
      </c>
      <c r="M1636" s="22">
        <f t="shared" si="153"/>
        <v>0.4805266056093144</v>
      </c>
      <c r="O1636" s="22">
        <f t="shared" si="151"/>
        <v>1080414.4</v>
      </c>
      <c r="Q1636" s="22">
        <f t="shared" si="152"/>
        <v>0.1242910367350274</v>
      </c>
      <c r="R1636" s="22">
        <f t="shared" si="154"/>
        <v>0.4585170371652293</v>
      </c>
    </row>
    <row r="1637" spans="1:19" s="22" customFormat="1" ht="15.75">
      <c r="A1637" s="22" t="s">
        <v>0</v>
      </c>
      <c r="B1637" s="22" t="s">
        <v>16</v>
      </c>
      <c r="C1637" s="22">
        <v>980013.3</v>
      </c>
      <c r="D1637" s="22">
        <v>4393791</v>
      </c>
      <c r="F1637" s="22" t="s">
        <v>0</v>
      </c>
      <c r="G1637" s="22" t="s">
        <v>16</v>
      </c>
      <c r="H1637" s="22">
        <v>933402.4</v>
      </c>
      <c r="I1637" s="22">
        <v>4161384</v>
      </c>
      <c r="J1637" s="22">
        <f t="shared" si="149"/>
        <v>956707.8500000001</v>
      </c>
      <c r="L1637" s="22">
        <f t="shared" si="150"/>
        <v>0.1384342714603176</v>
      </c>
      <c r="M1637" s="22">
        <f t="shared" si="153"/>
        <v>0.618960877069632</v>
      </c>
      <c r="N1637" s="22">
        <f>35+10*(0.5-M1636)/(M1637-M1636)</f>
        <v>36.406688834005074</v>
      </c>
      <c r="O1637" s="22">
        <f t="shared" si="151"/>
        <v>1365336.8</v>
      </c>
      <c r="Q1637" s="22">
        <f t="shared" si="152"/>
        <v>0.15706855292236457</v>
      </c>
      <c r="R1637" s="22">
        <f t="shared" si="154"/>
        <v>0.6155855900875938</v>
      </c>
      <c r="S1637" s="22">
        <f>35+10*(0.5-R1636)/(R1637-R1636)</f>
        <v>37.64107372627765</v>
      </c>
    </row>
    <row r="1638" spans="1:18" s="22" customFormat="1" ht="15.75">
      <c r="A1638" s="22" t="s">
        <v>0</v>
      </c>
      <c r="B1638" s="22" t="s">
        <v>17</v>
      </c>
      <c r="C1638" s="22">
        <v>1062016</v>
      </c>
      <c r="D1638" s="22">
        <v>5455808</v>
      </c>
      <c r="F1638" s="22" t="s">
        <v>0</v>
      </c>
      <c r="G1638" s="22" t="s">
        <v>17</v>
      </c>
      <c r="H1638" s="22">
        <v>1022952</v>
      </c>
      <c r="I1638" s="22">
        <v>5184336</v>
      </c>
      <c r="J1638" s="22">
        <f t="shared" si="149"/>
        <v>1042484</v>
      </c>
      <c r="L1638" s="22">
        <f t="shared" si="150"/>
        <v>0.1508459589299259</v>
      </c>
      <c r="M1638" s="22">
        <f t="shared" si="153"/>
        <v>0.7698068359995579</v>
      </c>
      <c r="O1638" s="22">
        <f t="shared" si="151"/>
        <v>1348255.75</v>
      </c>
      <c r="Q1638" s="22">
        <f t="shared" si="152"/>
        <v>0.15510354633505619</v>
      </c>
      <c r="R1638" s="22">
        <f t="shared" si="154"/>
        <v>0.77068913642265</v>
      </c>
    </row>
    <row r="1639" spans="1:18" s="22" customFormat="1" ht="15.75">
      <c r="A1639" s="22" t="s">
        <v>0</v>
      </c>
      <c r="B1639" s="22" t="s">
        <v>18</v>
      </c>
      <c r="C1639" s="22">
        <v>693529.1</v>
      </c>
      <c r="D1639" s="22">
        <v>6149337</v>
      </c>
      <c r="F1639" s="22" t="s">
        <v>0</v>
      </c>
      <c r="G1639" s="22" t="s">
        <v>18</v>
      </c>
      <c r="H1639" s="22">
        <v>706942.7</v>
      </c>
      <c r="I1639" s="22">
        <v>5891279</v>
      </c>
      <c r="J1639" s="22">
        <f t="shared" si="149"/>
        <v>700235.8999999999</v>
      </c>
      <c r="L1639" s="22">
        <f t="shared" si="150"/>
        <v>0.1013231433889246</v>
      </c>
      <c r="M1639" s="22">
        <f t="shared" si="153"/>
        <v>0.8711299793884825</v>
      </c>
      <c r="O1639" s="22">
        <f t="shared" si="151"/>
        <v>903591.5999999999</v>
      </c>
      <c r="Q1639" s="22">
        <f t="shared" si="152"/>
        <v>0.10394931495642984</v>
      </c>
      <c r="R1639" s="22">
        <f t="shared" si="154"/>
        <v>0.8746384513790799</v>
      </c>
    </row>
    <row r="1640" spans="1:18" s="22" customFormat="1" ht="15.75">
      <c r="A1640" s="22" t="s">
        <v>0</v>
      </c>
      <c r="B1640" s="22" t="s">
        <v>19</v>
      </c>
      <c r="C1640" s="22">
        <v>881933.7</v>
      </c>
      <c r="D1640" s="22">
        <v>7031270</v>
      </c>
      <c r="F1640" s="22" t="s">
        <v>0</v>
      </c>
      <c r="G1640" s="22" t="s">
        <v>19</v>
      </c>
      <c r="H1640" s="22">
        <v>899286.5</v>
      </c>
      <c r="I1640" s="22">
        <v>6790565</v>
      </c>
      <c r="J1640" s="22">
        <f t="shared" si="149"/>
        <v>890610.1</v>
      </c>
      <c r="K1640" s="22">
        <f>SUM(J1633:J1640)</f>
        <v>6910917.65</v>
      </c>
      <c r="L1640" s="22">
        <f t="shared" si="150"/>
        <v>0.12887002061151748</v>
      </c>
      <c r="M1640" s="22">
        <f t="shared" si="153"/>
        <v>1</v>
      </c>
      <c r="O1640" s="22">
        <f t="shared" si="151"/>
        <v>1089719.95</v>
      </c>
      <c r="P1640" s="22">
        <f>SUM(O1633:O1640)</f>
        <v>8692617.17</v>
      </c>
      <c r="Q1640" s="22">
        <f t="shared" si="152"/>
        <v>0.1253615486209201</v>
      </c>
      <c r="R1640" s="22">
        <f t="shared" si="154"/>
        <v>1</v>
      </c>
    </row>
    <row r="1641" spans="1:13" s="22" customFormat="1" ht="15.75">
      <c r="A1641" s="22" t="s">
        <v>20</v>
      </c>
      <c r="B1641" s="22" t="s">
        <v>12</v>
      </c>
      <c r="C1641" s="22">
        <v>11864</v>
      </c>
      <c r="D1641" s="22">
        <v>7043134</v>
      </c>
      <c r="F1641" s="22" t="s">
        <v>20</v>
      </c>
      <c r="G1641" s="22" t="s">
        <v>12</v>
      </c>
      <c r="H1641" s="22">
        <v>19505.14</v>
      </c>
      <c r="I1641" s="22">
        <v>6810070</v>
      </c>
      <c r="J1641" s="22">
        <f t="shared" si="149"/>
        <v>15684.57</v>
      </c>
      <c r="L1641" s="22">
        <f>+J1641/$K$1648</f>
        <v>0.008803151049847057</v>
      </c>
      <c r="M1641" s="22">
        <f>+L1641</f>
        <v>0.008803151049847057</v>
      </c>
    </row>
    <row r="1642" spans="1:13" s="22" customFormat="1" ht="15.75">
      <c r="A1642" s="22" t="s">
        <v>20</v>
      </c>
      <c r="B1642" s="22" t="s">
        <v>13</v>
      </c>
      <c r="C1642" s="22">
        <v>122689.4</v>
      </c>
      <c r="D1642" s="22">
        <v>7165824</v>
      </c>
      <c r="F1642" s="22" t="s">
        <v>20</v>
      </c>
      <c r="G1642" s="22" t="s">
        <v>13</v>
      </c>
      <c r="H1642" s="22">
        <v>131810.2</v>
      </c>
      <c r="I1642" s="22">
        <v>6941880</v>
      </c>
      <c r="J1642" s="22">
        <f t="shared" si="149"/>
        <v>127249.8</v>
      </c>
      <c r="L1642" s="22">
        <f aca="true" t="shared" si="155" ref="L1642:L1648">+J1642/$K$1648</f>
        <v>0.07142046039278273</v>
      </c>
      <c r="M1642" s="22">
        <f>+M1641+L1642</f>
        <v>0.08022361144262978</v>
      </c>
    </row>
    <row r="1643" spans="1:13" s="22" customFormat="1" ht="15.75">
      <c r="A1643" s="22" t="s">
        <v>20</v>
      </c>
      <c r="B1643" s="22" t="s">
        <v>14</v>
      </c>
      <c r="C1643" s="22">
        <v>150181.9</v>
      </c>
      <c r="D1643" s="22">
        <v>7316006</v>
      </c>
      <c r="F1643" s="22" t="s">
        <v>20</v>
      </c>
      <c r="G1643" s="22" t="s">
        <v>14</v>
      </c>
      <c r="H1643" s="22">
        <v>161500.7</v>
      </c>
      <c r="I1643" s="22">
        <v>7103381</v>
      </c>
      <c r="J1643" s="22">
        <f t="shared" si="149"/>
        <v>155841.3</v>
      </c>
      <c r="L1643" s="22">
        <f t="shared" si="155"/>
        <v>0.08746777907870794</v>
      </c>
      <c r="M1643" s="22">
        <f aca="true" t="shared" si="156" ref="M1643:M1648">+M1642+L1643</f>
        <v>0.16769139052133772</v>
      </c>
    </row>
    <row r="1644" spans="1:13" s="22" customFormat="1" ht="15.75">
      <c r="A1644" s="22" t="s">
        <v>20</v>
      </c>
      <c r="B1644" s="22" t="s">
        <v>15</v>
      </c>
      <c r="C1644" s="22">
        <v>373059.2</v>
      </c>
      <c r="D1644" s="22">
        <v>7689065</v>
      </c>
      <c r="F1644" s="22" t="s">
        <v>20</v>
      </c>
      <c r="G1644" s="22" t="s">
        <v>15</v>
      </c>
      <c r="H1644" s="22">
        <v>359056</v>
      </c>
      <c r="I1644" s="22">
        <v>7462437</v>
      </c>
      <c r="J1644" s="22">
        <f t="shared" si="149"/>
        <v>366057.6</v>
      </c>
      <c r="L1644" s="22">
        <f t="shared" si="155"/>
        <v>0.20545417220519877</v>
      </c>
      <c r="M1644" s="22">
        <f t="shared" si="156"/>
        <v>0.3731455627265365</v>
      </c>
    </row>
    <row r="1645" spans="1:14" s="22" customFormat="1" ht="15.75">
      <c r="A1645" s="22" t="s">
        <v>20</v>
      </c>
      <c r="B1645" s="22" t="s">
        <v>16</v>
      </c>
      <c r="C1645" s="22">
        <v>380360.2</v>
      </c>
      <c r="D1645" s="22">
        <v>8069425</v>
      </c>
      <c r="F1645" s="22" t="s">
        <v>20</v>
      </c>
      <c r="G1645" s="22" t="s">
        <v>16</v>
      </c>
      <c r="H1645" s="22">
        <v>436897.7</v>
      </c>
      <c r="I1645" s="22">
        <v>7899335</v>
      </c>
      <c r="J1645" s="22">
        <f t="shared" si="149"/>
        <v>408628.95</v>
      </c>
      <c r="L1645" s="22">
        <f t="shared" si="155"/>
        <v>0.22934784761012902</v>
      </c>
      <c r="M1645" s="22">
        <f t="shared" si="156"/>
        <v>0.6024934103366655</v>
      </c>
      <c r="N1645" s="22">
        <f>35+10*(0.5-M1644)/(M1645-M1644)</f>
        <v>40.53109342840247</v>
      </c>
    </row>
    <row r="1646" spans="1:13" s="22" customFormat="1" ht="15.75">
      <c r="A1646" s="22" t="s">
        <v>20</v>
      </c>
      <c r="B1646" s="22" t="s">
        <v>17</v>
      </c>
      <c r="C1646" s="22">
        <v>272303.8</v>
      </c>
      <c r="D1646" s="22">
        <v>8341729</v>
      </c>
      <c r="F1646" s="22" t="s">
        <v>20</v>
      </c>
      <c r="G1646" s="22" t="s">
        <v>17</v>
      </c>
      <c r="H1646" s="22">
        <v>339239.7</v>
      </c>
      <c r="I1646" s="22">
        <v>8238575</v>
      </c>
      <c r="J1646" s="22">
        <f t="shared" si="149"/>
        <v>305771.75</v>
      </c>
      <c r="L1646" s="22">
        <f t="shared" si="155"/>
        <v>0.171618023447635</v>
      </c>
      <c r="M1646" s="22">
        <f t="shared" si="156"/>
        <v>0.7741114337843005</v>
      </c>
    </row>
    <row r="1647" spans="1:13" s="22" customFormat="1" ht="15.75">
      <c r="A1647" s="22" t="s">
        <v>20</v>
      </c>
      <c r="B1647" s="22" t="s">
        <v>18</v>
      </c>
      <c r="C1647" s="22">
        <v>193826.2</v>
      </c>
      <c r="D1647" s="22">
        <v>8535555</v>
      </c>
      <c r="F1647" s="22" t="s">
        <v>20</v>
      </c>
      <c r="G1647" s="22" t="s">
        <v>18</v>
      </c>
      <c r="H1647" s="22">
        <v>212885.2</v>
      </c>
      <c r="I1647" s="22">
        <v>8451460</v>
      </c>
      <c r="J1647" s="22">
        <f t="shared" si="149"/>
        <v>203355.7</v>
      </c>
      <c r="L1647" s="22">
        <f t="shared" si="155"/>
        <v>0.11413579995800864</v>
      </c>
      <c r="M1647" s="22">
        <f t="shared" si="156"/>
        <v>0.8882472337423091</v>
      </c>
    </row>
    <row r="1648" spans="1:13" s="22" customFormat="1" ht="15.75">
      <c r="A1648" s="22" t="s">
        <v>20</v>
      </c>
      <c r="B1648" s="22" t="s">
        <v>19</v>
      </c>
      <c r="C1648" s="22">
        <v>189717.7</v>
      </c>
      <c r="D1648" s="22">
        <v>8725273</v>
      </c>
      <c r="F1648" s="22" t="s">
        <v>20</v>
      </c>
      <c r="G1648" s="22" t="s">
        <v>19</v>
      </c>
      <c r="H1648" s="22">
        <v>208502</v>
      </c>
      <c r="I1648" s="22">
        <v>8659962</v>
      </c>
      <c r="J1648" s="22">
        <f t="shared" si="149"/>
        <v>199109.85</v>
      </c>
      <c r="K1648" s="22">
        <f>SUM(J1641:J1648)</f>
        <v>1781699.52</v>
      </c>
      <c r="L1648" s="22">
        <f t="shared" si="155"/>
        <v>0.11175276625769086</v>
      </c>
      <c r="M1648" s="22">
        <f t="shared" si="156"/>
        <v>0.9999999999999999</v>
      </c>
    </row>
    <row r="1651" spans="1:6" ht="15.75">
      <c r="A1651" t="s">
        <v>6</v>
      </c>
      <c r="F1651" t="s">
        <v>6</v>
      </c>
    </row>
    <row r="1652" spans="1:9" ht="15.75">
      <c r="A1652" t="s">
        <v>7</v>
      </c>
      <c r="B1652" t="s">
        <v>22</v>
      </c>
      <c r="C1652" t="s">
        <v>9</v>
      </c>
      <c r="D1652" t="s">
        <v>9</v>
      </c>
      <c r="F1652" t="s">
        <v>7</v>
      </c>
      <c r="G1652" t="s">
        <v>22</v>
      </c>
      <c r="H1652" t="s">
        <v>9</v>
      </c>
      <c r="I1652" t="s">
        <v>9</v>
      </c>
    </row>
    <row r="1653" spans="1:6" ht="15.75">
      <c r="A1653" t="s">
        <v>23</v>
      </c>
      <c r="F1653" t="s">
        <v>23</v>
      </c>
    </row>
    <row r="1654" spans="1:10" s="22" customFormat="1" ht="15.75">
      <c r="A1654" s="22" t="s">
        <v>0</v>
      </c>
      <c r="B1654" s="22" t="s">
        <v>24</v>
      </c>
      <c r="C1654" s="22">
        <v>5742256</v>
      </c>
      <c r="D1654" s="22">
        <v>5742256</v>
      </c>
      <c r="F1654" s="22" t="s">
        <v>0</v>
      </c>
      <c r="G1654" s="22" t="s">
        <v>24</v>
      </c>
      <c r="H1654" s="22">
        <v>5443456</v>
      </c>
      <c r="I1654" s="22">
        <v>5443456</v>
      </c>
      <c r="J1654" s="22">
        <f aca="true" t="shared" si="157" ref="J1654:J1665">(C1654+H1654)/2</f>
        <v>5592856</v>
      </c>
    </row>
    <row r="1655" spans="1:10" s="22" customFormat="1" ht="15.75">
      <c r="A1655" s="22" t="s">
        <v>0</v>
      </c>
      <c r="B1655" s="22" t="s">
        <v>25</v>
      </c>
      <c r="C1655" s="22">
        <v>1035512</v>
      </c>
      <c r="D1655" s="22">
        <v>6777768</v>
      </c>
      <c r="F1655" s="22" t="s">
        <v>0</v>
      </c>
      <c r="G1655" s="22" t="s">
        <v>25</v>
      </c>
      <c r="H1655" s="22">
        <v>1016596</v>
      </c>
      <c r="I1655" s="22">
        <v>6460052</v>
      </c>
      <c r="J1655" s="22">
        <f t="shared" si="157"/>
        <v>1026054</v>
      </c>
    </row>
    <row r="1656" spans="1:10" s="22" customFormat="1" ht="15.75">
      <c r="A1656" s="22" t="s">
        <v>0</v>
      </c>
      <c r="B1656" s="22" t="s">
        <v>26</v>
      </c>
      <c r="C1656" s="22">
        <v>17598.07</v>
      </c>
      <c r="D1656" s="22">
        <v>6795367</v>
      </c>
      <c r="F1656" s="22" t="s">
        <v>0</v>
      </c>
      <c r="G1656" s="22" t="s">
        <v>26</v>
      </c>
      <c r="H1656" s="22">
        <v>22935.44</v>
      </c>
      <c r="I1656" s="22">
        <v>6482987</v>
      </c>
      <c r="J1656" s="22">
        <f t="shared" si="157"/>
        <v>20266.754999999997</v>
      </c>
    </row>
    <row r="1657" spans="1:10" s="22" customFormat="1" ht="15.75">
      <c r="A1657" s="22" t="s">
        <v>0</v>
      </c>
      <c r="B1657" s="22" t="s">
        <v>27</v>
      </c>
      <c r="C1657" s="22">
        <v>170184.6</v>
      </c>
      <c r="D1657" s="22">
        <v>6965551</v>
      </c>
      <c r="F1657" s="22" t="s">
        <v>0</v>
      </c>
      <c r="G1657" s="22" t="s">
        <v>27</v>
      </c>
      <c r="H1657" s="22">
        <v>240024.6</v>
      </c>
      <c r="I1657" s="22">
        <v>6723012</v>
      </c>
      <c r="J1657" s="22">
        <f t="shared" si="157"/>
        <v>205104.6</v>
      </c>
    </row>
    <row r="1658" spans="6:10" s="22" customFormat="1" ht="15.75">
      <c r="F1658" s="22" t="s">
        <v>0</v>
      </c>
      <c r="G1658" s="22" t="s">
        <v>28</v>
      </c>
      <c r="H1658" s="22">
        <v>1340.24</v>
      </c>
      <c r="I1658" s="22">
        <v>6724352</v>
      </c>
      <c r="J1658" s="22">
        <f t="shared" si="157"/>
        <v>670.12</v>
      </c>
    </row>
    <row r="1659" spans="1:10" s="22" customFormat="1" ht="15.75">
      <c r="A1659" s="22" t="s">
        <v>0</v>
      </c>
      <c r="B1659" s="22" t="s">
        <v>29</v>
      </c>
      <c r="C1659" s="22">
        <v>65719.27</v>
      </c>
      <c r="D1659" s="22">
        <v>7031270</v>
      </c>
      <c r="F1659" s="22" t="s">
        <v>0</v>
      </c>
      <c r="G1659" s="22" t="s">
        <v>29</v>
      </c>
      <c r="H1659" s="22">
        <v>66212.98</v>
      </c>
      <c r="I1659" s="22">
        <v>6790565</v>
      </c>
      <c r="J1659" s="22">
        <f t="shared" si="157"/>
        <v>65966.125</v>
      </c>
    </row>
    <row r="1660" spans="1:10" s="22" customFormat="1" ht="15.75">
      <c r="A1660" s="22" t="s">
        <v>20</v>
      </c>
      <c r="B1660" s="22" t="s">
        <v>24</v>
      </c>
      <c r="C1660" s="22">
        <v>1086190</v>
      </c>
      <c r="D1660" s="22">
        <v>8117460</v>
      </c>
      <c r="F1660" s="22" t="s">
        <v>20</v>
      </c>
      <c r="G1660" s="22" t="s">
        <v>24</v>
      </c>
      <c r="H1660" s="22">
        <v>1100912</v>
      </c>
      <c r="I1660" s="22">
        <v>7891477</v>
      </c>
      <c r="J1660" s="22">
        <f t="shared" si="157"/>
        <v>1093551</v>
      </c>
    </row>
    <row r="1661" spans="1:10" s="22" customFormat="1" ht="15.75">
      <c r="A1661" s="22" t="s">
        <v>20</v>
      </c>
      <c r="B1661" s="22" t="s">
        <v>25</v>
      </c>
      <c r="C1661" s="22">
        <v>199091.6</v>
      </c>
      <c r="D1661" s="22">
        <v>8316552</v>
      </c>
      <c r="F1661" s="22" t="s">
        <v>20</v>
      </c>
      <c r="G1661" s="22" t="s">
        <v>25</v>
      </c>
      <c r="H1661" s="22">
        <v>204655.7</v>
      </c>
      <c r="I1661" s="22">
        <v>8096133</v>
      </c>
      <c r="J1661" s="22">
        <f t="shared" si="157"/>
        <v>201873.65000000002</v>
      </c>
    </row>
    <row r="1662" spans="1:10" s="22" customFormat="1" ht="15.75">
      <c r="A1662" s="22" t="s">
        <v>20</v>
      </c>
      <c r="B1662" s="22" t="s">
        <v>26</v>
      </c>
      <c r="C1662" s="22">
        <v>10013.74</v>
      </c>
      <c r="D1662" s="22">
        <v>8326565</v>
      </c>
      <c r="F1662" s="22" t="s">
        <v>20</v>
      </c>
      <c r="G1662" s="22" t="s">
        <v>26</v>
      </c>
      <c r="H1662" s="22">
        <v>1574.64</v>
      </c>
      <c r="I1662" s="22">
        <v>8097708</v>
      </c>
      <c r="J1662" s="22">
        <f t="shared" si="157"/>
        <v>5794.19</v>
      </c>
    </row>
    <row r="1663" spans="1:10" s="22" customFormat="1" ht="15.75">
      <c r="A1663" s="22" t="s">
        <v>20</v>
      </c>
      <c r="B1663" s="22" t="s">
        <v>27</v>
      </c>
      <c r="C1663" s="22">
        <v>392885.8</v>
      </c>
      <c r="D1663" s="22">
        <v>8719451</v>
      </c>
      <c r="F1663" s="22" t="s">
        <v>20</v>
      </c>
      <c r="G1663" s="22" t="s">
        <v>27</v>
      </c>
      <c r="H1663" s="22">
        <v>539351.2</v>
      </c>
      <c r="I1663" s="22">
        <v>8637059</v>
      </c>
      <c r="J1663" s="22">
        <f t="shared" si="157"/>
        <v>466118.5</v>
      </c>
    </row>
    <row r="1664" spans="6:10" s="22" customFormat="1" ht="15.75">
      <c r="F1664" s="22" t="s">
        <v>20</v>
      </c>
      <c r="G1664" s="22" t="s">
        <v>28</v>
      </c>
      <c r="H1664" s="22">
        <v>8176.22</v>
      </c>
      <c r="I1664" s="22">
        <v>8645235</v>
      </c>
      <c r="J1664" s="22">
        <f t="shared" si="157"/>
        <v>4088.11</v>
      </c>
    </row>
    <row r="1665" spans="1:10" s="22" customFormat="1" ht="15.75">
      <c r="A1665" s="22" t="s">
        <v>20</v>
      </c>
      <c r="B1665" s="22" t="s">
        <v>29</v>
      </c>
      <c r="C1665" s="22">
        <v>5821.8</v>
      </c>
      <c r="D1665" s="22">
        <v>8725273</v>
      </c>
      <c r="F1665" s="22" t="s">
        <v>20</v>
      </c>
      <c r="G1665" s="22" t="s">
        <v>29</v>
      </c>
      <c r="H1665" s="22">
        <v>14726.59</v>
      </c>
      <c r="I1665" s="22">
        <v>8659962</v>
      </c>
      <c r="J1665" s="22">
        <f t="shared" si="157"/>
        <v>10274.195</v>
      </c>
    </row>
    <row r="1668" spans="1:6" ht="15.75">
      <c r="A1668" t="s">
        <v>6</v>
      </c>
      <c r="F1668" t="s">
        <v>6</v>
      </c>
    </row>
    <row r="1669" spans="1:9" ht="15.75">
      <c r="A1669" t="s">
        <v>7</v>
      </c>
      <c r="B1669" t="s">
        <v>30</v>
      </c>
      <c r="C1669" t="s">
        <v>9</v>
      </c>
      <c r="D1669" t="s">
        <v>9</v>
      </c>
      <c r="F1669" t="s">
        <v>7</v>
      </c>
      <c r="G1669" t="s">
        <v>30</v>
      </c>
      <c r="H1669" t="s">
        <v>9</v>
      </c>
      <c r="I1669" t="s">
        <v>9</v>
      </c>
    </row>
    <row r="1670" spans="1:7" ht="15.75">
      <c r="A1670" t="s">
        <v>143</v>
      </c>
      <c r="B1670" t="s">
        <v>43</v>
      </c>
      <c r="F1670" t="s">
        <v>143</v>
      </c>
      <c r="G1670" t="s">
        <v>43</v>
      </c>
    </row>
    <row r="1671" spans="1:10" s="22" customFormat="1" ht="15.75">
      <c r="A1671" s="22" t="s">
        <v>0</v>
      </c>
      <c r="B1671" s="22" t="s">
        <v>32</v>
      </c>
      <c r="C1671" s="22">
        <v>6857014</v>
      </c>
      <c r="D1671" s="22">
        <v>6857014</v>
      </c>
      <c r="F1671" s="22" t="s">
        <v>0</v>
      </c>
      <c r="G1671" s="22" t="s">
        <v>32</v>
      </c>
      <c r="H1671" s="22">
        <v>6600177</v>
      </c>
      <c r="I1671" s="22">
        <v>6600177</v>
      </c>
      <c r="J1671" s="22">
        <f aca="true" t="shared" si="158" ref="J1671:J1681">(C1671+H1671)/2</f>
        <v>6728595.5</v>
      </c>
    </row>
    <row r="1672" spans="1:10" s="22" customFormat="1" ht="15.75">
      <c r="A1672" s="22" t="s">
        <v>0</v>
      </c>
      <c r="B1672" s="22" t="s">
        <v>33</v>
      </c>
      <c r="C1672" s="22">
        <v>41326.71</v>
      </c>
      <c r="D1672" s="22">
        <v>6898340</v>
      </c>
      <c r="F1672" s="22" t="s">
        <v>0</v>
      </c>
      <c r="G1672" s="22" t="s">
        <v>33</v>
      </c>
      <c r="H1672" s="22">
        <v>32522.23</v>
      </c>
      <c r="I1672" s="22">
        <v>6632699</v>
      </c>
      <c r="J1672" s="22">
        <f t="shared" si="158"/>
        <v>36924.47</v>
      </c>
    </row>
    <row r="1673" spans="1:10" s="22" customFormat="1" ht="15.75">
      <c r="A1673" s="22" t="s">
        <v>0</v>
      </c>
      <c r="B1673" s="22" t="s">
        <v>34</v>
      </c>
      <c r="C1673" s="22">
        <v>68131.99</v>
      </c>
      <c r="D1673" s="22">
        <v>6966472</v>
      </c>
      <c r="F1673" s="22" t="s">
        <v>0</v>
      </c>
      <c r="G1673" s="22" t="s">
        <v>34</v>
      </c>
      <c r="H1673" s="22">
        <v>49895.73</v>
      </c>
      <c r="I1673" s="22">
        <v>6682595</v>
      </c>
      <c r="J1673" s="22">
        <f t="shared" si="158"/>
        <v>59013.86</v>
      </c>
    </row>
    <row r="1674" spans="1:10" s="22" customFormat="1" ht="15.75">
      <c r="A1674" s="22" t="s">
        <v>0</v>
      </c>
      <c r="B1674" s="22" t="s">
        <v>35</v>
      </c>
      <c r="C1674" s="22">
        <v>25689.88</v>
      </c>
      <c r="D1674" s="22">
        <v>6992162</v>
      </c>
      <c r="F1674" s="22" t="s">
        <v>0</v>
      </c>
      <c r="G1674" s="22" t="s">
        <v>35</v>
      </c>
      <c r="H1674" s="22">
        <v>41397.75</v>
      </c>
      <c r="I1674" s="22">
        <v>6723993</v>
      </c>
      <c r="J1674" s="22">
        <f t="shared" si="158"/>
        <v>33543.815</v>
      </c>
    </row>
    <row r="1675" spans="1:10" s="22" customFormat="1" ht="15.75">
      <c r="A1675" s="22" t="s">
        <v>0</v>
      </c>
      <c r="B1675" s="22" t="s">
        <v>36</v>
      </c>
      <c r="C1675" s="22">
        <v>18214.41</v>
      </c>
      <c r="D1675" s="22">
        <v>7010377</v>
      </c>
      <c r="F1675" s="22" t="s">
        <v>0</v>
      </c>
      <c r="G1675" s="22" t="s">
        <v>36</v>
      </c>
      <c r="H1675" s="22">
        <v>36404.46</v>
      </c>
      <c r="I1675" s="22">
        <v>6760397</v>
      </c>
      <c r="J1675" s="22">
        <f t="shared" si="158"/>
        <v>27309.434999999998</v>
      </c>
    </row>
    <row r="1676" spans="1:10" s="22" customFormat="1" ht="15.75">
      <c r="A1676" s="22" t="s">
        <v>0</v>
      </c>
      <c r="B1676" s="22" t="s">
        <v>224</v>
      </c>
      <c r="C1676" s="22">
        <v>20893.78</v>
      </c>
      <c r="D1676" s="22">
        <v>7031270</v>
      </c>
      <c r="F1676" s="22" t="s">
        <v>0</v>
      </c>
      <c r="G1676" s="22" t="s">
        <v>37</v>
      </c>
      <c r="H1676" s="22">
        <v>30167.83</v>
      </c>
      <c r="I1676" s="22">
        <v>6790565</v>
      </c>
      <c r="J1676" s="22">
        <f t="shared" si="158"/>
        <v>25530.805</v>
      </c>
    </row>
    <row r="1677" spans="1:11" s="22" customFormat="1" ht="15.75">
      <c r="A1677" s="22" t="s">
        <v>20</v>
      </c>
      <c r="B1677" s="22" t="s">
        <v>33</v>
      </c>
      <c r="C1677" s="22">
        <v>113806.3</v>
      </c>
      <c r="D1677" s="22">
        <v>7145077</v>
      </c>
      <c r="F1677" s="22" t="s">
        <v>20</v>
      </c>
      <c r="G1677" s="22" t="s">
        <v>33</v>
      </c>
      <c r="H1677" s="22">
        <v>132232.8</v>
      </c>
      <c r="I1677" s="22">
        <v>6922798</v>
      </c>
      <c r="J1677" s="22">
        <f t="shared" si="158"/>
        <v>123019.54999999999</v>
      </c>
      <c r="K1677" s="22">
        <f>SUM(J1677:J1681)</f>
        <v>1781699.5999999999</v>
      </c>
    </row>
    <row r="1678" spans="1:11" s="22" customFormat="1" ht="15.75">
      <c r="A1678" s="22" t="s">
        <v>20</v>
      </c>
      <c r="B1678" s="22" t="s">
        <v>34</v>
      </c>
      <c r="C1678" s="22">
        <v>235167</v>
      </c>
      <c r="D1678" s="22">
        <v>7380244</v>
      </c>
      <c r="F1678" s="22" t="s">
        <v>20</v>
      </c>
      <c r="G1678" s="22" t="s">
        <v>34</v>
      </c>
      <c r="H1678" s="22">
        <v>258782.3</v>
      </c>
      <c r="I1678" s="22">
        <v>7181580</v>
      </c>
      <c r="J1678" s="22">
        <f t="shared" si="158"/>
        <v>246974.65</v>
      </c>
      <c r="K1678" s="22">
        <f>J1678/$K$1677</f>
        <v>0.13861744707132448</v>
      </c>
    </row>
    <row r="1679" spans="1:11" s="22" customFormat="1" ht="15.75">
      <c r="A1679" s="22" t="s">
        <v>20</v>
      </c>
      <c r="B1679" s="22" t="s">
        <v>35</v>
      </c>
      <c r="C1679" s="22">
        <v>326007.9</v>
      </c>
      <c r="D1679" s="22">
        <v>7706252</v>
      </c>
      <c r="F1679" s="22" t="s">
        <v>20</v>
      </c>
      <c r="G1679" s="22" t="s">
        <v>35</v>
      </c>
      <c r="H1679" s="22">
        <v>356873.2</v>
      </c>
      <c r="I1679" s="22">
        <v>7538453</v>
      </c>
      <c r="J1679" s="22">
        <f t="shared" si="158"/>
        <v>341440.55000000005</v>
      </c>
      <c r="K1679" s="22">
        <f>J1679/$K$1677</f>
        <v>0.1916375521440315</v>
      </c>
    </row>
    <row r="1680" spans="1:11" s="22" customFormat="1" ht="15.75">
      <c r="A1680" s="22" t="s">
        <v>20</v>
      </c>
      <c r="B1680" s="22" t="s">
        <v>36</v>
      </c>
      <c r="C1680" s="22">
        <v>574170.6</v>
      </c>
      <c r="D1680" s="22">
        <v>8280422</v>
      </c>
      <c r="F1680" s="22" t="s">
        <v>20</v>
      </c>
      <c r="G1680" s="22" t="s">
        <v>36</v>
      </c>
      <c r="H1680" s="22">
        <v>620756.7</v>
      </c>
      <c r="I1680" s="22">
        <v>8159210</v>
      </c>
      <c r="J1680" s="22">
        <f t="shared" si="158"/>
        <v>597463.6499999999</v>
      </c>
      <c r="K1680" s="22">
        <f>J1680/$K$1677</f>
        <v>0.33533354893271566</v>
      </c>
    </row>
    <row r="1681" spans="1:11" s="22" customFormat="1" ht="15.75">
      <c r="A1681" s="22" t="s">
        <v>20</v>
      </c>
      <c r="B1681" s="22" t="s">
        <v>224</v>
      </c>
      <c r="C1681" s="22">
        <v>444850.7</v>
      </c>
      <c r="D1681" s="22">
        <v>8725273</v>
      </c>
      <c r="F1681" s="22" t="s">
        <v>20</v>
      </c>
      <c r="G1681" s="22" t="s">
        <v>37</v>
      </c>
      <c r="H1681" s="22">
        <v>500751.7</v>
      </c>
      <c r="I1681" s="22">
        <v>8659962</v>
      </c>
      <c r="J1681" s="22">
        <f t="shared" si="158"/>
        <v>472801.2</v>
      </c>
      <c r="K1681" s="22">
        <f>J1681/$K$1677</f>
        <v>0.2653652725745687</v>
      </c>
    </row>
    <row r="1684" spans="1:6" ht="15.75">
      <c r="A1684" t="s">
        <v>6</v>
      </c>
      <c r="F1684" t="s">
        <v>6</v>
      </c>
    </row>
    <row r="1685" spans="1:9" ht="15.75">
      <c r="A1685" t="s">
        <v>7</v>
      </c>
      <c r="B1685" t="s">
        <v>38</v>
      </c>
      <c r="C1685" t="s">
        <v>9</v>
      </c>
      <c r="D1685" t="s">
        <v>9</v>
      </c>
      <c r="F1685" t="s">
        <v>7</v>
      </c>
      <c r="G1685" t="s">
        <v>38</v>
      </c>
      <c r="H1685" t="s">
        <v>9</v>
      </c>
      <c r="I1685" t="s">
        <v>9</v>
      </c>
    </row>
    <row r="1686" spans="1:6" ht="15.75">
      <c r="A1686" t="s">
        <v>39</v>
      </c>
      <c r="F1686" t="s">
        <v>39</v>
      </c>
    </row>
    <row r="1687" spans="1:11" ht="15.75">
      <c r="A1687" t="s">
        <v>0</v>
      </c>
      <c r="B1687" t="s">
        <v>40</v>
      </c>
      <c r="C1687">
        <v>738449.4</v>
      </c>
      <c r="D1687">
        <v>738449.4</v>
      </c>
      <c r="F1687" t="s">
        <v>0</v>
      </c>
      <c r="G1687" t="s">
        <v>40</v>
      </c>
      <c r="H1687">
        <v>715748.6</v>
      </c>
      <c r="I1687">
        <v>715748.6</v>
      </c>
      <c r="J1687">
        <f>(C1687+H1687)/2</f>
        <v>727099</v>
      </c>
      <c r="K1687">
        <f>(J1687+J1688)</f>
        <v>6910917.5</v>
      </c>
    </row>
    <row r="1688" spans="1:11" ht="15.75">
      <c r="A1688" t="s">
        <v>0</v>
      </c>
      <c r="B1688" t="s">
        <v>41</v>
      </c>
      <c r="C1688">
        <v>6292821</v>
      </c>
      <c r="D1688">
        <v>7031270</v>
      </c>
      <c r="F1688" t="s">
        <v>0</v>
      </c>
      <c r="G1688" t="s">
        <v>41</v>
      </c>
      <c r="H1688">
        <v>6074816</v>
      </c>
      <c r="I1688">
        <v>6790565</v>
      </c>
      <c r="J1688">
        <f>(C1688+H1688)/2</f>
        <v>6183818.5</v>
      </c>
      <c r="K1688">
        <f>ROUND(K1687/1000,1)</f>
        <v>6910.9</v>
      </c>
    </row>
    <row r="1689" spans="1:11" ht="15.75">
      <c r="A1689" t="s">
        <v>20</v>
      </c>
      <c r="B1689" t="s">
        <v>40</v>
      </c>
      <c r="C1689">
        <v>764140.8</v>
      </c>
      <c r="D1689">
        <v>7795411</v>
      </c>
      <c r="F1689" t="s">
        <v>20</v>
      </c>
      <c r="G1689" t="s">
        <v>40</v>
      </c>
      <c r="H1689">
        <v>679729.1</v>
      </c>
      <c r="I1689">
        <v>7470294</v>
      </c>
      <c r="J1689">
        <f>(C1689+H1689)/2</f>
        <v>721934.95</v>
      </c>
      <c r="K1689">
        <f>(J1689+J1690)</f>
        <v>1781699.75</v>
      </c>
    </row>
    <row r="1690" spans="1:11" ht="15.75">
      <c r="A1690" t="s">
        <v>20</v>
      </c>
      <c r="B1690" t="s">
        <v>41</v>
      </c>
      <c r="C1690">
        <v>929861.6</v>
      </c>
      <c r="D1690">
        <v>8725273</v>
      </c>
      <c r="F1690" t="s">
        <v>20</v>
      </c>
      <c r="G1690" t="s">
        <v>41</v>
      </c>
      <c r="H1690">
        <v>1189668</v>
      </c>
      <c r="I1690">
        <v>8659962</v>
      </c>
      <c r="J1690">
        <f>(C1690+H1690)/2</f>
        <v>1059764.8</v>
      </c>
      <c r="K1690">
        <f>ROUND(K1689/1000,1)</f>
        <v>1781.7</v>
      </c>
    </row>
    <row r="1691" spans="10:11" ht="15.75">
      <c r="J1691">
        <f>SUM(J1687:J1690)</f>
        <v>8692617.25</v>
      </c>
      <c r="K1691">
        <f>ROUND(J1691/1000,1)</f>
        <v>8692.6</v>
      </c>
    </row>
    <row r="1693" spans="1:6" ht="15.75">
      <c r="A1693" t="s">
        <v>6</v>
      </c>
      <c r="F1693" t="s">
        <v>6</v>
      </c>
    </row>
    <row r="1694" spans="1:9" ht="15.75">
      <c r="A1694" t="s">
        <v>7</v>
      </c>
      <c r="B1694" t="s">
        <v>42</v>
      </c>
      <c r="C1694" t="s">
        <v>9</v>
      </c>
      <c r="D1694" t="s">
        <v>9</v>
      </c>
      <c r="F1694" t="s">
        <v>7</v>
      </c>
      <c r="G1694" t="s">
        <v>42</v>
      </c>
      <c r="H1694" t="s">
        <v>9</v>
      </c>
      <c r="I1694" t="s">
        <v>9</v>
      </c>
    </row>
    <row r="1695" spans="1:7" ht="15.75">
      <c r="A1695" t="s">
        <v>10</v>
      </c>
      <c r="B1695" t="s">
        <v>43</v>
      </c>
      <c r="F1695" t="s">
        <v>10</v>
      </c>
      <c r="G1695" t="s">
        <v>43</v>
      </c>
    </row>
    <row r="1696" spans="1:13" s="22" customFormat="1" ht="15.75">
      <c r="A1696" s="22" t="s">
        <v>0</v>
      </c>
      <c r="B1696" s="22" t="s">
        <v>32</v>
      </c>
      <c r="C1696" s="22">
        <v>3508389</v>
      </c>
      <c r="D1696" s="22">
        <v>3508389</v>
      </c>
      <c r="F1696" s="22" t="s">
        <v>0</v>
      </c>
      <c r="G1696" s="22" t="s">
        <v>32</v>
      </c>
      <c r="H1696" s="22">
        <v>3451912</v>
      </c>
      <c r="I1696" s="22">
        <v>3451912</v>
      </c>
      <c r="J1696" s="22">
        <f aca="true" t="shared" si="159" ref="J1696:J1706">(C1696+H1696)/2</f>
        <v>3480150.5</v>
      </c>
      <c r="K1696" s="22">
        <f>SUM(K1697:K1701)</f>
        <v>3430767.1649999996</v>
      </c>
      <c r="M1696" s="22">
        <f>SUM(M1697:M1701)</f>
        <v>4657313.045</v>
      </c>
    </row>
    <row r="1697" spans="1:14" s="22" customFormat="1" ht="15.75">
      <c r="A1697" s="22" t="s">
        <v>0</v>
      </c>
      <c r="B1697" s="22" t="s">
        <v>44</v>
      </c>
      <c r="C1697" s="22">
        <v>2552076</v>
      </c>
      <c r="D1697" s="22">
        <v>6060465</v>
      </c>
      <c r="F1697" s="22" t="s">
        <v>0</v>
      </c>
      <c r="G1697" s="22" t="s">
        <v>44</v>
      </c>
      <c r="H1697" s="22">
        <v>2418787</v>
      </c>
      <c r="I1697" s="22">
        <v>5870699</v>
      </c>
      <c r="J1697" s="22">
        <f t="shared" si="159"/>
        <v>2485431.5</v>
      </c>
      <c r="K1697" s="22">
        <f>+J1697</f>
        <v>2485431.5</v>
      </c>
      <c r="L1697" s="22">
        <f>+K1697/$K$1696</f>
        <v>0.7244535640179477</v>
      </c>
      <c r="M1697" s="22">
        <f>+K1697+K1703</f>
        <v>3509194.1</v>
      </c>
      <c r="N1697" s="22">
        <f>+M1697/$M$1696</f>
        <v>0.7534804008434439</v>
      </c>
    </row>
    <row r="1698" spans="1:14" s="22" customFormat="1" ht="15.75">
      <c r="A1698" s="22" t="s">
        <v>0</v>
      </c>
      <c r="B1698" s="22" t="s">
        <v>45</v>
      </c>
      <c r="C1698" s="22">
        <v>655698</v>
      </c>
      <c r="D1698" s="22">
        <v>6716163</v>
      </c>
      <c r="F1698" s="22" t="s">
        <v>0</v>
      </c>
      <c r="G1698" s="22" t="s">
        <v>45</v>
      </c>
      <c r="H1698" s="22">
        <v>596822.1</v>
      </c>
      <c r="I1698" s="22">
        <v>6467522</v>
      </c>
      <c r="J1698" s="22">
        <f t="shared" si="159"/>
        <v>626260.05</v>
      </c>
      <c r="K1698" s="22">
        <f>+J1698</f>
        <v>626260.05</v>
      </c>
      <c r="L1698" s="22">
        <f>+K1698/$K$1696</f>
        <v>0.1825422769545482</v>
      </c>
      <c r="M1698" s="22">
        <f>+K1698+K1704</f>
        <v>713215.9850000001</v>
      </c>
      <c r="N1698" s="22">
        <f>+M1698/$M$1696</f>
        <v>0.15313894043813414</v>
      </c>
    </row>
    <row r="1699" spans="1:14" s="22" customFormat="1" ht="15.75">
      <c r="A1699" s="22" t="s">
        <v>0</v>
      </c>
      <c r="B1699" s="22" t="s">
        <v>46</v>
      </c>
      <c r="C1699" s="22">
        <v>302826.8</v>
      </c>
      <c r="D1699" s="22">
        <v>7018989</v>
      </c>
      <c r="F1699" s="22" t="s">
        <v>0</v>
      </c>
      <c r="G1699" s="22" t="s">
        <v>46</v>
      </c>
      <c r="H1699" s="22">
        <v>309244.5</v>
      </c>
      <c r="I1699" s="22">
        <v>6776766</v>
      </c>
      <c r="J1699" s="22">
        <f t="shared" si="159"/>
        <v>306035.65</v>
      </c>
      <c r="K1699" s="22">
        <f>+J1699</f>
        <v>306035.65</v>
      </c>
      <c r="L1699" s="22">
        <f>+K1699/$K$1696</f>
        <v>0.08920327007968204</v>
      </c>
      <c r="M1699" s="22">
        <f>+K1699+K1705</f>
        <v>414669.265</v>
      </c>
      <c r="N1699" s="22">
        <f>+M1699/$M$1696</f>
        <v>0.0890361590456499</v>
      </c>
    </row>
    <row r="1700" spans="1:13" s="22" customFormat="1" ht="15.75">
      <c r="A1700" s="22" t="s">
        <v>0</v>
      </c>
      <c r="B1700" s="22" t="s">
        <v>47</v>
      </c>
      <c r="C1700" s="22">
        <v>3175.29</v>
      </c>
      <c r="D1700" s="22">
        <v>7022165</v>
      </c>
      <c r="F1700" s="22" t="s">
        <v>0</v>
      </c>
      <c r="G1700" s="22" t="s">
        <v>47</v>
      </c>
      <c r="H1700" s="22">
        <v>1331.93</v>
      </c>
      <c r="I1700" s="22">
        <v>6778098</v>
      </c>
      <c r="J1700" s="22">
        <f t="shared" si="159"/>
        <v>2253.61</v>
      </c>
      <c r="M1700" s="22">
        <f>+K1700+K1706</f>
        <v>0</v>
      </c>
    </row>
    <row r="1701" spans="1:14" s="22" customFormat="1" ht="15.75">
      <c r="A1701" s="22" t="s">
        <v>0</v>
      </c>
      <c r="B1701" s="22" t="s">
        <v>48</v>
      </c>
      <c r="C1701" s="22">
        <v>9105.62</v>
      </c>
      <c r="D1701" s="22">
        <v>7031270</v>
      </c>
      <c r="F1701" s="22" t="s">
        <v>0</v>
      </c>
      <c r="G1701" s="22" t="s">
        <v>48</v>
      </c>
      <c r="H1701" s="22">
        <v>12467.09</v>
      </c>
      <c r="I1701" s="22">
        <v>6790565</v>
      </c>
      <c r="J1701" s="22">
        <f t="shared" si="159"/>
        <v>10786.355</v>
      </c>
      <c r="K1701" s="22">
        <f>+J1700+J1701</f>
        <v>13039.965</v>
      </c>
      <c r="L1701" s="22">
        <f>+K1701/$K$1696</f>
        <v>0.0038008889478222583</v>
      </c>
      <c r="M1701" s="22">
        <f>+K1701+K1707</f>
        <v>20233.695</v>
      </c>
      <c r="N1701" s="22">
        <f>+M1701/$M$1696</f>
        <v>0.004344499672772157</v>
      </c>
    </row>
    <row r="1702" spans="1:11" s="22" customFormat="1" ht="15.75">
      <c r="A1702" s="22" t="s">
        <v>20</v>
      </c>
      <c r="B1702" s="22" t="s">
        <v>32</v>
      </c>
      <c r="C1702" s="22">
        <v>521622.3</v>
      </c>
      <c r="D1702" s="22">
        <v>7552893</v>
      </c>
      <c r="F1702" s="22" t="s">
        <v>20</v>
      </c>
      <c r="G1702" s="22" t="s">
        <v>32</v>
      </c>
      <c r="H1702" s="22">
        <v>588685.5</v>
      </c>
      <c r="I1702" s="22">
        <v>7379251</v>
      </c>
      <c r="J1702" s="22">
        <f t="shared" si="159"/>
        <v>555153.9</v>
      </c>
      <c r="K1702" s="22">
        <f>SUM(K1703:K1707)</f>
        <v>1226545.88</v>
      </c>
    </row>
    <row r="1703" spans="1:12" s="22" customFormat="1" ht="15.75">
      <c r="A1703" s="22" t="s">
        <v>20</v>
      </c>
      <c r="B1703" s="22" t="s">
        <v>44</v>
      </c>
      <c r="C1703" s="22">
        <v>980303.2</v>
      </c>
      <c r="D1703" s="22">
        <v>8533196</v>
      </c>
      <c r="F1703" s="22" t="s">
        <v>20</v>
      </c>
      <c r="G1703" s="22" t="s">
        <v>44</v>
      </c>
      <c r="H1703" s="22">
        <v>1067222</v>
      </c>
      <c r="I1703" s="22">
        <v>8446472</v>
      </c>
      <c r="J1703" s="22">
        <f t="shared" si="159"/>
        <v>1023762.6</v>
      </c>
      <c r="K1703" s="22">
        <f>+J1703</f>
        <v>1023762.6</v>
      </c>
      <c r="L1703" s="22">
        <f>K1703/$K$1702</f>
        <v>0.8346712639889182</v>
      </c>
    </row>
    <row r="1704" spans="1:12" s="22" customFormat="1" ht="15.75">
      <c r="A1704" s="22" t="s">
        <v>20</v>
      </c>
      <c r="B1704" s="22" t="s">
        <v>45</v>
      </c>
      <c r="C1704" s="22">
        <v>87280.9</v>
      </c>
      <c r="D1704" s="22">
        <v>8620477</v>
      </c>
      <c r="F1704" s="22" t="s">
        <v>20</v>
      </c>
      <c r="G1704" s="22" t="s">
        <v>45</v>
      </c>
      <c r="H1704" s="22">
        <v>86630.97</v>
      </c>
      <c r="I1704" s="22">
        <v>8533103</v>
      </c>
      <c r="J1704" s="22">
        <f t="shared" si="159"/>
        <v>86955.935</v>
      </c>
      <c r="K1704" s="22">
        <f>+J1704</f>
        <v>86955.935</v>
      </c>
      <c r="L1704" s="22">
        <f>K1704/$K$1702</f>
        <v>0.0708949713320141</v>
      </c>
    </row>
    <row r="1705" spans="1:12" s="22" customFormat="1" ht="15.75">
      <c r="A1705" s="22" t="s">
        <v>20</v>
      </c>
      <c r="B1705" s="22" t="s">
        <v>46</v>
      </c>
      <c r="C1705" s="22">
        <v>99292.13</v>
      </c>
      <c r="D1705" s="22">
        <v>8719769</v>
      </c>
      <c r="F1705" s="22" t="s">
        <v>20</v>
      </c>
      <c r="G1705" s="22" t="s">
        <v>46</v>
      </c>
      <c r="H1705" s="22">
        <v>117975.1</v>
      </c>
      <c r="I1705" s="22">
        <v>8651078</v>
      </c>
      <c r="J1705" s="22">
        <f t="shared" si="159"/>
        <v>108633.615</v>
      </c>
      <c r="K1705" s="22">
        <f>+J1705</f>
        <v>108633.615</v>
      </c>
      <c r="L1705" s="22">
        <f>K1705/$K$1702</f>
        <v>0.08856873336038601</v>
      </c>
    </row>
    <row r="1706" spans="1:10" s="22" customFormat="1" ht="15.75">
      <c r="A1706" s="22" t="s">
        <v>20</v>
      </c>
      <c r="B1706" s="22" t="s">
        <v>48</v>
      </c>
      <c r="C1706" s="22">
        <v>5503.9</v>
      </c>
      <c r="D1706" s="22">
        <v>8725273</v>
      </c>
      <c r="F1706" s="22" t="s">
        <v>20</v>
      </c>
      <c r="G1706" s="22" t="s">
        <v>48</v>
      </c>
      <c r="H1706" s="22">
        <v>8883.56</v>
      </c>
      <c r="I1706" s="22">
        <v>8659962</v>
      </c>
      <c r="J1706" s="22">
        <f t="shared" si="159"/>
        <v>7193.73</v>
      </c>
    </row>
    <row r="1707" spans="11:12" ht="15.75">
      <c r="K1707">
        <f>+J1706+J1707</f>
        <v>7193.73</v>
      </c>
      <c r="L1707">
        <f>K1707/$K$1702</f>
        <v>0.005865031318681695</v>
      </c>
    </row>
    <row r="1709" spans="1:6" ht="15.75">
      <c r="A1709" t="s">
        <v>6</v>
      </c>
      <c r="F1709" t="s">
        <v>6</v>
      </c>
    </row>
    <row r="1710" spans="1:9" ht="15.75">
      <c r="A1710" t="s">
        <v>7</v>
      </c>
      <c r="B1710" t="s">
        <v>49</v>
      </c>
      <c r="C1710" t="s">
        <v>9</v>
      </c>
      <c r="D1710" t="s">
        <v>9</v>
      </c>
      <c r="F1710" t="s">
        <v>7</v>
      </c>
      <c r="G1710" t="s">
        <v>207</v>
      </c>
      <c r="H1710" t="s">
        <v>208</v>
      </c>
      <c r="I1710" t="s">
        <v>9</v>
      </c>
    </row>
    <row r="1711" spans="1:7" ht="15.75">
      <c r="A1711" t="s">
        <v>10</v>
      </c>
      <c r="B1711" t="s">
        <v>11</v>
      </c>
      <c r="F1711" t="s">
        <v>143</v>
      </c>
      <c r="G1711" t="s">
        <v>31</v>
      </c>
    </row>
    <row r="1712" spans="1:12" s="22" customFormat="1" ht="15.75">
      <c r="A1712" s="22" t="s">
        <v>0</v>
      </c>
      <c r="B1712" s="22" t="s">
        <v>32</v>
      </c>
      <c r="C1712" s="22">
        <v>3517495</v>
      </c>
      <c r="D1712" s="22">
        <v>3517495</v>
      </c>
      <c r="F1712" s="22" t="s">
        <v>0</v>
      </c>
      <c r="G1712" s="22" t="s">
        <v>32</v>
      </c>
      <c r="H1712" s="22">
        <v>3464379</v>
      </c>
      <c r="I1712" s="22">
        <v>3464379</v>
      </c>
      <c r="J1712" s="22">
        <f aca="true" t="shared" si="160" ref="J1712:J1739">(C1712+H1712)/2</f>
        <v>3490937</v>
      </c>
      <c r="K1712" s="22">
        <f>SUM(J1713:J1725)</f>
        <v>3418050.8999999994</v>
      </c>
      <c r="L1712" s="22">
        <f>+SUM(L1713:L1725)</f>
        <v>4720879.100000001</v>
      </c>
    </row>
    <row r="1713" spans="1:13" s="22" customFormat="1" ht="15.75">
      <c r="A1713" s="22" t="s">
        <v>0</v>
      </c>
      <c r="B1713" s="22" t="s">
        <v>50</v>
      </c>
      <c r="C1713" s="22">
        <v>5773.95</v>
      </c>
      <c r="D1713" s="22">
        <v>3523269</v>
      </c>
      <c r="F1713" s="22" t="s">
        <v>0</v>
      </c>
      <c r="G1713" s="22" t="s">
        <v>50</v>
      </c>
      <c r="H1713" s="22">
        <v>8361.8</v>
      </c>
      <c r="I1713" s="22">
        <v>3472741</v>
      </c>
      <c r="J1713" s="22">
        <f t="shared" si="160"/>
        <v>7067.875</v>
      </c>
      <c r="K1713" s="22">
        <f>+J1713/$K$1712</f>
        <v>0.0020678085864666326</v>
      </c>
      <c r="L1713" s="22">
        <f>+J1713+J1728</f>
        <v>10986.645</v>
      </c>
      <c r="M1713" s="22">
        <f>+L1713/$L$1712</f>
        <v>0.002327245575935211</v>
      </c>
    </row>
    <row r="1714" spans="1:13" s="22" customFormat="1" ht="15.75">
      <c r="A1714" s="22" t="s">
        <v>0</v>
      </c>
      <c r="B1714" s="22" t="s">
        <v>51</v>
      </c>
      <c r="C1714" s="22">
        <v>3944.89</v>
      </c>
      <c r="D1714" s="22">
        <v>3527214</v>
      </c>
      <c r="F1714" s="22" t="s">
        <v>0</v>
      </c>
      <c r="G1714" s="22" t="s">
        <v>51</v>
      </c>
      <c r="H1714" s="22">
        <v>4341.95</v>
      </c>
      <c r="I1714" s="22">
        <v>3477083</v>
      </c>
      <c r="J1714" s="22">
        <f t="shared" si="160"/>
        <v>4143.42</v>
      </c>
      <c r="K1714" s="22">
        <f aca="true" t="shared" si="161" ref="K1714:K1725">+J1714/$K$1712</f>
        <v>0.0012122171732433828</v>
      </c>
      <c r="L1714" s="22">
        <f>+J1714+J1729</f>
        <v>87619.68000000001</v>
      </c>
      <c r="M1714" s="22">
        <f aca="true" t="shared" si="162" ref="M1714:M1725">+L1714/$L$1712</f>
        <v>0.018560034718957324</v>
      </c>
    </row>
    <row r="1715" spans="1:13" s="22" customFormat="1" ht="15.75">
      <c r="A1715" s="22" t="s">
        <v>0</v>
      </c>
      <c r="B1715" s="22" t="s">
        <v>52</v>
      </c>
      <c r="C1715" s="22">
        <v>179809</v>
      </c>
      <c r="D1715" s="22">
        <v>3707023</v>
      </c>
      <c r="F1715" s="22" t="s">
        <v>0</v>
      </c>
      <c r="G1715" s="22" t="s">
        <v>52</v>
      </c>
      <c r="H1715" s="22">
        <v>200403.1</v>
      </c>
      <c r="I1715" s="22">
        <v>3677486</v>
      </c>
      <c r="J1715" s="22">
        <f t="shared" si="160"/>
        <v>190106.05</v>
      </c>
      <c r="K1715" s="22">
        <f t="shared" si="161"/>
        <v>0.05561826185794952</v>
      </c>
      <c r="L1715" s="22">
        <f>+J1715+J1729</f>
        <v>273582.31</v>
      </c>
      <c r="M1715" s="22">
        <f t="shared" si="162"/>
        <v>0.057951560335446836</v>
      </c>
    </row>
    <row r="1716" spans="1:13" s="22" customFormat="1" ht="15.75">
      <c r="A1716" s="22" t="s">
        <v>0</v>
      </c>
      <c r="B1716" s="22" t="s">
        <v>53</v>
      </c>
      <c r="C1716" s="22">
        <v>316130.8</v>
      </c>
      <c r="D1716" s="22">
        <v>4023153</v>
      </c>
      <c r="F1716" s="22" t="s">
        <v>0</v>
      </c>
      <c r="G1716" s="22" t="s">
        <v>53</v>
      </c>
      <c r="H1716" s="22">
        <v>282214.5</v>
      </c>
      <c r="I1716" s="22">
        <v>3959700</v>
      </c>
      <c r="J1716" s="22">
        <f t="shared" si="160"/>
        <v>299172.65</v>
      </c>
      <c r="K1716" s="22">
        <f t="shared" si="161"/>
        <v>0.08752726590467101</v>
      </c>
      <c r="L1716" s="22">
        <f aca="true" t="shared" si="163" ref="L1716:L1725">+J1716+J1730</f>
        <v>483130.65</v>
      </c>
      <c r="M1716" s="22">
        <f t="shared" si="162"/>
        <v>0.10233912789675126</v>
      </c>
    </row>
    <row r="1717" spans="1:13" s="22" customFormat="1" ht="15.75">
      <c r="A1717" s="22" t="s">
        <v>0</v>
      </c>
      <c r="B1717" s="22" t="s">
        <v>54</v>
      </c>
      <c r="C1717" s="22">
        <v>442519.2</v>
      </c>
      <c r="D1717" s="22">
        <v>4465673</v>
      </c>
      <c r="F1717" s="22" t="s">
        <v>0</v>
      </c>
      <c r="G1717" s="22" t="s">
        <v>54</v>
      </c>
      <c r="H1717" s="22">
        <v>539211.7</v>
      </c>
      <c r="I1717" s="22">
        <v>4498912</v>
      </c>
      <c r="J1717" s="22">
        <f t="shared" si="160"/>
        <v>490865.44999999995</v>
      </c>
      <c r="K1717" s="22">
        <f t="shared" si="161"/>
        <v>0.1436097543193403</v>
      </c>
      <c r="L1717" s="22">
        <f t="shared" si="163"/>
        <v>674755.1499999999</v>
      </c>
      <c r="M1717" s="22">
        <f t="shared" si="162"/>
        <v>0.14292997886770703</v>
      </c>
    </row>
    <row r="1718" spans="1:13" s="22" customFormat="1" ht="15.75">
      <c r="A1718" s="22" t="s">
        <v>0</v>
      </c>
      <c r="B1718" s="22" t="s">
        <v>55</v>
      </c>
      <c r="C1718" s="22">
        <v>220938.5</v>
      </c>
      <c r="D1718" s="22">
        <v>4686611</v>
      </c>
      <c r="F1718" s="22" t="s">
        <v>0</v>
      </c>
      <c r="G1718" s="22" t="s">
        <v>55</v>
      </c>
      <c r="H1718" s="22">
        <v>208454.2</v>
      </c>
      <c r="I1718" s="22">
        <v>4707366</v>
      </c>
      <c r="J1718" s="22">
        <f t="shared" si="160"/>
        <v>214696.35</v>
      </c>
      <c r="K1718" s="22">
        <f t="shared" si="161"/>
        <v>0.06281250814608993</v>
      </c>
      <c r="L1718" s="22">
        <f t="shared" si="163"/>
        <v>291374.98</v>
      </c>
      <c r="M1718" s="22">
        <f t="shared" si="162"/>
        <v>0.06172049184652917</v>
      </c>
    </row>
    <row r="1719" spans="1:13" s="22" customFormat="1" ht="15.75">
      <c r="A1719" s="22" t="s">
        <v>0</v>
      </c>
      <c r="B1719" s="22" t="s">
        <v>56</v>
      </c>
      <c r="C1719" s="22">
        <v>121686.7</v>
      </c>
      <c r="D1719" s="22">
        <v>4808298</v>
      </c>
      <c r="F1719" s="22" t="s">
        <v>0</v>
      </c>
      <c r="G1719" s="22" t="s">
        <v>56</v>
      </c>
      <c r="H1719" s="22">
        <v>98621.41</v>
      </c>
      <c r="I1719" s="22">
        <v>4805988</v>
      </c>
      <c r="J1719" s="22">
        <f t="shared" si="160"/>
        <v>110154.055</v>
      </c>
      <c r="K1719" s="22">
        <f t="shared" si="161"/>
        <v>0.03222715466291038</v>
      </c>
      <c r="L1719" s="22">
        <f t="shared" si="163"/>
        <v>140429.885</v>
      </c>
      <c r="M1719" s="22">
        <f t="shared" si="162"/>
        <v>0.0297465539839815</v>
      </c>
    </row>
    <row r="1720" spans="1:13" s="22" customFormat="1" ht="15.75">
      <c r="A1720" s="22" t="s">
        <v>0</v>
      </c>
      <c r="B1720" s="22" t="s">
        <v>57</v>
      </c>
      <c r="C1720" s="22">
        <v>323869.9</v>
      </c>
      <c r="D1720" s="22">
        <v>5132168</v>
      </c>
      <c r="F1720" s="22" t="s">
        <v>0</v>
      </c>
      <c r="G1720" s="22" t="s">
        <v>57</v>
      </c>
      <c r="H1720" s="22">
        <v>287901.9</v>
      </c>
      <c r="I1720" s="22">
        <v>5093890</v>
      </c>
      <c r="J1720" s="22">
        <f t="shared" si="160"/>
        <v>305885.9</v>
      </c>
      <c r="K1720" s="22">
        <f t="shared" si="161"/>
        <v>0.08949132384190069</v>
      </c>
      <c r="L1720" s="22">
        <f t="shared" si="163"/>
        <v>381464.695</v>
      </c>
      <c r="M1720" s="22">
        <f t="shared" si="162"/>
        <v>0.0808037416166832</v>
      </c>
    </row>
    <row r="1721" spans="1:13" s="22" customFormat="1" ht="15.75">
      <c r="A1721" s="22" t="s">
        <v>0</v>
      </c>
      <c r="B1721" s="22" t="s">
        <v>58</v>
      </c>
      <c r="C1721" s="22">
        <v>494112.2</v>
      </c>
      <c r="D1721" s="22">
        <v>5626280</v>
      </c>
      <c r="F1721" s="22" t="s">
        <v>0</v>
      </c>
      <c r="G1721" s="22" t="s">
        <v>58</v>
      </c>
      <c r="H1721" s="22">
        <v>405073.6</v>
      </c>
      <c r="I1721" s="22">
        <v>5498963</v>
      </c>
      <c r="J1721" s="22">
        <f t="shared" si="160"/>
        <v>449592.9</v>
      </c>
      <c r="K1721" s="22">
        <f t="shared" si="161"/>
        <v>0.13153487562165914</v>
      </c>
      <c r="L1721" s="22">
        <f t="shared" si="163"/>
        <v>604825.05</v>
      </c>
      <c r="M1721" s="22">
        <f t="shared" si="162"/>
        <v>0.12811703862528484</v>
      </c>
    </row>
    <row r="1722" spans="1:13" s="22" customFormat="1" ht="15.75">
      <c r="A1722" s="22" t="s">
        <v>0</v>
      </c>
      <c r="B1722" s="22" t="s">
        <v>59</v>
      </c>
      <c r="C1722" s="22">
        <v>828492</v>
      </c>
      <c r="D1722" s="22">
        <v>6454772</v>
      </c>
      <c r="F1722" s="22" t="s">
        <v>0</v>
      </c>
      <c r="G1722" s="22" t="s">
        <v>59</v>
      </c>
      <c r="H1722" s="22">
        <v>795330.9</v>
      </c>
      <c r="I1722" s="22">
        <v>6294294</v>
      </c>
      <c r="J1722" s="22">
        <f t="shared" si="160"/>
        <v>811911.45</v>
      </c>
      <c r="K1722" s="22">
        <f t="shared" si="161"/>
        <v>0.2375363836740992</v>
      </c>
      <c r="L1722" s="22">
        <f t="shared" si="163"/>
        <v>1022514.8999999999</v>
      </c>
      <c r="M1722" s="22">
        <f t="shared" si="162"/>
        <v>0.21659417204732054</v>
      </c>
    </row>
    <row r="1723" spans="1:13" s="22" customFormat="1" ht="15.75">
      <c r="A1723" s="22" t="s">
        <v>0</v>
      </c>
      <c r="B1723" s="22" t="s">
        <v>60</v>
      </c>
      <c r="C1723" s="22">
        <v>237256.7</v>
      </c>
      <c r="D1723" s="22">
        <v>6692029</v>
      </c>
      <c r="F1723" s="22" t="s">
        <v>0</v>
      </c>
      <c r="G1723" s="22" t="s">
        <v>60</v>
      </c>
      <c r="H1723" s="22">
        <v>164621.7</v>
      </c>
      <c r="I1723" s="22">
        <v>6458916</v>
      </c>
      <c r="J1723" s="22">
        <f t="shared" si="160"/>
        <v>200939.2</v>
      </c>
      <c r="K1723" s="22">
        <f t="shared" si="161"/>
        <v>0.05878765585380839</v>
      </c>
      <c r="L1723" s="22">
        <f t="shared" si="163"/>
        <v>329070.35000000003</v>
      </c>
      <c r="M1723" s="22">
        <f t="shared" si="162"/>
        <v>0.0697053118771883</v>
      </c>
    </row>
    <row r="1724" spans="1:13" s="22" customFormat="1" ht="15.75">
      <c r="A1724" s="22" t="s">
        <v>0</v>
      </c>
      <c r="B1724" s="22" t="s">
        <v>61</v>
      </c>
      <c r="C1724" s="22">
        <v>151437.3</v>
      </c>
      <c r="D1724" s="22">
        <v>6843466</v>
      </c>
      <c r="F1724" s="22" t="s">
        <v>0</v>
      </c>
      <c r="G1724" s="22" t="s">
        <v>61</v>
      </c>
      <c r="H1724" s="22">
        <v>143663.8</v>
      </c>
      <c r="I1724" s="22">
        <v>6602580</v>
      </c>
      <c r="J1724" s="22">
        <f t="shared" si="160"/>
        <v>147550.55</v>
      </c>
      <c r="K1724" s="22">
        <f t="shared" si="161"/>
        <v>0.04316803766731502</v>
      </c>
      <c r="L1724" s="22">
        <f t="shared" si="163"/>
        <v>213835.815</v>
      </c>
      <c r="M1724" s="22">
        <f t="shared" si="162"/>
        <v>0.045295761757592985</v>
      </c>
    </row>
    <row r="1725" spans="1:13" s="22" customFormat="1" ht="15.75">
      <c r="A1725" s="22" t="s">
        <v>0</v>
      </c>
      <c r="B1725" s="22" t="s">
        <v>62</v>
      </c>
      <c r="C1725" s="22">
        <v>183944.8</v>
      </c>
      <c r="D1725" s="22">
        <v>7027411</v>
      </c>
      <c r="F1725" s="22" t="s">
        <v>0</v>
      </c>
      <c r="G1725" s="22" t="s">
        <v>62</v>
      </c>
      <c r="H1725" s="22">
        <v>187985.3</v>
      </c>
      <c r="I1725" s="22">
        <v>6790565</v>
      </c>
      <c r="J1725" s="22">
        <f t="shared" si="160"/>
        <v>185965.05</v>
      </c>
      <c r="K1725" s="22">
        <f t="shared" si="161"/>
        <v>0.05440675269054654</v>
      </c>
      <c r="L1725" s="22">
        <f t="shared" si="163"/>
        <v>207288.99</v>
      </c>
      <c r="M1725" s="22">
        <f t="shared" si="162"/>
        <v>0.04390898085062165</v>
      </c>
    </row>
    <row r="1726" spans="1:10" s="22" customFormat="1" ht="15.75">
      <c r="A1726" s="22" t="s">
        <v>0</v>
      </c>
      <c r="B1726" s="22" t="s">
        <v>63</v>
      </c>
      <c r="C1726" s="22">
        <v>3859.85</v>
      </c>
      <c r="D1726" s="22">
        <v>7031270</v>
      </c>
      <c r="J1726" s="22">
        <f t="shared" si="160"/>
        <v>1929.925</v>
      </c>
    </row>
    <row r="1727" spans="1:11" s="22" customFormat="1" ht="15.75">
      <c r="A1727" s="22" t="s">
        <v>20</v>
      </c>
      <c r="B1727" s="22" t="s">
        <v>32</v>
      </c>
      <c r="C1727" s="22">
        <v>527126.2</v>
      </c>
      <c r="D1727" s="22">
        <v>7558397</v>
      </c>
      <c r="F1727" s="22" t="s">
        <v>20</v>
      </c>
      <c r="G1727" s="22" t="s">
        <v>32</v>
      </c>
      <c r="H1727" s="22">
        <v>597569.1</v>
      </c>
      <c r="I1727" s="22">
        <v>7388134</v>
      </c>
      <c r="J1727" s="22">
        <f t="shared" si="160"/>
        <v>562347.6499999999</v>
      </c>
      <c r="K1727" s="22">
        <f>SUM(J1728:J1740)</f>
        <v>1219351.94</v>
      </c>
    </row>
    <row r="1728" spans="1:11" s="22" customFormat="1" ht="15.75">
      <c r="A1728" s="22" t="s">
        <v>20</v>
      </c>
      <c r="B1728" s="22" t="s">
        <v>50</v>
      </c>
      <c r="C1728" s="22">
        <v>4175.91</v>
      </c>
      <c r="D1728" s="22">
        <v>7562572</v>
      </c>
      <c r="F1728" s="22" t="s">
        <v>20</v>
      </c>
      <c r="G1728" s="22" t="s">
        <v>50</v>
      </c>
      <c r="H1728" s="22">
        <v>3661.63</v>
      </c>
      <c r="I1728" s="22">
        <v>7391796</v>
      </c>
      <c r="J1728" s="22">
        <f t="shared" si="160"/>
        <v>3918.77</v>
      </c>
      <c r="K1728" s="22">
        <f>+J1728/$K$1727</f>
        <v>0.0032138137246905106</v>
      </c>
    </row>
    <row r="1729" spans="1:11" s="22" customFormat="1" ht="15.75">
      <c r="A1729" s="22" t="s">
        <v>20</v>
      </c>
      <c r="B1729" s="22" t="s">
        <v>52</v>
      </c>
      <c r="C1729" s="22">
        <v>70197.83</v>
      </c>
      <c r="D1729" s="22">
        <v>7632770</v>
      </c>
      <c r="F1729" s="22" t="s">
        <v>20</v>
      </c>
      <c r="G1729" s="22" t="s">
        <v>52</v>
      </c>
      <c r="H1729" s="22">
        <v>96754.69</v>
      </c>
      <c r="I1729" s="22">
        <v>7488550</v>
      </c>
      <c r="J1729" s="22">
        <f t="shared" si="160"/>
        <v>83476.26000000001</v>
      </c>
      <c r="K1729" s="22">
        <f aca="true" t="shared" si="164" ref="K1729:K1739">+J1729/$K$1727</f>
        <v>0.06845952941199242</v>
      </c>
    </row>
    <row r="1730" spans="1:11" s="22" customFormat="1" ht="15.75">
      <c r="A1730" s="22" t="s">
        <v>20</v>
      </c>
      <c r="B1730" s="22" t="s">
        <v>53</v>
      </c>
      <c r="C1730" s="22">
        <v>185860.2</v>
      </c>
      <c r="D1730" s="22">
        <v>7818631</v>
      </c>
      <c r="F1730" s="22" t="s">
        <v>20</v>
      </c>
      <c r="G1730" s="22" t="s">
        <v>53</v>
      </c>
      <c r="H1730" s="22">
        <v>182055.8</v>
      </c>
      <c r="I1730" s="22">
        <v>7670606</v>
      </c>
      <c r="J1730" s="22">
        <f t="shared" si="160"/>
        <v>183958</v>
      </c>
      <c r="K1730" s="22">
        <f t="shared" si="164"/>
        <v>0.15086538509956363</v>
      </c>
    </row>
    <row r="1731" spans="1:11" s="22" customFormat="1" ht="15.75">
      <c r="A1731" s="22" t="s">
        <v>20</v>
      </c>
      <c r="B1731" s="22" t="s">
        <v>54</v>
      </c>
      <c r="C1731" s="22">
        <v>182785</v>
      </c>
      <c r="D1731" s="22">
        <v>8001416</v>
      </c>
      <c r="F1731" s="22" t="s">
        <v>20</v>
      </c>
      <c r="G1731" s="22" t="s">
        <v>54</v>
      </c>
      <c r="H1731" s="22">
        <v>184994.4</v>
      </c>
      <c r="I1731" s="22">
        <v>7855601</v>
      </c>
      <c r="J1731" s="22">
        <f t="shared" si="160"/>
        <v>183889.7</v>
      </c>
      <c r="K1731" s="22">
        <f t="shared" si="164"/>
        <v>0.15080937173889272</v>
      </c>
    </row>
    <row r="1732" spans="1:11" s="22" customFormat="1" ht="15.75">
      <c r="A1732" s="22" t="s">
        <v>20</v>
      </c>
      <c r="B1732" s="22" t="s">
        <v>55</v>
      </c>
      <c r="C1732" s="22">
        <v>68592.01</v>
      </c>
      <c r="D1732" s="22">
        <v>8070008</v>
      </c>
      <c r="F1732" s="22" t="s">
        <v>20</v>
      </c>
      <c r="G1732" s="22" t="s">
        <v>55</v>
      </c>
      <c r="H1732" s="22">
        <v>84765.25</v>
      </c>
      <c r="I1732" s="22">
        <v>7940366</v>
      </c>
      <c r="J1732" s="22">
        <f t="shared" si="160"/>
        <v>76678.63</v>
      </c>
      <c r="K1732" s="22">
        <f t="shared" si="164"/>
        <v>0.06288474023340629</v>
      </c>
    </row>
    <row r="1733" spans="1:11" s="22" customFormat="1" ht="15.75">
      <c r="A1733" s="22" t="s">
        <v>20</v>
      </c>
      <c r="B1733" s="22" t="s">
        <v>56</v>
      </c>
      <c r="C1733" s="22">
        <v>25687.79</v>
      </c>
      <c r="D1733" s="22">
        <v>8095695</v>
      </c>
      <c r="F1733" s="22" t="s">
        <v>20</v>
      </c>
      <c r="G1733" s="22" t="s">
        <v>56</v>
      </c>
      <c r="H1733" s="22">
        <v>34863.87</v>
      </c>
      <c r="I1733" s="22">
        <v>7975230</v>
      </c>
      <c r="J1733" s="22">
        <f t="shared" si="160"/>
        <v>30275.83</v>
      </c>
      <c r="K1733" s="22">
        <f t="shared" si="164"/>
        <v>0.024829443417295916</v>
      </c>
    </row>
    <row r="1734" spans="1:11" s="22" customFormat="1" ht="15.75">
      <c r="A1734" s="22" t="s">
        <v>20</v>
      </c>
      <c r="B1734" s="22" t="s">
        <v>57</v>
      </c>
      <c r="C1734" s="22">
        <v>64951.8</v>
      </c>
      <c r="D1734" s="22">
        <v>8160647</v>
      </c>
      <c r="F1734" s="22" t="s">
        <v>20</v>
      </c>
      <c r="G1734" s="22" t="s">
        <v>57</v>
      </c>
      <c r="H1734" s="22">
        <v>86205.79</v>
      </c>
      <c r="I1734" s="22">
        <v>8061436</v>
      </c>
      <c r="J1734" s="22">
        <f t="shared" si="160"/>
        <v>75578.795</v>
      </c>
      <c r="K1734" s="22">
        <f t="shared" si="164"/>
        <v>0.06198275700451176</v>
      </c>
    </row>
    <row r="1735" spans="1:11" s="22" customFormat="1" ht="15.75">
      <c r="A1735" s="22" t="s">
        <v>20</v>
      </c>
      <c r="B1735" s="22" t="s">
        <v>58</v>
      </c>
      <c r="C1735" s="22">
        <v>145777.7</v>
      </c>
      <c r="D1735" s="22">
        <v>8306425</v>
      </c>
      <c r="F1735" s="22" t="s">
        <v>20</v>
      </c>
      <c r="G1735" s="22" t="s">
        <v>58</v>
      </c>
      <c r="H1735" s="22">
        <v>164686.6</v>
      </c>
      <c r="I1735" s="22">
        <v>8226122</v>
      </c>
      <c r="J1735" s="22">
        <f t="shared" si="160"/>
        <v>155232.15000000002</v>
      </c>
      <c r="K1735" s="22">
        <f t="shared" si="164"/>
        <v>0.12730709232315654</v>
      </c>
    </row>
    <row r="1736" spans="1:11" s="22" customFormat="1" ht="15.75">
      <c r="A1736" s="22" t="s">
        <v>20</v>
      </c>
      <c r="B1736" s="22" t="s">
        <v>59</v>
      </c>
      <c r="C1736" s="22">
        <v>195873.3</v>
      </c>
      <c r="D1736" s="22">
        <v>8502298</v>
      </c>
      <c r="F1736" s="22" t="s">
        <v>20</v>
      </c>
      <c r="G1736" s="22" t="s">
        <v>59</v>
      </c>
      <c r="H1736" s="22">
        <v>225333.6</v>
      </c>
      <c r="I1736" s="22">
        <v>8451456</v>
      </c>
      <c r="J1736" s="22">
        <f t="shared" si="160"/>
        <v>210603.45</v>
      </c>
      <c r="K1736" s="22">
        <f t="shared" si="164"/>
        <v>0.17271752567187454</v>
      </c>
    </row>
    <row r="1737" spans="1:11" s="22" customFormat="1" ht="15.75">
      <c r="A1737" s="22" t="s">
        <v>20</v>
      </c>
      <c r="B1737" s="22" t="s">
        <v>60</v>
      </c>
      <c r="C1737" s="22">
        <v>136110.7</v>
      </c>
      <c r="D1737" s="22">
        <v>8638409</v>
      </c>
      <c r="F1737" s="22" t="s">
        <v>20</v>
      </c>
      <c r="G1737" s="22" t="s">
        <v>60</v>
      </c>
      <c r="H1737" s="22">
        <v>120151.6</v>
      </c>
      <c r="I1737" s="22">
        <v>8571607</v>
      </c>
      <c r="J1737" s="22">
        <f t="shared" si="160"/>
        <v>128131.15000000001</v>
      </c>
      <c r="K1737" s="22">
        <f t="shared" si="164"/>
        <v>0.1050813516563561</v>
      </c>
    </row>
    <row r="1738" spans="1:11" s="22" customFormat="1" ht="15.75">
      <c r="A1738" s="22" t="s">
        <v>20</v>
      </c>
      <c r="B1738" s="22" t="s">
        <v>61</v>
      </c>
      <c r="C1738" s="22">
        <v>63931.28</v>
      </c>
      <c r="D1738" s="22">
        <v>8702340</v>
      </c>
      <c r="F1738" s="22" t="s">
        <v>20</v>
      </c>
      <c r="G1738" s="22" t="s">
        <v>61</v>
      </c>
      <c r="H1738" s="22">
        <v>68639.25</v>
      </c>
      <c r="I1738" s="22">
        <v>8640247</v>
      </c>
      <c r="J1738" s="22">
        <f t="shared" si="160"/>
        <v>66285.265</v>
      </c>
      <c r="K1738" s="22">
        <f t="shared" si="164"/>
        <v>0.0543610608435166</v>
      </c>
    </row>
    <row r="1739" spans="1:11" s="22" customFormat="1" ht="15.75">
      <c r="A1739" s="22" t="s">
        <v>20</v>
      </c>
      <c r="B1739" s="22" t="s">
        <v>62</v>
      </c>
      <c r="C1739" s="22">
        <v>22932.72</v>
      </c>
      <c r="D1739" s="22">
        <v>8725273</v>
      </c>
      <c r="F1739" s="22" t="s">
        <v>20</v>
      </c>
      <c r="G1739" s="22" t="s">
        <v>62</v>
      </c>
      <c r="H1739" s="22">
        <v>19715.16</v>
      </c>
      <c r="I1739" s="22">
        <v>8659962</v>
      </c>
      <c r="J1739" s="22">
        <f t="shared" si="160"/>
        <v>21323.940000000002</v>
      </c>
      <c r="K1739" s="22">
        <f t="shared" si="164"/>
        <v>0.01748792887474309</v>
      </c>
    </row>
    <row r="1741" spans="1:6" ht="15.75">
      <c r="A1741" t="s">
        <v>6</v>
      </c>
      <c r="F1741" t="s">
        <v>6</v>
      </c>
    </row>
    <row r="1742" spans="1:9" ht="15.75">
      <c r="A1742" t="s">
        <v>7</v>
      </c>
      <c r="B1742" t="s">
        <v>64</v>
      </c>
      <c r="C1742" t="s">
        <v>9</v>
      </c>
      <c r="D1742" t="s">
        <v>9</v>
      </c>
      <c r="F1742" t="s">
        <v>7</v>
      </c>
      <c r="G1742" t="s">
        <v>64</v>
      </c>
      <c r="H1742" t="s">
        <v>9</v>
      </c>
      <c r="I1742" t="s">
        <v>9</v>
      </c>
    </row>
    <row r="1743" spans="1:7" ht="15.75">
      <c r="A1743" t="s">
        <v>143</v>
      </c>
      <c r="B1743" t="s">
        <v>31</v>
      </c>
      <c r="F1743" t="s">
        <v>10</v>
      </c>
      <c r="G1743" t="s">
        <v>11</v>
      </c>
    </row>
    <row r="1744" spans="1:13" s="22" customFormat="1" ht="15.75">
      <c r="A1744" s="22" t="s">
        <v>0</v>
      </c>
      <c r="B1744" s="22" t="s">
        <v>32</v>
      </c>
      <c r="C1744" s="22">
        <v>3517495</v>
      </c>
      <c r="D1744" s="22">
        <v>3517495</v>
      </c>
      <c r="F1744" s="22" t="s">
        <v>0</v>
      </c>
      <c r="G1744" s="22" t="s">
        <v>32</v>
      </c>
      <c r="H1744" s="22">
        <v>3464379</v>
      </c>
      <c r="I1744" s="22">
        <v>3464379</v>
      </c>
      <c r="J1744" s="22">
        <f aca="true" t="shared" si="165" ref="J1744:J1766">(C1744+H1744)/2</f>
        <v>3490937</v>
      </c>
      <c r="K1744" s="22">
        <f>SUM(J1745:J1754)</f>
        <v>3418050.795</v>
      </c>
      <c r="M1744" s="22">
        <f>SUM(L1745:L1754)</f>
        <v>4637402.77</v>
      </c>
    </row>
    <row r="1745" spans="1:13" s="22" customFormat="1" ht="15.75">
      <c r="A1745" s="22" t="s">
        <v>0</v>
      </c>
      <c r="B1745" s="22" t="s">
        <v>65</v>
      </c>
      <c r="C1745" s="22">
        <v>586221.8</v>
      </c>
      <c r="D1745" s="22">
        <v>4103717</v>
      </c>
      <c r="F1745" s="22" t="s">
        <v>0</v>
      </c>
      <c r="G1745" s="22" t="s">
        <v>65</v>
      </c>
      <c r="H1745" s="22">
        <v>582300.4</v>
      </c>
      <c r="I1745" s="22">
        <v>4046680</v>
      </c>
      <c r="J1745" s="22">
        <f t="shared" si="165"/>
        <v>584261.1000000001</v>
      </c>
      <c r="K1745" s="22">
        <f>J1745/$K$1744</f>
        <v>0.17093400158203328</v>
      </c>
      <c r="L1745" s="22">
        <f>J1745+J1757</f>
        <v>711624.0000000001</v>
      </c>
      <c r="M1745" s="22">
        <f>+L1745/$M$1744</f>
        <v>0.15345313644171568</v>
      </c>
    </row>
    <row r="1746" spans="1:13" s="22" customFormat="1" ht="15.75">
      <c r="A1746" s="22" t="s">
        <v>0</v>
      </c>
      <c r="B1746" s="22" t="s">
        <v>66</v>
      </c>
      <c r="C1746" s="22">
        <v>886607.5</v>
      </c>
      <c r="D1746" s="22">
        <v>4990324</v>
      </c>
      <c r="F1746" s="22" t="s">
        <v>0</v>
      </c>
      <c r="G1746" s="22" t="s">
        <v>66</v>
      </c>
      <c r="H1746" s="22">
        <v>816556.2</v>
      </c>
      <c r="I1746" s="22">
        <v>4863236</v>
      </c>
      <c r="J1746" s="22">
        <f t="shared" si="165"/>
        <v>851581.85</v>
      </c>
      <c r="K1746" s="22">
        <f aca="true" t="shared" si="166" ref="K1746:K1754">J1746/$K$1744</f>
        <v>0.2491425379768237</v>
      </c>
      <c r="L1746" s="22">
        <f aca="true" t="shared" si="167" ref="L1746:L1754">J1746+J1758</f>
        <v>1092092.25</v>
      </c>
      <c r="M1746" s="22">
        <f aca="true" t="shared" si="168" ref="M1746:M1754">+L1746/$M$1744</f>
        <v>0.23549652772558294</v>
      </c>
    </row>
    <row r="1747" spans="1:13" s="22" customFormat="1" ht="15.75">
      <c r="A1747" s="22" t="s">
        <v>0</v>
      </c>
      <c r="B1747" s="22" t="s">
        <v>67</v>
      </c>
      <c r="C1747" s="22">
        <v>551487.4</v>
      </c>
      <c r="D1747" s="22">
        <v>5541811</v>
      </c>
      <c r="F1747" s="22" t="s">
        <v>0</v>
      </c>
      <c r="G1747" s="22" t="s">
        <v>67</v>
      </c>
      <c r="H1747" s="22">
        <v>454808.2</v>
      </c>
      <c r="I1747" s="22">
        <v>5318044</v>
      </c>
      <c r="J1747" s="22">
        <f t="shared" si="165"/>
        <v>503147.80000000005</v>
      </c>
      <c r="K1747" s="22">
        <f t="shared" si="166"/>
        <v>0.1472031371611024</v>
      </c>
      <c r="L1747" s="22">
        <f t="shared" si="167"/>
        <v>764337.4500000001</v>
      </c>
      <c r="M1747" s="22">
        <f t="shared" si="168"/>
        <v>0.1648201564342448</v>
      </c>
    </row>
    <row r="1748" spans="1:13" s="22" customFormat="1" ht="15.75">
      <c r="A1748" s="22" t="s">
        <v>0</v>
      </c>
      <c r="B1748" s="22" t="s">
        <v>68</v>
      </c>
      <c r="C1748" s="22">
        <v>381608</v>
      </c>
      <c r="D1748" s="22">
        <v>5923419</v>
      </c>
      <c r="F1748" s="22" t="s">
        <v>0</v>
      </c>
      <c r="G1748" s="22" t="s">
        <v>68</v>
      </c>
      <c r="H1748" s="22">
        <v>409657.9</v>
      </c>
      <c r="I1748" s="22">
        <v>5727702</v>
      </c>
      <c r="J1748" s="22">
        <f t="shared" si="165"/>
        <v>395632.95</v>
      </c>
      <c r="K1748" s="22">
        <f t="shared" si="166"/>
        <v>0.1157481189509356</v>
      </c>
      <c r="L1748" s="22">
        <f t="shared" si="167"/>
        <v>501495.595</v>
      </c>
      <c r="M1748" s="22">
        <f t="shared" si="168"/>
        <v>0.10814147915817111</v>
      </c>
    </row>
    <row r="1749" spans="1:13" s="22" customFormat="1" ht="15.75">
      <c r="A1749" s="22" t="s">
        <v>0</v>
      </c>
      <c r="B1749" s="22" t="s">
        <v>69</v>
      </c>
      <c r="C1749" s="22">
        <v>572183.2</v>
      </c>
      <c r="D1749" s="22">
        <v>6495603</v>
      </c>
      <c r="F1749" s="22" t="s">
        <v>0</v>
      </c>
      <c r="G1749" s="22" t="s">
        <v>69</v>
      </c>
      <c r="H1749" s="22">
        <v>541986.1</v>
      </c>
      <c r="I1749" s="22">
        <v>6269688</v>
      </c>
      <c r="J1749" s="22">
        <f t="shared" si="165"/>
        <v>557084.6499999999</v>
      </c>
      <c r="K1749" s="22">
        <f t="shared" si="166"/>
        <v>0.16298313963470515</v>
      </c>
      <c r="L1749" s="22">
        <f t="shared" si="167"/>
        <v>680565.7499999999</v>
      </c>
      <c r="M1749" s="22">
        <f t="shared" si="168"/>
        <v>0.14675579925959287</v>
      </c>
    </row>
    <row r="1750" spans="1:13" s="22" customFormat="1" ht="15.75">
      <c r="A1750" s="22" t="s">
        <v>0</v>
      </c>
      <c r="B1750" s="22" t="s">
        <v>70</v>
      </c>
      <c r="C1750" s="22">
        <v>1755.72</v>
      </c>
      <c r="D1750" s="22">
        <v>6497358</v>
      </c>
      <c r="F1750" s="22" t="s">
        <v>0</v>
      </c>
      <c r="G1750" s="22" t="s">
        <v>70</v>
      </c>
      <c r="H1750" s="22">
        <v>4341.95</v>
      </c>
      <c r="I1750" s="22">
        <v>6274030</v>
      </c>
      <c r="J1750" s="22">
        <f t="shared" si="165"/>
        <v>3048.835</v>
      </c>
      <c r="K1750" s="22">
        <f t="shared" si="166"/>
        <v>0.0008919806003058535</v>
      </c>
      <c r="L1750" s="22">
        <f t="shared" si="167"/>
        <v>7991.01</v>
      </c>
      <c r="M1750" s="22">
        <f t="shared" si="168"/>
        <v>0.0017231649689121139</v>
      </c>
    </row>
    <row r="1751" spans="1:13" s="22" customFormat="1" ht="15.75">
      <c r="A1751" s="22" t="s">
        <v>0</v>
      </c>
      <c r="B1751" s="22" t="s">
        <v>52</v>
      </c>
      <c r="C1751" s="22">
        <v>145359.5</v>
      </c>
      <c r="D1751" s="22">
        <v>6642718</v>
      </c>
      <c r="F1751" s="22" t="s">
        <v>0</v>
      </c>
      <c r="G1751" s="22" t="s">
        <v>52</v>
      </c>
      <c r="H1751" s="22">
        <v>136671</v>
      </c>
      <c r="I1751" s="22">
        <v>6410701</v>
      </c>
      <c r="J1751" s="22">
        <f t="shared" si="165"/>
        <v>141015.25</v>
      </c>
      <c r="K1751" s="22">
        <f t="shared" si="166"/>
        <v>0.04125604283186201</v>
      </c>
      <c r="L1751" s="22">
        <f t="shared" si="167"/>
        <v>216055.04499999998</v>
      </c>
      <c r="M1751" s="22">
        <f t="shared" si="168"/>
        <v>0.04658966574947727</v>
      </c>
    </row>
    <row r="1752" spans="1:13" s="22" customFormat="1" ht="15.75">
      <c r="A1752" s="22" t="s">
        <v>0</v>
      </c>
      <c r="B1752" s="22" t="s">
        <v>71</v>
      </c>
      <c r="C1752" s="22">
        <v>88169.51</v>
      </c>
      <c r="D1752" s="22">
        <v>6730887</v>
      </c>
      <c r="F1752" s="22" t="s">
        <v>0</v>
      </c>
      <c r="G1752" s="22" t="s">
        <v>71</v>
      </c>
      <c r="H1752" s="22">
        <v>97073.17</v>
      </c>
      <c r="I1752" s="22">
        <v>6507774</v>
      </c>
      <c r="J1752" s="22">
        <f t="shared" si="165"/>
        <v>92621.34</v>
      </c>
      <c r="K1752" s="22">
        <f t="shared" si="166"/>
        <v>0.02709770730601445</v>
      </c>
      <c r="L1752" s="22">
        <f t="shared" si="167"/>
        <v>135609.05</v>
      </c>
      <c r="M1752" s="22">
        <f t="shared" si="168"/>
        <v>0.0292424567642202</v>
      </c>
    </row>
    <row r="1753" spans="1:13" s="22" customFormat="1" ht="15.75">
      <c r="A1753" s="22" t="s">
        <v>0</v>
      </c>
      <c r="B1753" s="22" t="s">
        <v>72</v>
      </c>
      <c r="C1753" s="22">
        <v>79485.54</v>
      </c>
      <c r="D1753" s="22">
        <v>6810373</v>
      </c>
      <c r="F1753" s="22" t="s">
        <v>0</v>
      </c>
      <c r="G1753" s="22" t="s">
        <v>72</v>
      </c>
      <c r="H1753" s="22">
        <v>109430</v>
      </c>
      <c r="I1753" s="22">
        <v>6617204</v>
      </c>
      <c r="J1753" s="22">
        <f t="shared" si="165"/>
        <v>94457.76999999999</v>
      </c>
      <c r="K1753" s="22">
        <f t="shared" si="166"/>
        <v>0.027634981357847255</v>
      </c>
      <c r="L1753" s="22">
        <f t="shared" si="167"/>
        <v>213946.62</v>
      </c>
      <c r="M1753" s="22">
        <f t="shared" si="168"/>
        <v>0.046135009316863804</v>
      </c>
    </row>
    <row r="1754" spans="1:13" s="22" customFormat="1" ht="15.75">
      <c r="A1754" s="22" t="s">
        <v>0</v>
      </c>
      <c r="B1754" s="22" t="s">
        <v>73</v>
      </c>
      <c r="C1754" s="22">
        <v>217037.6</v>
      </c>
      <c r="D1754" s="22">
        <v>7027411</v>
      </c>
      <c r="F1754" s="22" t="s">
        <v>0</v>
      </c>
      <c r="G1754" s="22" t="s">
        <v>73</v>
      </c>
      <c r="H1754" s="22">
        <v>173360.9</v>
      </c>
      <c r="I1754" s="22">
        <v>6790565</v>
      </c>
      <c r="J1754" s="22">
        <f t="shared" si="165"/>
        <v>195199.25</v>
      </c>
      <c r="K1754" s="22">
        <f t="shared" si="166"/>
        <v>0.05710835259837033</v>
      </c>
      <c r="L1754" s="22">
        <f t="shared" si="167"/>
        <v>313686</v>
      </c>
      <c r="M1754" s="22">
        <f t="shared" si="168"/>
        <v>0.06764260418121931</v>
      </c>
    </row>
    <row r="1755" spans="1:10" s="22" customFormat="1" ht="15.75">
      <c r="A1755" s="22" t="s">
        <v>0</v>
      </c>
      <c r="B1755" s="22" t="s">
        <v>74</v>
      </c>
      <c r="C1755" s="22">
        <v>3859.85</v>
      </c>
      <c r="D1755" s="22">
        <v>7031270</v>
      </c>
      <c r="J1755" s="22">
        <f t="shared" si="165"/>
        <v>1929.925</v>
      </c>
    </row>
    <row r="1756" spans="1:11" s="22" customFormat="1" ht="15.75">
      <c r="A1756" s="22" t="s">
        <v>20</v>
      </c>
      <c r="B1756" s="22" t="s">
        <v>32</v>
      </c>
      <c r="C1756" s="22">
        <v>527126.2</v>
      </c>
      <c r="D1756" s="22">
        <v>7558397</v>
      </c>
      <c r="F1756" s="22" t="s">
        <v>20</v>
      </c>
      <c r="G1756" s="22" t="s">
        <v>32</v>
      </c>
      <c r="H1756" s="22">
        <v>597569.1</v>
      </c>
      <c r="I1756" s="22">
        <v>7388134</v>
      </c>
      <c r="J1756" s="22">
        <f t="shared" si="165"/>
        <v>562347.6499999999</v>
      </c>
      <c r="K1756" s="22">
        <f>SUM(J1757:J1766)</f>
        <v>1219351.975</v>
      </c>
    </row>
    <row r="1757" spans="1:11" s="22" customFormat="1" ht="15.75">
      <c r="A1757" s="22" t="s">
        <v>20</v>
      </c>
      <c r="B1757" s="22" t="s">
        <v>65</v>
      </c>
      <c r="C1757" s="22">
        <v>105467.7</v>
      </c>
      <c r="D1757" s="22">
        <v>7663864</v>
      </c>
      <c r="F1757" s="22" t="s">
        <v>20</v>
      </c>
      <c r="G1757" s="22" t="s">
        <v>65</v>
      </c>
      <c r="H1757" s="22">
        <v>149258.1</v>
      </c>
      <c r="I1757" s="22">
        <v>7537392</v>
      </c>
      <c r="J1757" s="22">
        <f t="shared" si="165"/>
        <v>127362.9</v>
      </c>
      <c r="K1757" s="22">
        <f>J1757/$K$1756</f>
        <v>0.10445130086413316</v>
      </c>
    </row>
    <row r="1758" spans="1:11" s="22" customFormat="1" ht="15.75">
      <c r="A1758" s="22" t="s">
        <v>20</v>
      </c>
      <c r="B1758" s="22" t="s">
        <v>66</v>
      </c>
      <c r="C1758" s="22">
        <v>228744.3</v>
      </c>
      <c r="D1758" s="22">
        <v>7892609</v>
      </c>
      <c r="F1758" s="22" t="s">
        <v>20</v>
      </c>
      <c r="G1758" s="22" t="s">
        <v>66</v>
      </c>
      <c r="H1758" s="22">
        <v>252276.5</v>
      </c>
      <c r="I1758" s="22">
        <v>7789669</v>
      </c>
      <c r="J1758" s="22">
        <f t="shared" si="165"/>
        <v>240510.4</v>
      </c>
      <c r="K1758" s="22">
        <f aca="true" t="shared" si="169" ref="K1758:K1766">J1758/$K$1756</f>
        <v>0.19724444207342182</v>
      </c>
    </row>
    <row r="1759" spans="1:11" s="22" customFormat="1" ht="15.75">
      <c r="A1759" s="22" t="s">
        <v>20</v>
      </c>
      <c r="B1759" s="22" t="s">
        <v>67</v>
      </c>
      <c r="C1759" s="22">
        <v>281283.5</v>
      </c>
      <c r="D1759" s="22">
        <v>8173892</v>
      </c>
      <c r="F1759" s="22" t="s">
        <v>20</v>
      </c>
      <c r="G1759" s="22" t="s">
        <v>67</v>
      </c>
      <c r="H1759" s="22">
        <v>241095.8</v>
      </c>
      <c r="I1759" s="22">
        <v>8030765</v>
      </c>
      <c r="J1759" s="22">
        <f t="shared" si="165"/>
        <v>261189.65</v>
      </c>
      <c r="K1759" s="22">
        <f t="shared" si="169"/>
        <v>0.2142036551833198</v>
      </c>
    </row>
    <row r="1760" spans="1:11" s="22" customFormat="1" ht="15.75">
      <c r="A1760" s="22" t="s">
        <v>20</v>
      </c>
      <c r="B1760" s="22" t="s">
        <v>68</v>
      </c>
      <c r="C1760" s="22">
        <v>90013.39</v>
      </c>
      <c r="D1760" s="22">
        <v>8263905</v>
      </c>
      <c r="F1760" s="22" t="s">
        <v>20</v>
      </c>
      <c r="G1760" s="22" t="s">
        <v>68</v>
      </c>
      <c r="H1760" s="22">
        <v>121711.9</v>
      </c>
      <c r="I1760" s="22">
        <v>8152476</v>
      </c>
      <c r="J1760" s="22">
        <f t="shared" si="165"/>
        <v>105862.64499999999</v>
      </c>
      <c r="K1760" s="22">
        <f t="shared" si="169"/>
        <v>0.08681877519409437</v>
      </c>
    </row>
    <row r="1761" spans="1:11" s="22" customFormat="1" ht="15.75">
      <c r="A1761" s="22" t="s">
        <v>20</v>
      </c>
      <c r="B1761" s="22" t="s">
        <v>69</v>
      </c>
      <c r="C1761" s="22">
        <v>111520.7</v>
      </c>
      <c r="D1761" s="22">
        <v>8375426</v>
      </c>
      <c r="F1761" s="22" t="s">
        <v>20</v>
      </c>
      <c r="G1761" s="22" t="s">
        <v>69</v>
      </c>
      <c r="H1761" s="22">
        <v>135441.5</v>
      </c>
      <c r="I1761" s="22">
        <v>8287918</v>
      </c>
      <c r="J1761" s="22">
        <f t="shared" si="165"/>
        <v>123481.1</v>
      </c>
      <c r="K1761" s="22">
        <f t="shared" si="169"/>
        <v>0.10126780661506699</v>
      </c>
    </row>
    <row r="1762" spans="1:11" s="22" customFormat="1" ht="15.75">
      <c r="A1762" s="22" t="s">
        <v>20</v>
      </c>
      <c r="B1762" s="22" t="s">
        <v>70</v>
      </c>
      <c r="C1762" s="22">
        <v>7676.84</v>
      </c>
      <c r="D1762" s="22">
        <v>8383103</v>
      </c>
      <c r="F1762" s="22" t="s">
        <v>20</v>
      </c>
      <c r="G1762" s="22" t="s">
        <v>70</v>
      </c>
      <c r="H1762" s="22">
        <v>2207.51</v>
      </c>
      <c r="I1762" s="22">
        <v>8290125</v>
      </c>
      <c r="J1762" s="22">
        <f t="shared" si="165"/>
        <v>4942.175</v>
      </c>
      <c r="K1762" s="22">
        <f t="shared" si="169"/>
        <v>0.004053116000406691</v>
      </c>
    </row>
    <row r="1763" spans="1:11" s="22" customFormat="1" ht="15.75">
      <c r="A1763" s="22" t="s">
        <v>20</v>
      </c>
      <c r="B1763" s="22" t="s">
        <v>52</v>
      </c>
      <c r="C1763" s="22">
        <v>66590.9</v>
      </c>
      <c r="D1763" s="22">
        <v>8449694</v>
      </c>
      <c r="F1763" s="22" t="s">
        <v>20</v>
      </c>
      <c r="G1763" s="22" t="s">
        <v>52</v>
      </c>
      <c r="H1763" s="22">
        <v>83488.69</v>
      </c>
      <c r="I1763" s="22">
        <v>8373614</v>
      </c>
      <c r="J1763" s="22">
        <f t="shared" si="165"/>
        <v>75039.795</v>
      </c>
      <c r="K1763" s="22">
        <f t="shared" si="169"/>
        <v>0.06154071715018954</v>
      </c>
    </row>
    <row r="1764" spans="1:11" s="22" customFormat="1" ht="15.75">
      <c r="A1764" s="22" t="s">
        <v>20</v>
      </c>
      <c r="B1764" s="22" t="s">
        <v>71</v>
      </c>
      <c r="C1764" s="22">
        <v>39396.83</v>
      </c>
      <c r="D1764" s="22">
        <v>8489091</v>
      </c>
      <c r="F1764" s="22" t="s">
        <v>20</v>
      </c>
      <c r="G1764" s="22" t="s">
        <v>71</v>
      </c>
      <c r="H1764" s="22">
        <v>46578.59</v>
      </c>
      <c r="I1764" s="22">
        <v>8420193</v>
      </c>
      <c r="J1764" s="22">
        <f t="shared" si="165"/>
        <v>42987.71</v>
      </c>
      <c r="K1764" s="22">
        <f t="shared" si="169"/>
        <v>0.03525455396092666</v>
      </c>
    </row>
    <row r="1765" spans="1:11" s="22" customFormat="1" ht="15.75">
      <c r="A1765" s="22" t="s">
        <v>20</v>
      </c>
      <c r="B1765" s="22" t="s">
        <v>72</v>
      </c>
      <c r="C1765" s="22">
        <v>119579.8</v>
      </c>
      <c r="D1765" s="22">
        <v>8608670</v>
      </c>
      <c r="F1765" s="22" t="s">
        <v>20</v>
      </c>
      <c r="G1765" s="22" t="s">
        <v>72</v>
      </c>
      <c r="H1765" s="22">
        <v>119397.9</v>
      </c>
      <c r="I1765" s="22">
        <v>8539591</v>
      </c>
      <c r="J1765" s="22">
        <f t="shared" si="165"/>
        <v>119488.85</v>
      </c>
      <c r="K1765" s="22">
        <f t="shared" si="169"/>
        <v>0.09799373146543679</v>
      </c>
    </row>
    <row r="1766" spans="1:11" s="22" customFormat="1" ht="15.75">
      <c r="A1766" s="22" t="s">
        <v>20</v>
      </c>
      <c r="B1766" s="22" t="s">
        <v>73</v>
      </c>
      <c r="C1766" s="22">
        <v>116602.3</v>
      </c>
      <c r="D1766" s="22">
        <v>8725273</v>
      </c>
      <c r="F1766" s="22" t="s">
        <v>20</v>
      </c>
      <c r="G1766" s="22" t="s">
        <v>73</v>
      </c>
      <c r="H1766" s="22">
        <v>120371.2</v>
      </c>
      <c r="I1766" s="22">
        <v>8659962</v>
      </c>
      <c r="J1766" s="22">
        <f t="shared" si="165"/>
        <v>118486.75</v>
      </c>
      <c r="K1766" s="22">
        <f t="shared" si="169"/>
        <v>0.0971719014930041</v>
      </c>
    </row>
    <row r="1768" spans="1:6" ht="15.75">
      <c r="A1768" t="s">
        <v>245</v>
      </c>
      <c r="F1768" t="s">
        <v>209</v>
      </c>
    </row>
    <row r="1769" spans="1:6" ht="15.75">
      <c r="A1769" t="s">
        <v>4</v>
      </c>
      <c r="F1769" t="s">
        <v>4</v>
      </c>
    </row>
    <row r="1771" spans="1:6" ht="15.75">
      <c r="A1771" t="s">
        <v>6</v>
      </c>
      <c r="F1771" t="s">
        <v>6</v>
      </c>
    </row>
    <row r="1772" spans="1:10" ht="15.75">
      <c r="A1772" t="s">
        <v>7</v>
      </c>
      <c r="B1772" t="s">
        <v>76</v>
      </c>
      <c r="C1772" t="s">
        <v>77</v>
      </c>
      <c r="D1772" t="s">
        <v>9</v>
      </c>
      <c r="E1772" t="s">
        <v>9</v>
      </c>
      <c r="F1772" t="s">
        <v>7</v>
      </c>
      <c r="G1772" t="s">
        <v>76</v>
      </c>
      <c r="H1772" t="s">
        <v>77</v>
      </c>
      <c r="I1772" t="s">
        <v>9</v>
      </c>
      <c r="J1772" t="s">
        <v>9</v>
      </c>
    </row>
    <row r="1773" spans="1:8" ht="15.75">
      <c r="A1773" t="s">
        <v>143</v>
      </c>
      <c r="B1773" t="s">
        <v>114</v>
      </c>
      <c r="C1773" t="s">
        <v>79</v>
      </c>
      <c r="F1773" t="s">
        <v>10</v>
      </c>
      <c r="G1773" t="s">
        <v>78</v>
      </c>
      <c r="H1773" t="s">
        <v>79</v>
      </c>
    </row>
    <row r="1774" spans="1:11" s="22" customFormat="1" ht="15.75">
      <c r="A1774" s="22" t="s">
        <v>0</v>
      </c>
      <c r="B1774" s="22" t="s">
        <v>80</v>
      </c>
      <c r="C1774" s="22" t="s">
        <v>81</v>
      </c>
      <c r="D1774" s="22">
        <v>1798635</v>
      </c>
      <c r="E1774" s="22">
        <v>1798635</v>
      </c>
      <c r="F1774" s="22" t="s">
        <v>0</v>
      </c>
      <c r="G1774" s="22" t="s">
        <v>80</v>
      </c>
      <c r="H1774" s="22" t="s">
        <v>81</v>
      </c>
      <c r="I1774" s="22">
        <v>1679618</v>
      </c>
      <c r="J1774" s="22">
        <v>1679618</v>
      </c>
      <c r="K1774" s="22">
        <f>(D1774+I1774)/2</f>
        <v>1739126.5</v>
      </c>
    </row>
    <row r="1775" spans="1:11" s="22" customFormat="1" ht="15.75">
      <c r="A1775" s="22" t="s">
        <v>0</v>
      </c>
      <c r="B1775" s="22" t="s">
        <v>80</v>
      </c>
      <c r="C1775" s="22" t="s">
        <v>82</v>
      </c>
      <c r="D1775" s="22">
        <v>238552.3</v>
      </c>
      <c r="E1775" s="22">
        <v>2037187</v>
      </c>
      <c r="F1775" s="22" t="s">
        <v>0</v>
      </c>
      <c r="G1775" s="22" t="s">
        <v>80</v>
      </c>
      <c r="H1775" s="22" t="s">
        <v>82</v>
      </c>
      <c r="I1775" s="22">
        <v>256706.2</v>
      </c>
      <c r="J1775" s="22">
        <v>1936324</v>
      </c>
      <c r="K1775" s="22">
        <f aca="true" t="shared" si="170" ref="K1775:K1785">(D1775+I1775)/2</f>
        <v>247629.25</v>
      </c>
    </row>
    <row r="1776" spans="1:11" s="22" customFormat="1" ht="15.75">
      <c r="A1776" s="22" t="s">
        <v>0</v>
      </c>
      <c r="B1776" s="22" t="s">
        <v>83</v>
      </c>
      <c r="C1776" s="22" t="s">
        <v>81</v>
      </c>
      <c r="D1776" s="22">
        <v>3583251</v>
      </c>
      <c r="E1776" s="22">
        <v>5620439</v>
      </c>
      <c r="F1776" s="22" t="s">
        <v>0</v>
      </c>
      <c r="G1776" s="22" t="s">
        <v>83</v>
      </c>
      <c r="H1776" s="22" t="s">
        <v>81</v>
      </c>
      <c r="I1776" s="22">
        <v>3477402</v>
      </c>
      <c r="J1776" s="22">
        <v>5413726</v>
      </c>
      <c r="K1776" s="22">
        <f t="shared" si="170"/>
        <v>3530326.5</v>
      </c>
    </row>
    <row r="1777" spans="1:11" s="22" customFormat="1" ht="15.75">
      <c r="A1777" s="22" t="s">
        <v>0</v>
      </c>
      <c r="B1777" s="22" t="s">
        <v>83</v>
      </c>
      <c r="C1777" s="22" t="s">
        <v>82</v>
      </c>
      <c r="D1777" s="22">
        <v>528897.8</v>
      </c>
      <c r="E1777" s="22">
        <v>6149337</v>
      </c>
      <c r="F1777" s="22" t="s">
        <v>0</v>
      </c>
      <c r="G1777" s="22" t="s">
        <v>83</v>
      </c>
      <c r="H1777" s="22" t="s">
        <v>82</v>
      </c>
      <c r="I1777" s="22">
        <v>477552.5</v>
      </c>
      <c r="J1777" s="22">
        <v>5891279</v>
      </c>
      <c r="K1777" s="22">
        <f t="shared" si="170"/>
        <v>503225.15</v>
      </c>
    </row>
    <row r="1778" spans="1:11" s="22" customFormat="1" ht="15.75">
      <c r="A1778" s="22" t="s">
        <v>0</v>
      </c>
      <c r="B1778" s="22" t="s">
        <v>84</v>
      </c>
      <c r="C1778" s="22" t="s">
        <v>81</v>
      </c>
      <c r="D1778" s="22">
        <v>808638</v>
      </c>
      <c r="E1778" s="22">
        <v>6957975</v>
      </c>
      <c r="F1778" s="22" t="s">
        <v>0</v>
      </c>
      <c r="G1778" s="22" t="s">
        <v>84</v>
      </c>
      <c r="H1778" s="22" t="s">
        <v>81</v>
      </c>
      <c r="I1778" s="22">
        <v>819112.7</v>
      </c>
      <c r="J1778" s="22">
        <v>6710391</v>
      </c>
      <c r="K1778" s="22">
        <f t="shared" si="170"/>
        <v>813875.35</v>
      </c>
    </row>
    <row r="1779" spans="1:11" s="22" customFormat="1" ht="15.75">
      <c r="A1779" s="22" t="s">
        <v>0</v>
      </c>
      <c r="B1779" s="22" t="s">
        <v>84</v>
      </c>
      <c r="C1779" s="22" t="s">
        <v>82</v>
      </c>
      <c r="D1779" s="22">
        <v>73295.66</v>
      </c>
      <c r="E1779" s="22">
        <v>7031270</v>
      </c>
      <c r="F1779" s="22" t="s">
        <v>0</v>
      </c>
      <c r="G1779" s="22" t="s">
        <v>84</v>
      </c>
      <c r="H1779" s="22" t="s">
        <v>82</v>
      </c>
      <c r="I1779" s="22">
        <v>80173.8</v>
      </c>
      <c r="J1779" s="22">
        <v>6790565</v>
      </c>
      <c r="K1779" s="22">
        <f t="shared" si="170"/>
        <v>76734.73000000001</v>
      </c>
    </row>
    <row r="1780" spans="1:11" s="22" customFormat="1" ht="15.75">
      <c r="A1780" s="22" t="s">
        <v>20</v>
      </c>
      <c r="B1780" s="22" t="s">
        <v>80</v>
      </c>
      <c r="C1780" s="22" t="s">
        <v>81</v>
      </c>
      <c r="D1780" s="22">
        <v>85159.09</v>
      </c>
      <c r="E1780" s="22">
        <v>7116429</v>
      </c>
      <c r="F1780" s="22" t="s">
        <v>20</v>
      </c>
      <c r="G1780" s="22" t="s">
        <v>80</v>
      </c>
      <c r="H1780" s="22" t="s">
        <v>81</v>
      </c>
      <c r="I1780" s="22">
        <v>85633.15</v>
      </c>
      <c r="J1780" s="22">
        <v>6876198</v>
      </c>
      <c r="K1780" s="22">
        <f t="shared" si="170"/>
        <v>85396.12</v>
      </c>
    </row>
    <row r="1781" spans="1:11" s="22" customFormat="1" ht="15.75">
      <c r="A1781" s="22" t="s">
        <v>20</v>
      </c>
      <c r="B1781" s="22" t="s">
        <v>80</v>
      </c>
      <c r="C1781" s="22" t="s">
        <v>82</v>
      </c>
      <c r="D1781" s="22">
        <v>49394.34</v>
      </c>
      <c r="E1781" s="22">
        <v>7165824</v>
      </c>
      <c r="F1781" s="22" t="s">
        <v>20</v>
      </c>
      <c r="G1781" s="22" t="s">
        <v>80</v>
      </c>
      <c r="H1781" s="22" t="s">
        <v>82</v>
      </c>
      <c r="I1781" s="22">
        <v>65682.23</v>
      </c>
      <c r="J1781" s="22">
        <v>6941880</v>
      </c>
      <c r="K1781" s="22">
        <f t="shared" si="170"/>
        <v>57538.284999999996</v>
      </c>
    </row>
    <row r="1782" spans="1:11" s="22" customFormat="1" ht="15.75">
      <c r="A1782" s="22" t="s">
        <v>20</v>
      </c>
      <c r="B1782" s="22" t="s">
        <v>83</v>
      </c>
      <c r="C1782" s="22" t="s">
        <v>81</v>
      </c>
      <c r="D1782" s="22">
        <v>976958.4</v>
      </c>
      <c r="E1782" s="22">
        <v>8142782</v>
      </c>
      <c r="F1782" s="22" t="s">
        <v>20</v>
      </c>
      <c r="G1782" s="22" t="s">
        <v>83</v>
      </c>
      <c r="H1782" s="22" t="s">
        <v>81</v>
      </c>
      <c r="I1782" s="22">
        <v>1106753</v>
      </c>
      <c r="J1782" s="22">
        <v>8048634</v>
      </c>
      <c r="K1782" s="22">
        <f t="shared" si="170"/>
        <v>1041855.7</v>
      </c>
    </row>
    <row r="1783" spans="1:11" s="22" customFormat="1" ht="15.75">
      <c r="A1783" s="22" t="s">
        <v>20</v>
      </c>
      <c r="B1783" s="22" t="s">
        <v>83</v>
      </c>
      <c r="C1783" s="22" t="s">
        <v>82</v>
      </c>
      <c r="D1783" s="22">
        <v>392772.9</v>
      </c>
      <c r="E1783" s="22">
        <v>8535555</v>
      </c>
      <c r="F1783" s="22" t="s">
        <v>20</v>
      </c>
      <c r="G1783" s="22" t="s">
        <v>83</v>
      </c>
      <c r="H1783" s="22" t="s">
        <v>82</v>
      </c>
      <c r="I1783" s="22">
        <v>402826.2</v>
      </c>
      <c r="J1783" s="22">
        <v>8451460</v>
      </c>
      <c r="K1783" s="22">
        <f t="shared" si="170"/>
        <v>397799.55000000005</v>
      </c>
    </row>
    <row r="1784" spans="1:11" s="22" customFormat="1" ht="15.75">
      <c r="A1784" s="22" t="s">
        <v>20</v>
      </c>
      <c r="B1784" s="22" t="s">
        <v>84</v>
      </c>
      <c r="C1784" s="22" t="s">
        <v>81</v>
      </c>
      <c r="D1784" s="22">
        <v>159746.6</v>
      </c>
      <c r="E1784" s="22">
        <v>8695302</v>
      </c>
      <c r="F1784" s="22" t="s">
        <v>20</v>
      </c>
      <c r="G1784" s="22" t="s">
        <v>84</v>
      </c>
      <c r="H1784" s="22" t="s">
        <v>81</v>
      </c>
      <c r="I1784" s="22">
        <v>174893.7</v>
      </c>
      <c r="J1784" s="22">
        <v>8626353</v>
      </c>
      <c r="K1784" s="22">
        <f t="shared" si="170"/>
        <v>167320.15000000002</v>
      </c>
    </row>
    <row r="1785" spans="1:11" s="22" customFormat="1" ht="15.75">
      <c r="A1785" s="22" t="s">
        <v>20</v>
      </c>
      <c r="B1785" s="22" t="s">
        <v>84</v>
      </c>
      <c r="C1785" s="22" t="s">
        <v>82</v>
      </c>
      <c r="D1785" s="22">
        <v>29971.15</v>
      </c>
      <c r="E1785" s="22">
        <v>8725273</v>
      </c>
      <c r="F1785" s="22" t="s">
        <v>20</v>
      </c>
      <c r="G1785" s="22" t="s">
        <v>84</v>
      </c>
      <c r="H1785" s="22" t="s">
        <v>82</v>
      </c>
      <c r="I1785" s="22">
        <v>33608.3</v>
      </c>
      <c r="J1785" s="22">
        <v>8659962</v>
      </c>
      <c r="K1785" s="22">
        <f t="shared" si="170"/>
        <v>31789.725000000002</v>
      </c>
    </row>
    <row r="1787" spans="1:6" ht="15.75">
      <c r="A1787" t="s">
        <v>6</v>
      </c>
      <c r="F1787" t="s">
        <v>6</v>
      </c>
    </row>
    <row r="1788" spans="1:10" ht="15.75">
      <c r="A1788" t="s">
        <v>7</v>
      </c>
      <c r="B1788" t="s">
        <v>76</v>
      </c>
      <c r="C1788" t="s">
        <v>85</v>
      </c>
      <c r="D1788" t="s">
        <v>9</v>
      </c>
      <c r="E1788" t="s">
        <v>9</v>
      </c>
      <c r="F1788" t="s">
        <v>7</v>
      </c>
      <c r="G1788" t="s">
        <v>76</v>
      </c>
      <c r="H1788" t="s">
        <v>85</v>
      </c>
      <c r="I1788" t="s">
        <v>9</v>
      </c>
      <c r="J1788" t="s">
        <v>9</v>
      </c>
    </row>
    <row r="1789" spans="1:8" ht="15.75">
      <c r="A1789" t="s">
        <v>10</v>
      </c>
      <c r="B1789" t="s">
        <v>78</v>
      </c>
      <c r="C1789" t="s">
        <v>79</v>
      </c>
      <c r="F1789" t="s">
        <v>10</v>
      </c>
      <c r="G1789" t="s">
        <v>78</v>
      </c>
      <c r="H1789" t="s">
        <v>79</v>
      </c>
    </row>
    <row r="1790" spans="1:11" s="22" customFormat="1" ht="15.75">
      <c r="A1790" s="22" t="s">
        <v>0</v>
      </c>
      <c r="B1790" s="22" t="s">
        <v>80</v>
      </c>
      <c r="C1790" s="22" t="s">
        <v>81</v>
      </c>
      <c r="D1790" s="22">
        <v>1588041</v>
      </c>
      <c r="E1790" s="22">
        <v>1588041</v>
      </c>
      <c r="F1790" s="22" t="s">
        <v>0</v>
      </c>
      <c r="G1790" s="22" t="s">
        <v>80</v>
      </c>
      <c r="H1790" s="22" t="s">
        <v>81</v>
      </c>
      <c r="I1790" s="22">
        <v>1429440</v>
      </c>
      <c r="J1790" s="22">
        <v>1429440</v>
      </c>
      <c r="K1790" s="22">
        <f aca="true" t="shared" si="171" ref="K1790:K1801">(D1790+I1790)/2</f>
        <v>1508740.5</v>
      </c>
    </row>
    <row r="1791" spans="1:11" s="22" customFormat="1" ht="15.75">
      <c r="A1791" s="22" t="s">
        <v>0</v>
      </c>
      <c r="B1791" s="22" t="s">
        <v>80</v>
      </c>
      <c r="C1791" s="22" t="s">
        <v>82</v>
      </c>
      <c r="D1791" s="22">
        <v>449146.9</v>
      </c>
      <c r="E1791" s="22">
        <v>2037187</v>
      </c>
      <c r="F1791" s="22" t="s">
        <v>0</v>
      </c>
      <c r="G1791" s="22" t="s">
        <v>80</v>
      </c>
      <c r="H1791" s="22" t="s">
        <v>82</v>
      </c>
      <c r="I1791" s="22">
        <v>506883.7</v>
      </c>
      <c r="J1791" s="22">
        <v>1936324</v>
      </c>
      <c r="K1791" s="22">
        <f t="shared" si="171"/>
        <v>478015.30000000005</v>
      </c>
    </row>
    <row r="1792" spans="1:11" s="22" customFormat="1" ht="15.75">
      <c r="A1792" s="22" t="s">
        <v>0</v>
      </c>
      <c r="B1792" s="22" t="s">
        <v>83</v>
      </c>
      <c r="C1792" s="22" t="s">
        <v>81</v>
      </c>
      <c r="D1792" s="22">
        <v>3223996</v>
      </c>
      <c r="E1792" s="22">
        <v>5261184</v>
      </c>
      <c r="F1792" s="22" t="s">
        <v>0</v>
      </c>
      <c r="G1792" s="22" t="s">
        <v>83</v>
      </c>
      <c r="H1792" s="22" t="s">
        <v>81</v>
      </c>
      <c r="I1792" s="22">
        <v>3110040</v>
      </c>
      <c r="J1792" s="22">
        <v>5046364</v>
      </c>
      <c r="K1792" s="22">
        <f t="shared" si="171"/>
        <v>3167018</v>
      </c>
    </row>
    <row r="1793" spans="1:11" s="22" customFormat="1" ht="15.75">
      <c r="A1793" s="22" t="s">
        <v>0</v>
      </c>
      <c r="B1793" s="22" t="s">
        <v>83</v>
      </c>
      <c r="C1793" s="22" t="s">
        <v>82</v>
      </c>
      <c r="D1793" s="22">
        <v>888153.2</v>
      </c>
      <c r="E1793" s="22">
        <v>6149337</v>
      </c>
      <c r="F1793" s="22" t="s">
        <v>0</v>
      </c>
      <c r="G1793" s="22" t="s">
        <v>83</v>
      </c>
      <c r="H1793" s="22" t="s">
        <v>82</v>
      </c>
      <c r="I1793" s="22">
        <v>844914.7</v>
      </c>
      <c r="J1793" s="22">
        <v>5891279</v>
      </c>
      <c r="K1793" s="22">
        <f t="shared" si="171"/>
        <v>866533.95</v>
      </c>
    </row>
    <row r="1794" spans="1:11" s="22" customFormat="1" ht="15.75">
      <c r="A1794" s="22" t="s">
        <v>0</v>
      </c>
      <c r="B1794" s="22" t="s">
        <v>84</v>
      </c>
      <c r="C1794" s="22" t="s">
        <v>81</v>
      </c>
      <c r="D1794" s="22">
        <v>658346.9</v>
      </c>
      <c r="E1794" s="22">
        <v>6807684</v>
      </c>
      <c r="F1794" s="22" t="s">
        <v>0</v>
      </c>
      <c r="G1794" s="22" t="s">
        <v>84</v>
      </c>
      <c r="H1794" s="22" t="s">
        <v>81</v>
      </c>
      <c r="I1794" s="22">
        <v>663674</v>
      </c>
      <c r="J1794" s="22">
        <v>6554953</v>
      </c>
      <c r="K1794" s="22">
        <f t="shared" si="171"/>
        <v>661010.45</v>
      </c>
    </row>
    <row r="1795" spans="1:11" s="22" customFormat="1" ht="15.75">
      <c r="A1795" s="22" t="s">
        <v>0</v>
      </c>
      <c r="B1795" s="22" t="s">
        <v>84</v>
      </c>
      <c r="C1795" s="22" t="s">
        <v>82</v>
      </c>
      <c r="D1795" s="22">
        <v>223586.8</v>
      </c>
      <c r="E1795" s="22">
        <v>7031270</v>
      </c>
      <c r="F1795" s="22" t="s">
        <v>0</v>
      </c>
      <c r="G1795" s="22" t="s">
        <v>84</v>
      </c>
      <c r="H1795" s="22" t="s">
        <v>82</v>
      </c>
      <c r="I1795" s="22">
        <v>235612.5</v>
      </c>
      <c r="J1795" s="22">
        <v>6790565</v>
      </c>
      <c r="K1795" s="22">
        <f t="shared" si="171"/>
        <v>229599.65</v>
      </c>
    </row>
    <row r="1796" spans="1:11" s="22" customFormat="1" ht="15.75">
      <c r="A1796" s="22" t="s">
        <v>20</v>
      </c>
      <c r="B1796" s="22" t="s">
        <v>80</v>
      </c>
      <c r="C1796" s="22" t="s">
        <v>81</v>
      </c>
      <c r="D1796" s="22">
        <v>70860.13</v>
      </c>
      <c r="E1796" s="22">
        <v>7102131</v>
      </c>
      <c r="F1796" s="22" t="s">
        <v>20</v>
      </c>
      <c r="G1796" s="22" t="s">
        <v>80</v>
      </c>
      <c r="H1796" s="22" t="s">
        <v>81</v>
      </c>
      <c r="I1796" s="22">
        <v>76579.69</v>
      </c>
      <c r="J1796" s="22">
        <v>6867145</v>
      </c>
      <c r="K1796" s="22">
        <f t="shared" si="171"/>
        <v>73719.91</v>
      </c>
    </row>
    <row r="1797" spans="1:11" s="22" customFormat="1" ht="15.75">
      <c r="A1797" s="22" t="s">
        <v>20</v>
      </c>
      <c r="B1797" s="22" t="s">
        <v>80</v>
      </c>
      <c r="C1797" s="22" t="s">
        <v>82</v>
      </c>
      <c r="D1797" s="22">
        <v>63693.3</v>
      </c>
      <c r="E1797" s="22">
        <v>7165824</v>
      </c>
      <c r="F1797" s="22" t="s">
        <v>20</v>
      </c>
      <c r="G1797" s="22" t="s">
        <v>80</v>
      </c>
      <c r="H1797" s="22" t="s">
        <v>82</v>
      </c>
      <c r="I1797" s="22">
        <v>74735.69</v>
      </c>
      <c r="J1797" s="22">
        <v>6941880</v>
      </c>
      <c r="K1797" s="22">
        <f t="shared" si="171"/>
        <v>69214.495</v>
      </c>
    </row>
    <row r="1798" spans="1:11" s="22" customFormat="1" ht="15.75">
      <c r="A1798" s="22" t="s">
        <v>20</v>
      </c>
      <c r="B1798" s="22" t="s">
        <v>83</v>
      </c>
      <c r="C1798" s="22" t="s">
        <v>81</v>
      </c>
      <c r="D1798" s="22">
        <v>812893</v>
      </c>
      <c r="E1798" s="22">
        <v>7978717</v>
      </c>
      <c r="F1798" s="22" t="s">
        <v>20</v>
      </c>
      <c r="G1798" s="22" t="s">
        <v>83</v>
      </c>
      <c r="H1798" s="22" t="s">
        <v>81</v>
      </c>
      <c r="I1798" s="22">
        <v>964895.6</v>
      </c>
      <c r="J1798" s="22">
        <v>7906776</v>
      </c>
      <c r="K1798" s="22">
        <f t="shared" si="171"/>
        <v>888894.3</v>
      </c>
    </row>
    <row r="1799" spans="1:11" s="22" customFormat="1" ht="15.75">
      <c r="A1799" s="22" t="s">
        <v>20</v>
      </c>
      <c r="B1799" s="22" t="s">
        <v>83</v>
      </c>
      <c r="C1799" s="22" t="s">
        <v>82</v>
      </c>
      <c r="D1799" s="22">
        <v>556838.2</v>
      </c>
      <c r="E1799" s="22">
        <v>8535555</v>
      </c>
      <c r="F1799" s="22" t="s">
        <v>20</v>
      </c>
      <c r="G1799" s="22" t="s">
        <v>83</v>
      </c>
      <c r="H1799" s="22" t="s">
        <v>82</v>
      </c>
      <c r="I1799" s="22">
        <v>544683.7</v>
      </c>
      <c r="J1799" s="22">
        <v>8451460</v>
      </c>
      <c r="K1799" s="22">
        <f t="shared" si="171"/>
        <v>550760.95</v>
      </c>
    </row>
    <row r="1800" spans="1:11" s="22" customFormat="1" ht="15.75">
      <c r="A1800" s="22" t="s">
        <v>20</v>
      </c>
      <c r="B1800" s="22" t="s">
        <v>84</v>
      </c>
      <c r="C1800" s="22" t="s">
        <v>81</v>
      </c>
      <c r="D1800" s="22">
        <v>111230.6</v>
      </c>
      <c r="E1800" s="22">
        <v>8646786</v>
      </c>
      <c r="F1800" s="22" t="s">
        <v>20</v>
      </c>
      <c r="G1800" s="22" t="s">
        <v>84</v>
      </c>
      <c r="H1800" s="22" t="s">
        <v>81</v>
      </c>
      <c r="I1800" s="22">
        <v>141560.2</v>
      </c>
      <c r="J1800" s="22">
        <v>8593020</v>
      </c>
      <c r="K1800" s="22">
        <f t="shared" si="171"/>
        <v>126395.40000000001</v>
      </c>
    </row>
    <row r="1801" spans="1:11" s="22" customFormat="1" ht="15.75">
      <c r="A1801" s="22" t="s">
        <v>20</v>
      </c>
      <c r="B1801" s="22" t="s">
        <v>84</v>
      </c>
      <c r="C1801" s="22" t="s">
        <v>82</v>
      </c>
      <c r="D1801" s="22">
        <v>78487.17</v>
      </c>
      <c r="E1801" s="22">
        <v>8725273</v>
      </c>
      <c r="F1801" s="22" t="s">
        <v>20</v>
      </c>
      <c r="G1801" s="22" t="s">
        <v>84</v>
      </c>
      <c r="H1801" s="22" t="s">
        <v>82</v>
      </c>
      <c r="I1801" s="22">
        <v>66941.81</v>
      </c>
      <c r="J1801" s="22">
        <v>8659962</v>
      </c>
      <c r="K1801" s="22">
        <f t="shared" si="171"/>
        <v>72714.48999999999</v>
      </c>
    </row>
    <row r="1804" spans="1:6" ht="15.75">
      <c r="A1804" t="s">
        <v>6</v>
      </c>
      <c r="F1804" t="s">
        <v>6</v>
      </c>
    </row>
    <row r="1805" spans="1:10" ht="15.75">
      <c r="A1805" t="s">
        <v>7</v>
      </c>
      <c r="B1805" t="s">
        <v>76</v>
      </c>
      <c r="C1805" t="s">
        <v>86</v>
      </c>
      <c r="D1805" t="s">
        <v>9</v>
      </c>
      <c r="E1805" t="s">
        <v>9</v>
      </c>
      <c r="F1805" t="s">
        <v>7</v>
      </c>
      <c r="G1805" t="s">
        <v>76</v>
      </c>
      <c r="H1805" t="s">
        <v>86</v>
      </c>
      <c r="I1805" t="s">
        <v>9</v>
      </c>
      <c r="J1805" t="s">
        <v>9</v>
      </c>
    </row>
    <row r="1806" spans="1:8" ht="15.75">
      <c r="A1806" t="s">
        <v>143</v>
      </c>
      <c r="B1806" t="s">
        <v>114</v>
      </c>
      <c r="C1806" t="s">
        <v>87</v>
      </c>
      <c r="F1806" t="s">
        <v>10</v>
      </c>
      <c r="G1806" t="s">
        <v>78</v>
      </c>
      <c r="H1806" t="s">
        <v>87</v>
      </c>
    </row>
    <row r="1807" spans="1:11" s="22" customFormat="1" ht="15.75">
      <c r="A1807" s="22" t="s">
        <v>0</v>
      </c>
      <c r="B1807" s="22" t="s">
        <v>80</v>
      </c>
      <c r="C1807" s="22" t="s">
        <v>81</v>
      </c>
      <c r="D1807" s="22">
        <v>1520875</v>
      </c>
      <c r="E1807" s="22">
        <v>1520875</v>
      </c>
      <c r="F1807" s="22" t="s">
        <v>0</v>
      </c>
      <c r="G1807" s="22" t="s">
        <v>80</v>
      </c>
      <c r="H1807" s="22" t="s">
        <v>81</v>
      </c>
      <c r="I1807" s="22">
        <v>1387229</v>
      </c>
      <c r="J1807" s="22">
        <v>1387229</v>
      </c>
      <c r="K1807" s="22">
        <f aca="true" t="shared" si="172" ref="K1807:K1818">(D1807+I1807)/2</f>
        <v>1454052</v>
      </c>
    </row>
    <row r="1808" spans="1:11" s="22" customFormat="1" ht="15.75">
      <c r="A1808" s="22" t="s">
        <v>0</v>
      </c>
      <c r="B1808" s="22" t="s">
        <v>80</v>
      </c>
      <c r="C1808" s="22" t="s">
        <v>82</v>
      </c>
      <c r="D1808" s="22">
        <v>516312.8</v>
      </c>
      <c r="E1808" s="22">
        <v>2037187</v>
      </c>
      <c r="F1808" s="22" t="s">
        <v>0</v>
      </c>
      <c r="G1808" s="22" t="s">
        <v>80</v>
      </c>
      <c r="H1808" s="22" t="s">
        <v>82</v>
      </c>
      <c r="I1808" s="22">
        <v>549095.4</v>
      </c>
      <c r="J1808" s="22">
        <v>1936324</v>
      </c>
      <c r="K1808" s="22">
        <f t="shared" si="172"/>
        <v>532704.1</v>
      </c>
    </row>
    <row r="1809" spans="1:11" s="22" customFormat="1" ht="15.75">
      <c r="A1809" s="22" t="s">
        <v>0</v>
      </c>
      <c r="B1809" s="22" t="s">
        <v>83</v>
      </c>
      <c r="C1809" s="22" t="s">
        <v>81</v>
      </c>
      <c r="D1809" s="22">
        <v>3011049</v>
      </c>
      <c r="E1809" s="22">
        <v>5048236</v>
      </c>
      <c r="F1809" s="22" t="s">
        <v>0</v>
      </c>
      <c r="G1809" s="22" t="s">
        <v>83</v>
      </c>
      <c r="H1809" s="22" t="s">
        <v>81</v>
      </c>
      <c r="I1809" s="22">
        <v>2860835</v>
      </c>
      <c r="J1809" s="22">
        <v>4797159</v>
      </c>
      <c r="K1809" s="22">
        <f t="shared" si="172"/>
        <v>2935942</v>
      </c>
    </row>
    <row r="1810" spans="1:11" s="22" customFormat="1" ht="15.75">
      <c r="A1810" s="22" t="s">
        <v>0</v>
      </c>
      <c r="B1810" s="22" t="s">
        <v>83</v>
      </c>
      <c r="C1810" s="22" t="s">
        <v>82</v>
      </c>
      <c r="D1810" s="22">
        <v>1101101</v>
      </c>
      <c r="E1810" s="22">
        <v>6149337</v>
      </c>
      <c r="F1810" s="22" t="s">
        <v>0</v>
      </c>
      <c r="G1810" s="22" t="s">
        <v>83</v>
      </c>
      <c r="H1810" s="22" t="s">
        <v>82</v>
      </c>
      <c r="I1810" s="22">
        <v>1094119</v>
      </c>
      <c r="J1810" s="22">
        <v>5891279</v>
      </c>
      <c r="K1810" s="22">
        <f t="shared" si="172"/>
        <v>1097610</v>
      </c>
    </row>
    <row r="1811" spans="1:11" s="22" customFormat="1" ht="15.75">
      <c r="A1811" s="22" t="s">
        <v>0</v>
      </c>
      <c r="B1811" s="22" t="s">
        <v>84</v>
      </c>
      <c r="C1811" s="22" t="s">
        <v>81</v>
      </c>
      <c r="D1811" s="22">
        <v>521388.6</v>
      </c>
      <c r="E1811" s="22">
        <v>6670725</v>
      </c>
      <c r="F1811" s="22" t="s">
        <v>0</v>
      </c>
      <c r="G1811" s="22" t="s">
        <v>84</v>
      </c>
      <c r="H1811" s="22" t="s">
        <v>81</v>
      </c>
      <c r="I1811" s="22">
        <v>544009.6</v>
      </c>
      <c r="J1811" s="22">
        <v>6435288</v>
      </c>
      <c r="K1811" s="22">
        <f t="shared" si="172"/>
        <v>532699.1</v>
      </c>
    </row>
    <row r="1812" spans="1:11" s="22" customFormat="1" ht="15.75">
      <c r="A1812" s="22" t="s">
        <v>0</v>
      </c>
      <c r="B1812" s="22" t="s">
        <v>84</v>
      </c>
      <c r="C1812" s="22" t="s">
        <v>82</v>
      </c>
      <c r="D1812" s="22">
        <v>360545.1</v>
      </c>
      <c r="E1812" s="22">
        <v>7031270</v>
      </c>
      <c r="F1812" s="22" t="s">
        <v>0</v>
      </c>
      <c r="G1812" s="22" t="s">
        <v>84</v>
      </c>
      <c r="H1812" s="22" t="s">
        <v>82</v>
      </c>
      <c r="I1812" s="22">
        <v>355276.9</v>
      </c>
      <c r="J1812" s="22">
        <v>6790565</v>
      </c>
      <c r="K1812" s="22">
        <f t="shared" si="172"/>
        <v>357911</v>
      </c>
    </row>
    <row r="1813" spans="1:11" s="22" customFormat="1" ht="15.75">
      <c r="A1813" s="22" t="s">
        <v>20</v>
      </c>
      <c r="B1813" s="22" t="s">
        <v>80</v>
      </c>
      <c r="C1813" s="22" t="s">
        <v>81</v>
      </c>
      <c r="D1813" s="22">
        <v>67333.39</v>
      </c>
      <c r="E1813" s="22">
        <v>7098604</v>
      </c>
      <c r="F1813" s="22" t="s">
        <v>20</v>
      </c>
      <c r="G1813" s="22" t="s">
        <v>80</v>
      </c>
      <c r="H1813" s="22" t="s">
        <v>81</v>
      </c>
      <c r="I1813" s="22">
        <v>76579.69</v>
      </c>
      <c r="J1813" s="22">
        <v>6867145</v>
      </c>
      <c r="K1813" s="22">
        <f t="shared" si="172"/>
        <v>71956.54000000001</v>
      </c>
    </row>
    <row r="1814" spans="1:11" s="22" customFormat="1" ht="15.75">
      <c r="A1814" s="22" t="s">
        <v>20</v>
      </c>
      <c r="B1814" s="22" t="s">
        <v>80</v>
      </c>
      <c r="C1814" s="22" t="s">
        <v>82</v>
      </c>
      <c r="D1814" s="22">
        <v>67220.04</v>
      </c>
      <c r="E1814" s="22">
        <v>7165824</v>
      </c>
      <c r="F1814" s="22" t="s">
        <v>20</v>
      </c>
      <c r="G1814" s="22" t="s">
        <v>80</v>
      </c>
      <c r="H1814" s="22" t="s">
        <v>82</v>
      </c>
      <c r="I1814" s="22">
        <v>74735.69</v>
      </c>
      <c r="J1814" s="22">
        <v>6941880</v>
      </c>
      <c r="K1814" s="22">
        <f t="shared" si="172"/>
        <v>70977.86499999999</v>
      </c>
    </row>
    <row r="1815" spans="1:11" s="22" customFormat="1" ht="15.75">
      <c r="A1815" s="22" t="s">
        <v>20</v>
      </c>
      <c r="B1815" s="22" t="s">
        <v>83</v>
      </c>
      <c r="C1815" s="22" t="s">
        <v>81</v>
      </c>
      <c r="D1815" s="22">
        <v>764632.5</v>
      </c>
      <c r="E1815" s="22">
        <v>7930456</v>
      </c>
      <c r="F1815" s="22" t="s">
        <v>20</v>
      </c>
      <c r="G1815" s="22" t="s">
        <v>83</v>
      </c>
      <c r="H1815" s="22" t="s">
        <v>81</v>
      </c>
      <c r="I1815" s="22">
        <v>911224.9</v>
      </c>
      <c r="J1815" s="22">
        <v>7853105</v>
      </c>
      <c r="K1815" s="22">
        <f t="shared" si="172"/>
        <v>837928.7</v>
      </c>
    </row>
    <row r="1816" spans="1:11" s="22" customFormat="1" ht="15.75">
      <c r="A1816" s="22" t="s">
        <v>20</v>
      </c>
      <c r="B1816" s="22" t="s">
        <v>83</v>
      </c>
      <c r="C1816" s="22" t="s">
        <v>82</v>
      </c>
      <c r="D1816" s="22">
        <v>605098.8</v>
      </c>
      <c r="E1816" s="22">
        <v>8535555</v>
      </c>
      <c r="F1816" s="22" t="s">
        <v>20</v>
      </c>
      <c r="G1816" s="22" t="s">
        <v>83</v>
      </c>
      <c r="H1816" s="22" t="s">
        <v>82</v>
      </c>
      <c r="I1816" s="22">
        <v>598354.5</v>
      </c>
      <c r="J1816" s="22">
        <v>8451460</v>
      </c>
      <c r="K1816" s="22">
        <f t="shared" si="172"/>
        <v>601726.65</v>
      </c>
    </row>
    <row r="1817" spans="1:11" s="22" customFormat="1" ht="15.75">
      <c r="A1817" s="22" t="s">
        <v>20</v>
      </c>
      <c r="B1817" s="22" t="s">
        <v>84</v>
      </c>
      <c r="C1817" s="22" t="s">
        <v>81</v>
      </c>
      <c r="D1817" s="22">
        <v>92618.2</v>
      </c>
      <c r="E1817" s="22">
        <v>8628173</v>
      </c>
      <c r="F1817" s="22" t="s">
        <v>20</v>
      </c>
      <c r="G1817" s="22" t="s">
        <v>84</v>
      </c>
      <c r="H1817" s="22" t="s">
        <v>81</v>
      </c>
      <c r="I1817" s="22">
        <v>111899.5</v>
      </c>
      <c r="J1817" s="22">
        <v>8563359</v>
      </c>
      <c r="K1817" s="22">
        <f t="shared" si="172"/>
        <v>102258.85</v>
      </c>
    </row>
    <row r="1818" spans="1:11" s="22" customFormat="1" ht="15.75">
      <c r="A1818" s="22" t="s">
        <v>20</v>
      </c>
      <c r="B1818" s="22" t="s">
        <v>84</v>
      </c>
      <c r="C1818" s="22" t="s">
        <v>82</v>
      </c>
      <c r="D1818" s="22">
        <v>97099.54</v>
      </c>
      <c r="E1818" s="22">
        <v>8725273</v>
      </c>
      <c r="F1818" s="22" t="s">
        <v>20</v>
      </c>
      <c r="G1818" s="22" t="s">
        <v>84</v>
      </c>
      <c r="H1818" s="22" t="s">
        <v>82</v>
      </c>
      <c r="I1818" s="22">
        <v>96602.46</v>
      </c>
      <c r="J1818" s="22">
        <v>8659962</v>
      </c>
      <c r="K1818" s="22">
        <f t="shared" si="172"/>
        <v>96851</v>
      </c>
    </row>
    <row r="1819" spans="1:6" ht="15.75">
      <c r="A1819" t="s">
        <v>246</v>
      </c>
      <c r="F1819" t="s">
        <v>210</v>
      </c>
    </row>
    <row r="1820" spans="1:6" ht="15.75">
      <c r="A1820" t="s">
        <v>4</v>
      </c>
      <c r="F1820" t="s">
        <v>4</v>
      </c>
    </row>
    <row r="1822" spans="1:6" ht="15.75">
      <c r="A1822" t="s">
        <v>5</v>
      </c>
      <c r="F1822" t="s">
        <v>5</v>
      </c>
    </row>
    <row r="1824" spans="1:6" ht="15.75">
      <c r="A1824" t="s">
        <v>6</v>
      </c>
      <c r="F1824" t="s">
        <v>6</v>
      </c>
    </row>
    <row r="1825" spans="1:10" ht="15.75">
      <c r="A1825" t="s">
        <v>7</v>
      </c>
      <c r="B1825" t="s">
        <v>76</v>
      </c>
      <c r="C1825" t="s">
        <v>89</v>
      </c>
      <c r="D1825" t="s">
        <v>9</v>
      </c>
      <c r="E1825" t="s">
        <v>9</v>
      </c>
      <c r="F1825" t="s">
        <v>7</v>
      </c>
      <c r="G1825" t="s">
        <v>76</v>
      </c>
      <c r="H1825" t="s">
        <v>89</v>
      </c>
      <c r="I1825" t="s">
        <v>9</v>
      </c>
      <c r="J1825" t="s">
        <v>9</v>
      </c>
    </row>
    <row r="1826" spans="1:8" ht="15.75">
      <c r="A1826" t="s">
        <v>143</v>
      </c>
      <c r="B1826" t="s">
        <v>114</v>
      </c>
      <c r="C1826" t="s">
        <v>87</v>
      </c>
      <c r="F1826" t="s">
        <v>143</v>
      </c>
      <c r="G1826" t="s">
        <v>114</v>
      </c>
      <c r="H1826" t="s">
        <v>87</v>
      </c>
    </row>
    <row r="1827" spans="1:11" s="22" customFormat="1" ht="15.75">
      <c r="A1827" s="22" t="s">
        <v>0</v>
      </c>
      <c r="B1827" s="22" t="s">
        <v>80</v>
      </c>
      <c r="C1827" s="22" t="s">
        <v>81</v>
      </c>
      <c r="D1827" s="22">
        <v>266623.9</v>
      </c>
      <c r="E1827" s="22">
        <v>266623.9</v>
      </c>
      <c r="F1827" s="22" t="s">
        <v>0</v>
      </c>
      <c r="G1827" s="22" t="s">
        <v>80</v>
      </c>
      <c r="H1827" s="22" t="s">
        <v>81</v>
      </c>
      <c r="I1827" s="22">
        <v>299638.5</v>
      </c>
      <c r="J1827" s="22">
        <v>299638.5</v>
      </c>
      <c r="K1827" s="22">
        <f aca="true" t="shared" si="173" ref="K1827:K1838">(D1827+I1827)/2</f>
        <v>283131.2</v>
      </c>
    </row>
    <row r="1828" spans="1:11" s="22" customFormat="1" ht="15.75">
      <c r="A1828" s="22" t="s">
        <v>0</v>
      </c>
      <c r="B1828" s="22" t="s">
        <v>80</v>
      </c>
      <c r="C1828" s="22" t="s">
        <v>82</v>
      </c>
      <c r="D1828" s="22">
        <v>1770564</v>
      </c>
      <c r="E1828" s="22">
        <v>2037187</v>
      </c>
      <c r="F1828" s="22" t="s">
        <v>0</v>
      </c>
      <c r="G1828" s="22" t="s">
        <v>80</v>
      </c>
      <c r="H1828" s="22" t="s">
        <v>82</v>
      </c>
      <c r="I1828" s="22">
        <v>1636686</v>
      </c>
      <c r="J1828" s="22">
        <v>1936324</v>
      </c>
      <c r="K1828" s="22">
        <f t="shared" si="173"/>
        <v>1703625</v>
      </c>
    </row>
    <row r="1829" spans="1:11" s="22" customFormat="1" ht="15.75">
      <c r="A1829" s="22" t="s">
        <v>0</v>
      </c>
      <c r="B1829" s="22" t="s">
        <v>83</v>
      </c>
      <c r="C1829" s="22" t="s">
        <v>81</v>
      </c>
      <c r="D1829" s="22">
        <v>697532.4</v>
      </c>
      <c r="E1829" s="22">
        <v>2734720</v>
      </c>
      <c r="F1829" s="22" t="s">
        <v>0</v>
      </c>
      <c r="G1829" s="22" t="s">
        <v>83</v>
      </c>
      <c r="H1829" s="22" t="s">
        <v>81</v>
      </c>
      <c r="I1829" s="22">
        <v>680321</v>
      </c>
      <c r="J1829" s="22">
        <v>2616645</v>
      </c>
      <c r="K1829" s="22">
        <f t="shared" si="173"/>
        <v>688926.7</v>
      </c>
    </row>
    <row r="1830" spans="1:11" s="22" customFormat="1" ht="15.75">
      <c r="A1830" s="22" t="s">
        <v>0</v>
      </c>
      <c r="B1830" s="22" t="s">
        <v>83</v>
      </c>
      <c r="C1830" s="22" t="s">
        <v>82</v>
      </c>
      <c r="D1830" s="22">
        <v>3414617</v>
      </c>
      <c r="E1830" s="22">
        <v>6149337</v>
      </c>
      <c r="F1830" s="22" t="s">
        <v>0</v>
      </c>
      <c r="G1830" s="22" t="s">
        <v>83</v>
      </c>
      <c r="H1830" s="22" t="s">
        <v>82</v>
      </c>
      <c r="I1830" s="22">
        <v>3274633</v>
      </c>
      <c r="J1830" s="22">
        <v>5891279</v>
      </c>
      <c r="K1830" s="22">
        <f t="shared" si="173"/>
        <v>3344625</v>
      </c>
    </row>
    <row r="1831" spans="1:11" s="22" customFormat="1" ht="15.75">
      <c r="A1831" s="22" t="s">
        <v>0</v>
      </c>
      <c r="B1831" s="22" t="s">
        <v>84</v>
      </c>
      <c r="C1831" s="22" t="s">
        <v>81</v>
      </c>
      <c r="D1831" s="22">
        <v>421323.2</v>
      </c>
      <c r="E1831" s="22">
        <v>6570660</v>
      </c>
      <c r="F1831" s="22" t="s">
        <v>0</v>
      </c>
      <c r="G1831" s="22" t="s">
        <v>84</v>
      </c>
      <c r="H1831" s="22" t="s">
        <v>81</v>
      </c>
      <c r="I1831" s="22">
        <v>403601.1</v>
      </c>
      <c r="J1831" s="22">
        <v>6294880</v>
      </c>
      <c r="K1831" s="22">
        <f t="shared" si="173"/>
        <v>412462.15</v>
      </c>
    </row>
    <row r="1832" spans="1:11" s="22" customFormat="1" ht="15.75">
      <c r="A1832" s="22" t="s">
        <v>0</v>
      </c>
      <c r="B1832" s="22" t="s">
        <v>84</v>
      </c>
      <c r="C1832" s="22" t="s">
        <v>82</v>
      </c>
      <c r="D1832" s="22">
        <v>460610.5</v>
      </c>
      <c r="E1832" s="22">
        <v>7031270</v>
      </c>
      <c r="F1832" s="22" t="s">
        <v>0</v>
      </c>
      <c r="G1832" s="22" t="s">
        <v>84</v>
      </c>
      <c r="H1832" s="22" t="s">
        <v>82</v>
      </c>
      <c r="I1832" s="22">
        <v>495685.5</v>
      </c>
      <c r="J1832" s="22">
        <v>6790565</v>
      </c>
      <c r="K1832" s="22">
        <f t="shared" si="173"/>
        <v>478148</v>
      </c>
    </row>
    <row r="1833" spans="1:11" s="22" customFormat="1" ht="15.75">
      <c r="A1833" s="22" t="s">
        <v>20</v>
      </c>
      <c r="B1833" s="22" t="s">
        <v>80</v>
      </c>
      <c r="C1833" s="22" t="s">
        <v>81</v>
      </c>
      <c r="D1833" s="22">
        <v>14298.96</v>
      </c>
      <c r="E1833" s="22">
        <v>7045569</v>
      </c>
      <c r="F1833" s="22" t="s">
        <v>20</v>
      </c>
      <c r="G1833" s="22" t="s">
        <v>80</v>
      </c>
      <c r="H1833" s="22" t="s">
        <v>81</v>
      </c>
      <c r="I1833" s="22">
        <v>9948.79</v>
      </c>
      <c r="J1833" s="22">
        <v>6800514</v>
      </c>
      <c r="K1833" s="22">
        <f t="shared" si="173"/>
        <v>12123.875</v>
      </c>
    </row>
    <row r="1834" spans="1:11" s="22" customFormat="1" ht="15.75">
      <c r="A1834" s="22" t="s">
        <v>20</v>
      </c>
      <c r="B1834" s="22" t="s">
        <v>80</v>
      </c>
      <c r="C1834" s="22" t="s">
        <v>82</v>
      </c>
      <c r="D1834" s="22">
        <v>120254.5</v>
      </c>
      <c r="E1834" s="22">
        <v>7165824</v>
      </c>
      <c r="F1834" s="22" t="s">
        <v>20</v>
      </c>
      <c r="G1834" s="22" t="s">
        <v>80</v>
      </c>
      <c r="H1834" s="22" t="s">
        <v>82</v>
      </c>
      <c r="I1834" s="22">
        <v>141366.6</v>
      </c>
      <c r="J1834" s="22">
        <v>6941880</v>
      </c>
      <c r="K1834" s="22">
        <f t="shared" si="173"/>
        <v>130810.55</v>
      </c>
    </row>
    <row r="1835" spans="1:11" s="22" customFormat="1" ht="15.75">
      <c r="A1835" s="22" t="s">
        <v>20</v>
      </c>
      <c r="B1835" s="22" t="s">
        <v>83</v>
      </c>
      <c r="C1835" s="22" t="s">
        <v>81</v>
      </c>
      <c r="D1835" s="22">
        <v>235589.7</v>
      </c>
      <c r="E1835" s="22">
        <v>7401414</v>
      </c>
      <c r="F1835" s="22" t="s">
        <v>20</v>
      </c>
      <c r="G1835" s="22" t="s">
        <v>83</v>
      </c>
      <c r="H1835" s="22" t="s">
        <v>81</v>
      </c>
      <c r="I1835" s="22">
        <v>235111.2</v>
      </c>
      <c r="J1835" s="22">
        <v>7176992</v>
      </c>
      <c r="K1835" s="22">
        <f t="shared" si="173"/>
        <v>235350.45</v>
      </c>
    </row>
    <row r="1836" spans="1:11" s="22" customFormat="1" ht="15.75">
      <c r="A1836" s="22" t="s">
        <v>20</v>
      </c>
      <c r="B1836" s="22" t="s">
        <v>83</v>
      </c>
      <c r="C1836" s="22" t="s">
        <v>82</v>
      </c>
      <c r="D1836" s="22">
        <v>1134142</v>
      </c>
      <c r="E1836" s="22">
        <v>8535555</v>
      </c>
      <c r="F1836" s="22" t="s">
        <v>20</v>
      </c>
      <c r="G1836" s="22" t="s">
        <v>83</v>
      </c>
      <c r="H1836" s="22" t="s">
        <v>82</v>
      </c>
      <c r="I1836" s="22">
        <v>1274468</v>
      </c>
      <c r="J1836" s="22">
        <v>8451460</v>
      </c>
      <c r="K1836" s="22">
        <f t="shared" si="173"/>
        <v>1204305</v>
      </c>
    </row>
    <row r="1837" spans="1:11" s="22" customFormat="1" ht="15.75">
      <c r="A1837" s="22" t="s">
        <v>20</v>
      </c>
      <c r="B1837" s="22" t="s">
        <v>84</v>
      </c>
      <c r="C1837" s="22" t="s">
        <v>81</v>
      </c>
      <c r="D1837" s="22">
        <v>90373.83</v>
      </c>
      <c r="E1837" s="22">
        <v>8625929</v>
      </c>
      <c r="F1837" s="22" t="s">
        <v>20</v>
      </c>
      <c r="G1837" s="22" t="s">
        <v>84</v>
      </c>
      <c r="H1837" s="22" t="s">
        <v>81</v>
      </c>
      <c r="I1837" s="22">
        <v>92644.77</v>
      </c>
      <c r="J1837" s="22">
        <v>8544105</v>
      </c>
      <c r="K1837" s="22">
        <f t="shared" si="173"/>
        <v>91509.3</v>
      </c>
    </row>
    <row r="1838" spans="1:11" s="22" customFormat="1" ht="15.75">
      <c r="A1838" s="22" t="s">
        <v>20</v>
      </c>
      <c r="B1838" s="22" t="s">
        <v>84</v>
      </c>
      <c r="C1838" s="22" t="s">
        <v>82</v>
      </c>
      <c r="D1838" s="22">
        <v>99343.91</v>
      </c>
      <c r="E1838" s="22">
        <v>8725273</v>
      </c>
      <c r="F1838" s="22" t="s">
        <v>20</v>
      </c>
      <c r="G1838" s="22" t="s">
        <v>84</v>
      </c>
      <c r="H1838" s="22" t="s">
        <v>82</v>
      </c>
      <c r="I1838" s="22">
        <v>115857.2</v>
      </c>
      <c r="J1838" s="22">
        <v>8659962</v>
      </c>
      <c r="K1838" s="22">
        <f t="shared" si="173"/>
        <v>107600.555</v>
      </c>
    </row>
    <row r="1841" spans="1:6" ht="15.75">
      <c r="A1841" t="s">
        <v>6</v>
      </c>
      <c r="F1841" t="s">
        <v>6</v>
      </c>
    </row>
    <row r="1842" spans="1:9" ht="15.75">
      <c r="A1842" t="s">
        <v>90</v>
      </c>
      <c r="B1842" t="s">
        <v>91</v>
      </c>
      <c r="C1842" t="s">
        <v>9</v>
      </c>
      <c r="D1842" t="s">
        <v>9</v>
      </c>
      <c r="F1842" t="s">
        <v>90</v>
      </c>
      <c r="G1842" t="s">
        <v>91</v>
      </c>
      <c r="H1842" t="s">
        <v>9</v>
      </c>
      <c r="I1842" t="s">
        <v>9</v>
      </c>
    </row>
    <row r="1843" spans="1:6" ht="15.75">
      <c r="A1843" t="s">
        <v>92</v>
      </c>
      <c r="F1843" t="s">
        <v>92</v>
      </c>
    </row>
    <row r="1844" spans="1:11" ht="15.75">
      <c r="A1844" t="s">
        <v>81</v>
      </c>
      <c r="B1844" t="s">
        <v>93</v>
      </c>
      <c r="C1844">
        <v>1411148</v>
      </c>
      <c r="D1844">
        <v>1411148</v>
      </c>
      <c r="F1844" t="s">
        <v>81</v>
      </c>
      <c r="G1844" t="s">
        <v>93</v>
      </c>
      <c r="H1844">
        <v>1565902</v>
      </c>
      <c r="I1844">
        <v>1565902</v>
      </c>
      <c r="J1844">
        <f>(C1844+H1844)/2</f>
        <v>1488525</v>
      </c>
      <c r="K1844">
        <f>ROUND(K1845/1000,1)</f>
        <v>3095.5</v>
      </c>
    </row>
    <row r="1845" spans="1:11" ht="15.75">
      <c r="A1845" t="s">
        <v>81</v>
      </c>
      <c r="B1845" t="s">
        <v>94</v>
      </c>
      <c r="C1845">
        <v>1566548</v>
      </c>
      <c r="D1845">
        <v>2977696</v>
      </c>
      <c r="F1845" t="s">
        <v>81</v>
      </c>
      <c r="G1845" t="s">
        <v>94</v>
      </c>
      <c r="H1845">
        <v>1647395</v>
      </c>
      <c r="I1845">
        <v>3213297</v>
      </c>
      <c r="J1845">
        <f>(C1845+H1845)/2</f>
        <v>1606971.5</v>
      </c>
      <c r="K1845">
        <f>J1844+J1845</f>
        <v>3095496.5</v>
      </c>
    </row>
    <row r="1846" spans="1:11" ht="15.75">
      <c r="A1846" t="s">
        <v>82</v>
      </c>
      <c r="B1846" t="s">
        <v>93</v>
      </c>
      <c r="C1846">
        <v>2880397</v>
      </c>
      <c r="D1846">
        <v>5858093</v>
      </c>
      <c r="F1846" t="s">
        <v>82</v>
      </c>
      <c r="G1846" t="s">
        <v>93</v>
      </c>
      <c r="H1846">
        <v>2666831</v>
      </c>
      <c r="I1846">
        <v>5880128</v>
      </c>
      <c r="J1846">
        <f>(C1846+H1846)/2</f>
        <v>2773614</v>
      </c>
      <c r="K1846">
        <f>K1845/J1848</f>
        <v>0.3561063946565229</v>
      </c>
    </row>
    <row r="1847" spans="1:10" ht="15.75">
      <c r="A1847" t="s">
        <v>82</v>
      </c>
      <c r="B1847" t="s">
        <v>94</v>
      </c>
      <c r="C1847">
        <v>2867179</v>
      </c>
      <c r="D1847">
        <v>8725273</v>
      </c>
      <c r="F1847" t="s">
        <v>82</v>
      </c>
      <c r="G1847" t="s">
        <v>94</v>
      </c>
      <c r="H1847">
        <v>2779834</v>
      </c>
      <c r="I1847">
        <v>8659962</v>
      </c>
      <c r="J1847">
        <f>(C1847+H1847)/2</f>
        <v>2823506.5</v>
      </c>
    </row>
    <row r="1848" spans="10:11" ht="15.75">
      <c r="J1848">
        <f>SUM(J1844:J1847)</f>
        <v>8692617</v>
      </c>
      <c r="K1848">
        <f>ROUND(J1848/1000,1)</f>
        <v>8692.6</v>
      </c>
    </row>
    <row r="1850" spans="1:6" ht="15.75">
      <c r="A1850" t="s">
        <v>6</v>
      </c>
      <c r="F1850" t="s">
        <v>6</v>
      </c>
    </row>
    <row r="1851" spans="1:10" ht="15.75">
      <c r="A1851" t="s">
        <v>7</v>
      </c>
      <c r="B1851" t="s">
        <v>91</v>
      </c>
      <c r="C1851" t="s">
        <v>95</v>
      </c>
      <c r="D1851" t="s">
        <v>9</v>
      </c>
      <c r="E1851" t="s">
        <v>9</v>
      </c>
      <c r="F1851" t="s">
        <v>7</v>
      </c>
      <c r="G1851" t="s">
        <v>91</v>
      </c>
      <c r="H1851" t="s">
        <v>95</v>
      </c>
      <c r="I1851" t="s">
        <v>9</v>
      </c>
      <c r="J1851" t="s">
        <v>9</v>
      </c>
    </row>
    <row r="1852" spans="1:8" ht="15.75">
      <c r="A1852" t="s">
        <v>11</v>
      </c>
      <c r="B1852" t="s">
        <v>11</v>
      </c>
      <c r="C1852" t="s">
        <v>78</v>
      </c>
      <c r="F1852" t="s">
        <v>11</v>
      </c>
      <c r="G1852" t="s">
        <v>11</v>
      </c>
      <c r="H1852" t="s">
        <v>78</v>
      </c>
    </row>
    <row r="1853" spans="1:12" s="22" customFormat="1" ht="15.75">
      <c r="A1853" s="22" t="s">
        <v>0</v>
      </c>
      <c r="B1853" s="22" t="s">
        <v>93</v>
      </c>
      <c r="C1853" s="22" t="s">
        <v>96</v>
      </c>
      <c r="D1853" s="22">
        <v>858301.1</v>
      </c>
      <c r="E1853" s="22">
        <v>858301.1</v>
      </c>
      <c r="F1853" s="22" t="s">
        <v>0</v>
      </c>
      <c r="G1853" s="22" t="s">
        <v>93</v>
      </c>
      <c r="H1853" s="22" t="s">
        <v>96</v>
      </c>
      <c r="I1853" s="22">
        <v>848621</v>
      </c>
      <c r="J1853" s="22">
        <v>848621</v>
      </c>
      <c r="K1853" s="22">
        <f aca="true" t="shared" si="174" ref="K1853:K1868">(D1853+I1853)/2</f>
        <v>853461.05</v>
      </c>
      <c r="L1853" s="22">
        <f>K1854+K1855+K1856</f>
        <v>2512953.255</v>
      </c>
    </row>
    <row r="1854" spans="1:11" s="22" customFormat="1" ht="15.75">
      <c r="A1854" s="22" t="s">
        <v>0</v>
      </c>
      <c r="B1854" s="22" t="s">
        <v>93</v>
      </c>
      <c r="C1854" s="22" t="s">
        <v>97</v>
      </c>
      <c r="D1854" s="22">
        <v>1756841</v>
      </c>
      <c r="E1854" s="22">
        <v>2615142</v>
      </c>
      <c r="F1854" s="22" t="s">
        <v>0</v>
      </c>
      <c r="G1854" s="22" t="s">
        <v>93</v>
      </c>
      <c r="H1854" s="22" t="s">
        <v>97</v>
      </c>
      <c r="I1854" s="22">
        <v>1659574</v>
      </c>
      <c r="J1854" s="22">
        <v>2508195</v>
      </c>
      <c r="K1854" s="22">
        <f t="shared" si="174"/>
        <v>1708207.5</v>
      </c>
    </row>
    <row r="1855" spans="1:11" s="22" customFormat="1" ht="15.75">
      <c r="A1855" s="22" t="s">
        <v>0</v>
      </c>
      <c r="B1855" s="22" t="s">
        <v>93</v>
      </c>
      <c r="C1855" s="22" t="s">
        <v>98</v>
      </c>
      <c r="D1855" s="22">
        <v>131940.1</v>
      </c>
      <c r="E1855" s="22">
        <v>2747082</v>
      </c>
      <c r="F1855" s="22" t="s">
        <v>0</v>
      </c>
      <c r="G1855" s="22" t="s">
        <v>93</v>
      </c>
      <c r="H1855" s="22" t="s">
        <v>98</v>
      </c>
      <c r="I1855" s="22">
        <v>92122.61</v>
      </c>
      <c r="J1855" s="22">
        <v>2600318</v>
      </c>
      <c r="K1855" s="22">
        <f t="shared" si="174"/>
        <v>112031.35500000001</v>
      </c>
    </row>
    <row r="1856" spans="1:11" s="22" customFormat="1" ht="15.75">
      <c r="A1856" s="22" t="s">
        <v>0</v>
      </c>
      <c r="B1856" s="22" t="s">
        <v>93</v>
      </c>
      <c r="C1856" s="22" t="s">
        <v>99</v>
      </c>
      <c r="D1856" s="22">
        <v>697871.4</v>
      </c>
      <c r="E1856" s="22">
        <v>3444954</v>
      </c>
      <c r="F1856" s="22" t="s">
        <v>0</v>
      </c>
      <c r="G1856" s="22" t="s">
        <v>93</v>
      </c>
      <c r="H1856" s="22" t="s">
        <v>99</v>
      </c>
      <c r="I1856" s="22">
        <v>687557.4</v>
      </c>
      <c r="J1856" s="22">
        <v>3287875</v>
      </c>
      <c r="K1856" s="22">
        <f t="shared" si="174"/>
        <v>692714.4</v>
      </c>
    </row>
    <row r="1857" spans="1:12" s="22" customFormat="1" ht="15.75">
      <c r="A1857" s="22" t="s">
        <v>0</v>
      </c>
      <c r="B1857" s="22" t="s">
        <v>94</v>
      </c>
      <c r="C1857" s="22" t="s">
        <v>96</v>
      </c>
      <c r="D1857" s="22">
        <v>810606.3</v>
      </c>
      <c r="E1857" s="22">
        <v>4255560</v>
      </c>
      <c r="F1857" s="22" t="s">
        <v>0</v>
      </c>
      <c r="G1857" s="22" t="s">
        <v>94</v>
      </c>
      <c r="H1857" s="22" t="s">
        <v>96</v>
      </c>
      <c r="I1857" s="22">
        <v>769823</v>
      </c>
      <c r="J1857" s="22">
        <v>4057698</v>
      </c>
      <c r="K1857" s="22">
        <f t="shared" si="174"/>
        <v>790214.65</v>
      </c>
      <c r="L1857" s="22">
        <f>K1858+K1859+K1860</f>
        <v>2754288.585</v>
      </c>
    </row>
    <row r="1858" spans="1:11" s="22" customFormat="1" ht="15.75">
      <c r="A1858" s="22" t="s">
        <v>0</v>
      </c>
      <c r="B1858" s="22" t="s">
        <v>94</v>
      </c>
      <c r="C1858" s="22" t="s">
        <v>97</v>
      </c>
      <c r="D1858" s="22">
        <v>1522092</v>
      </c>
      <c r="E1858" s="22">
        <v>5777653</v>
      </c>
      <c r="F1858" s="22" t="s">
        <v>0</v>
      </c>
      <c r="G1858" s="22" t="s">
        <v>94</v>
      </c>
      <c r="H1858" s="22" t="s">
        <v>97</v>
      </c>
      <c r="I1858" s="22">
        <v>1466939</v>
      </c>
      <c r="J1858" s="22">
        <v>5524637</v>
      </c>
      <c r="K1858" s="22">
        <f t="shared" si="174"/>
        <v>1494515.5</v>
      </c>
    </row>
    <row r="1859" spans="1:11" s="22" customFormat="1" ht="15.75">
      <c r="A1859" s="22" t="s">
        <v>0</v>
      </c>
      <c r="B1859" s="22" t="s">
        <v>94</v>
      </c>
      <c r="C1859" s="22" t="s">
        <v>98</v>
      </c>
      <c r="D1859" s="22">
        <v>64651.15</v>
      </c>
      <c r="E1859" s="22">
        <v>5842304</v>
      </c>
      <c r="F1859" s="22" t="s">
        <v>0</v>
      </c>
      <c r="G1859" s="22" t="s">
        <v>94</v>
      </c>
      <c r="H1859" s="22" t="s">
        <v>98</v>
      </c>
      <c r="I1859" s="22">
        <v>77504.02</v>
      </c>
      <c r="J1859" s="22">
        <v>5602141</v>
      </c>
      <c r="K1859" s="22">
        <f t="shared" si="174"/>
        <v>71077.585</v>
      </c>
    </row>
    <row r="1860" spans="1:11" s="22" customFormat="1" ht="15.75">
      <c r="A1860" s="22" t="s">
        <v>0</v>
      </c>
      <c r="B1860" s="22" t="s">
        <v>94</v>
      </c>
      <c r="C1860" s="22" t="s">
        <v>99</v>
      </c>
      <c r="D1860" s="22">
        <v>1188967</v>
      </c>
      <c r="E1860" s="22">
        <v>7031270</v>
      </c>
      <c r="F1860" s="22" t="s">
        <v>0</v>
      </c>
      <c r="G1860" s="22" t="s">
        <v>94</v>
      </c>
      <c r="H1860" s="22" t="s">
        <v>99</v>
      </c>
      <c r="I1860" s="22">
        <v>1188424</v>
      </c>
      <c r="J1860" s="22">
        <v>6790565</v>
      </c>
      <c r="K1860" s="22">
        <f t="shared" si="174"/>
        <v>1188695.5</v>
      </c>
    </row>
    <row r="1861" spans="1:12" s="22" customFormat="1" ht="15.75">
      <c r="A1861" s="22" t="s">
        <v>20</v>
      </c>
      <c r="B1861" s="22" t="s">
        <v>93</v>
      </c>
      <c r="C1861" s="22" t="s">
        <v>96</v>
      </c>
      <c r="D1861" s="22">
        <v>35975.78</v>
      </c>
      <c r="E1861" s="22">
        <v>7067246</v>
      </c>
      <c r="F1861" s="22" t="s">
        <v>20</v>
      </c>
      <c r="G1861" s="22" t="s">
        <v>93</v>
      </c>
      <c r="H1861" s="22" t="s">
        <v>96</v>
      </c>
      <c r="I1861" s="22">
        <v>37917.87</v>
      </c>
      <c r="J1861" s="22">
        <v>6828483</v>
      </c>
      <c r="K1861" s="22">
        <f t="shared" si="174"/>
        <v>36946.825</v>
      </c>
      <c r="L1861" s="22">
        <f>K1862+K1863+K1864</f>
        <v>858778.135</v>
      </c>
    </row>
    <row r="1862" spans="1:11" s="22" customFormat="1" ht="15.75">
      <c r="A1862" s="22" t="s">
        <v>20</v>
      </c>
      <c r="B1862" s="22" t="s">
        <v>93</v>
      </c>
      <c r="C1862" s="22" t="s">
        <v>97</v>
      </c>
      <c r="D1862" s="22">
        <v>644344.3</v>
      </c>
      <c r="E1862" s="22">
        <v>7711591</v>
      </c>
      <c r="F1862" s="22" t="s">
        <v>20</v>
      </c>
      <c r="G1862" s="22" t="s">
        <v>93</v>
      </c>
      <c r="H1862" s="22" t="s">
        <v>97</v>
      </c>
      <c r="I1862" s="22">
        <v>698228</v>
      </c>
      <c r="J1862" s="22">
        <v>7526711</v>
      </c>
      <c r="K1862" s="22">
        <f t="shared" si="174"/>
        <v>671286.15</v>
      </c>
    </row>
    <row r="1863" spans="1:11" s="22" customFormat="1" ht="15.75">
      <c r="A1863" s="22" t="s">
        <v>20</v>
      </c>
      <c r="B1863" s="22" t="s">
        <v>93</v>
      </c>
      <c r="C1863" s="22" t="s">
        <v>98</v>
      </c>
      <c r="D1863" s="22">
        <v>36564.83</v>
      </c>
      <c r="E1863" s="22">
        <v>7748155</v>
      </c>
      <c r="F1863" s="22" t="s">
        <v>20</v>
      </c>
      <c r="G1863" s="22" t="s">
        <v>93</v>
      </c>
      <c r="H1863" s="22" t="s">
        <v>98</v>
      </c>
      <c r="I1863" s="22">
        <v>50507.84</v>
      </c>
      <c r="J1863" s="22">
        <v>7577219</v>
      </c>
      <c r="K1863" s="22">
        <f t="shared" si="174"/>
        <v>43536.335</v>
      </c>
    </row>
    <row r="1864" spans="1:11" s="22" customFormat="1" ht="15.75">
      <c r="A1864" s="22" t="s">
        <v>20</v>
      </c>
      <c r="B1864" s="22" t="s">
        <v>93</v>
      </c>
      <c r="C1864" s="22" t="s">
        <v>99</v>
      </c>
      <c r="D1864" s="22">
        <v>129706.8</v>
      </c>
      <c r="E1864" s="22">
        <v>7877862</v>
      </c>
      <c r="F1864" s="22" t="s">
        <v>20</v>
      </c>
      <c r="G1864" s="22" t="s">
        <v>93</v>
      </c>
      <c r="H1864" s="22" t="s">
        <v>99</v>
      </c>
      <c r="I1864" s="22">
        <v>158204.5</v>
      </c>
      <c r="J1864" s="22">
        <v>7735423</v>
      </c>
      <c r="K1864" s="22">
        <f t="shared" si="174"/>
        <v>143955.65</v>
      </c>
    </row>
    <row r="1865" spans="1:12" s="22" customFormat="1" ht="15.75">
      <c r="A1865" s="22" t="s">
        <v>20</v>
      </c>
      <c r="B1865" s="22" t="s">
        <v>94</v>
      </c>
      <c r="C1865" s="22" t="s">
        <v>96</v>
      </c>
      <c r="D1865" s="22">
        <v>51367.27</v>
      </c>
      <c r="E1865" s="22">
        <v>7929229</v>
      </c>
      <c r="F1865" s="22" t="s">
        <v>20</v>
      </c>
      <c r="G1865" s="22" t="s">
        <v>94</v>
      </c>
      <c r="H1865" s="22" t="s">
        <v>96</v>
      </c>
      <c r="I1865" s="22">
        <v>72459.19</v>
      </c>
      <c r="J1865" s="22">
        <v>7807882</v>
      </c>
      <c r="K1865" s="22">
        <f t="shared" si="174"/>
        <v>61913.229999999996</v>
      </c>
      <c r="L1865" s="22">
        <f>K1866+K1867+K1868</f>
        <v>824061.3899999999</v>
      </c>
    </row>
    <row r="1866" spans="1:11" s="22" customFormat="1" ht="15.75">
      <c r="A1866" s="22" t="s">
        <v>20</v>
      </c>
      <c r="B1866" s="22" t="s">
        <v>94</v>
      </c>
      <c r="C1866" s="22" t="s">
        <v>97</v>
      </c>
      <c r="D1866" s="22">
        <v>453370.1</v>
      </c>
      <c r="E1866" s="22">
        <v>8382600</v>
      </c>
      <c r="F1866" s="22" t="s">
        <v>20</v>
      </c>
      <c r="G1866" s="22" t="s">
        <v>94</v>
      </c>
      <c r="H1866" s="22" t="s">
        <v>97</v>
      </c>
      <c r="I1866" s="22">
        <v>497039.6</v>
      </c>
      <c r="J1866" s="22">
        <v>8304922</v>
      </c>
      <c r="K1866" s="22">
        <f t="shared" si="174"/>
        <v>475204.85</v>
      </c>
    </row>
    <row r="1867" spans="1:11" s="22" customFormat="1" ht="15.75">
      <c r="A1867" s="22" t="s">
        <v>20</v>
      </c>
      <c r="B1867" s="22" t="s">
        <v>94</v>
      </c>
      <c r="C1867" s="22" t="s">
        <v>98</v>
      </c>
      <c r="D1867" s="22">
        <v>28961.33</v>
      </c>
      <c r="E1867" s="22">
        <v>8411561</v>
      </c>
      <c r="F1867" s="22" t="s">
        <v>20</v>
      </c>
      <c r="G1867" s="22" t="s">
        <v>94</v>
      </c>
      <c r="H1867" s="22" t="s">
        <v>98</v>
      </c>
      <c r="I1867" s="22">
        <v>26679.75</v>
      </c>
      <c r="J1867" s="22">
        <v>8331602</v>
      </c>
      <c r="K1867" s="22">
        <f t="shared" si="174"/>
        <v>27820.54</v>
      </c>
    </row>
    <row r="1868" spans="1:11" s="22" customFormat="1" ht="15.75">
      <c r="A1868" s="22" t="s">
        <v>20</v>
      </c>
      <c r="B1868" s="22" t="s">
        <v>94</v>
      </c>
      <c r="C1868" s="22" t="s">
        <v>99</v>
      </c>
      <c r="D1868" s="22">
        <v>313712</v>
      </c>
      <c r="E1868" s="22">
        <v>8725273</v>
      </c>
      <c r="F1868" s="22" t="s">
        <v>20</v>
      </c>
      <c r="G1868" s="22" t="s">
        <v>94</v>
      </c>
      <c r="H1868" s="22" t="s">
        <v>99</v>
      </c>
      <c r="I1868" s="22">
        <v>328360</v>
      </c>
      <c r="J1868" s="22">
        <v>8659962</v>
      </c>
      <c r="K1868" s="22">
        <f t="shared" si="174"/>
        <v>321036</v>
      </c>
    </row>
    <row r="1869" spans="1:6" ht="15.75">
      <c r="A1869" t="s">
        <v>247</v>
      </c>
      <c r="F1869" t="s">
        <v>211</v>
      </c>
    </row>
    <row r="1870" spans="1:6" ht="15.75">
      <c r="A1870" t="s">
        <v>4</v>
      </c>
      <c r="F1870" t="s">
        <v>4</v>
      </c>
    </row>
    <row r="1872" spans="1:6" ht="15.75">
      <c r="A1872" t="s">
        <v>5</v>
      </c>
      <c r="F1872" t="s">
        <v>5</v>
      </c>
    </row>
    <row r="1874" spans="1:6" ht="15.75">
      <c r="A1874" t="s">
        <v>6</v>
      </c>
      <c r="F1874" t="s">
        <v>6</v>
      </c>
    </row>
    <row r="1875" spans="1:10" ht="15.75">
      <c r="A1875" t="s">
        <v>7</v>
      </c>
      <c r="B1875" t="s">
        <v>91</v>
      </c>
      <c r="C1875" t="s">
        <v>101</v>
      </c>
      <c r="D1875" t="s">
        <v>9</v>
      </c>
      <c r="E1875" t="s">
        <v>9</v>
      </c>
      <c r="F1875" t="s">
        <v>7</v>
      </c>
      <c r="G1875" t="s">
        <v>91</v>
      </c>
      <c r="H1875" t="s">
        <v>101</v>
      </c>
      <c r="I1875" t="s">
        <v>9</v>
      </c>
      <c r="J1875" t="s">
        <v>9</v>
      </c>
    </row>
    <row r="1876" spans="1:8" ht="15.75">
      <c r="A1876" t="s">
        <v>11</v>
      </c>
      <c r="B1876" t="s">
        <v>102</v>
      </c>
      <c r="C1876" t="s">
        <v>103</v>
      </c>
      <c r="F1876" t="s">
        <v>11</v>
      </c>
      <c r="G1876" t="s">
        <v>102</v>
      </c>
      <c r="H1876" t="s">
        <v>103</v>
      </c>
    </row>
    <row r="1877" spans="1:11" s="22" customFormat="1" ht="15.75">
      <c r="A1877" s="22" t="s">
        <v>0</v>
      </c>
      <c r="B1877" s="22" t="s">
        <v>93</v>
      </c>
      <c r="C1877" s="22" t="s">
        <v>99</v>
      </c>
      <c r="D1877" s="22">
        <v>1556173</v>
      </c>
      <c r="E1877" s="22">
        <v>1556173</v>
      </c>
      <c r="F1877" s="22" t="s">
        <v>0</v>
      </c>
      <c r="G1877" s="22" t="s">
        <v>93</v>
      </c>
      <c r="H1877" s="22" t="s">
        <v>99</v>
      </c>
      <c r="I1877" s="22">
        <v>1536178</v>
      </c>
      <c r="J1877" s="22">
        <v>1536178</v>
      </c>
      <c r="K1877" s="22">
        <f aca="true" t="shared" si="175" ref="K1877:K1900">(D1877+I1877)/2</f>
        <v>1546175.5</v>
      </c>
    </row>
    <row r="1878" spans="1:11" s="22" customFormat="1" ht="15.75">
      <c r="A1878" s="22" t="s">
        <v>0</v>
      </c>
      <c r="B1878" s="22" t="s">
        <v>93</v>
      </c>
      <c r="C1878" s="22" t="s">
        <v>104</v>
      </c>
      <c r="D1878" s="22">
        <v>1422351</v>
      </c>
      <c r="E1878" s="22">
        <v>2978524</v>
      </c>
      <c r="F1878" s="22" t="s">
        <v>0</v>
      </c>
      <c r="G1878" s="22" t="s">
        <v>93</v>
      </c>
      <c r="H1878" s="22" t="s">
        <v>104</v>
      </c>
      <c r="I1878" s="22">
        <v>1335123</v>
      </c>
      <c r="J1878" s="22">
        <v>2871302</v>
      </c>
      <c r="K1878" s="22">
        <f t="shared" si="175"/>
        <v>1378737</v>
      </c>
    </row>
    <row r="1879" spans="1:11" s="22" customFormat="1" ht="15.75">
      <c r="A1879" s="22" t="s">
        <v>0</v>
      </c>
      <c r="B1879" s="22" t="s">
        <v>93</v>
      </c>
      <c r="C1879" s="22" t="s">
        <v>105</v>
      </c>
      <c r="D1879" s="22">
        <v>136328.2</v>
      </c>
      <c r="E1879" s="22">
        <v>3114852</v>
      </c>
      <c r="F1879" s="22" t="s">
        <v>0</v>
      </c>
      <c r="G1879" s="22" t="s">
        <v>93</v>
      </c>
      <c r="H1879" s="22" t="s">
        <v>105</v>
      </c>
      <c r="I1879" s="22">
        <v>134479.4</v>
      </c>
      <c r="J1879" s="22">
        <v>3005781</v>
      </c>
      <c r="K1879" s="22">
        <f t="shared" si="175"/>
        <v>135403.8</v>
      </c>
    </row>
    <row r="1880" spans="1:11" s="22" customFormat="1" ht="15.75">
      <c r="A1880" s="22" t="s">
        <v>0</v>
      </c>
      <c r="B1880" s="22" t="s">
        <v>93</v>
      </c>
      <c r="C1880" s="22" t="s">
        <v>106</v>
      </c>
      <c r="D1880" s="22">
        <v>168406.9</v>
      </c>
      <c r="E1880" s="22">
        <v>3283259</v>
      </c>
      <c r="F1880" s="22" t="s">
        <v>0</v>
      </c>
      <c r="G1880" s="22" t="s">
        <v>93</v>
      </c>
      <c r="H1880" s="22" t="s">
        <v>106</v>
      </c>
      <c r="I1880" s="22">
        <v>162595.7</v>
      </c>
      <c r="J1880" s="22">
        <v>3168377</v>
      </c>
      <c r="K1880" s="22">
        <f t="shared" si="175"/>
        <v>165501.3</v>
      </c>
    </row>
    <row r="1881" spans="1:11" s="22" customFormat="1" ht="15.75">
      <c r="A1881" s="22" t="s">
        <v>0</v>
      </c>
      <c r="B1881" s="22" t="s">
        <v>93</v>
      </c>
      <c r="C1881" s="22" t="s">
        <v>107</v>
      </c>
      <c r="D1881" s="22">
        <v>29755.01</v>
      </c>
      <c r="E1881" s="22">
        <v>3313014</v>
      </c>
      <c r="F1881" s="22" t="s">
        <v>0</v>
      </c>
      <c r="G1881" s="22" t="s">
        <v>93</v>
      </c>
      <c r="H1881" s="22" t="s">
        <v>107</v>
      </c>
      <c r="I1881" s="22">
        <v>27375.98</v>
      </c>
      <c r="J1881" s="22">
        <v>3195753</v>
      </c>
      <c r="K1881" s="22">
        <f t="shared" si="175"/>
        <v>28565.495</v>
      </c>
    </row>
    <row r="1882" spans="1:11" s="22" customFormat="1" ht="15.75">
      <c r="A1882" s="22" t="s">
        <v>0</v>
      </c>
      <c r="B1882" s="22" t="s">
        <v>93</v>
      </c>
      <c r="C1882" s="22" t="s">
        <v>108</v>
      </c>
      <c r="D1882" s="22">
        <v>131940.1</v>
      </c>
      <c r="E1882" s="22">
        <v>3444954</v>
      </c>
      <c r="F1882" s="22" t="s">
        <v>0</v>
      </c>
      <c r="G1882" s="22" t="s">
        <v>93</v>
      </c>
      <c r="H1882" s="22" t="s">
        <v>108</v>
      </c>
      <c r="I1882" s="22">
        <v>92122.61</v>
      </c>
      <c r="J1882" s="22">
        <v>3287875</v>
      </c>
      <c r="K1882" s="22">
        <f t="shared" si="175"/>
        <v>112031.35500000001</v>
      </c>
    </row>
    <row r="1883" spans="1:11" s="22" customFormat="1" ht="15.75">
      <c r="A1883" s="22" t="s">
        <v>0</v>
      </c>
      <c r="B1883" s="22" t="s">
        <v>94</v>
      </c>
      <c r="C1883" s="22" t="s">
        <v>99</v>
      </c>
      <c r="D1883" s="22">
        <v>1999573</v>
      </c>
      <c r="E1883" s="22">
        <v>5444527</v>
      </c>
      <c r="F1883" s="22" t="s">
        <v>0</v>
      </c>
      <c r="G1883" s="22" t="s">
        <v>94</v>
      </c>
      <c r="H1883" s="22" t="s">
        <v>99</v>
      </c>
      <c r="I1883" s="22">
        <v>1958247</v>
      </c>
      <c r="J1883" s="22">
        <v>5246122</v>
      </c>
      <c r="K1883" s="22">
        <f t="shared" si="175"/>
        <v>1978910</v>
      </c>
    </row>
    <row r="1884" spans="1:11" s="22" customFormat="1" ht="15.75">
      <c r="A1884" s="22" t="s">
        <v>0</v>
      </c>
      <c r="B1884" s="22" t="s">
        <v>94</v>
      </c>
      <c r="C1884" s="22" t="s">
        <v>104</v>
      </c>
      <c r="D1884" s="22">
        <v>975294.2</v>
      </c>
      <c r="E1884" s="22">
        <v>6419821</v>
      </c>
      <c r="F1884" s="22" t="s">
        <v>0</v>
      </c>
      <c r="G1884" s="22" t="s">
        <v>94</v>
      </c>
      <c r="H1884" s="22" t="s">
        <v>104</v>
      </c>
      <c r="I1884" s="22">
        <v>934196.8</v>
      </c>
      <c r="J1884" s="22">
        <v>6180319</v>
      </c>
      <c r="K1884" s="22">
        <f t="shared" si="175"/>
        <v>954745.5</v>
      </c>
    </row>
    <row r="1885" spans="1:11" s="22" customFormat="1" ht="15.75">
      <c r="A1885" s="22" t="s">
        <v>0</v>
      </c>
      <c r="B1885" s="22" t="s">
        <v>94</v>
      </c>
      <c r="C1885" s="22" t="s">
        <v>105</v>
      </c>
      <c r="D1885" s="22">
        <v>141279.8</v>
      </c>
      <c r="E1885" s="22">
        <v>6561101</v>
      </c>
      <c r="F1885" s="22" t="s">
        <v>0</v>
      </c>
      <c r="G1885" s="22" t="s">
        <v>94</v>
      </c>
      <c r="H1885" s="22" t="s">
        <v>105</v>
      </c>
      <c r="I1885" s="22">
        <v>177382.9</v>
      </c>
      <c r="J1885" s="22">
        <v>6357702</v>
      </c>
      <c r="K1885" s="22">
        <f t="shared" si="175"/>
        <v>159331.34999999998</v>
      </c>
    </row>
    <row r="1886" spans="1:11" s="22" customFormat="1" ht="15.75">
      <c r="A1886" s="22" t="s">
        <v>0</v>
      </c>
      <c r="B1886" s="22" t="s">
        <v>94</v>
      </c>
      <c r="C1886" s="22" t="s">
        <v>106</v>
      </c>
      <c r="D1886" s="22">
        <v>355376.7</v>
      </c>
      <c r="E1886" s="22">
        <v>6916478</v>
      </c>
      <c r="F1886" s="22" t="s">
        <v>0</v>
      </c>
      <c r="G1886" s="22" t="s">
        <v>94</v>
      </c>
      <c r="H1886" s="22" t="s">
        <v>106</v>
      </c>
      <c r="I1886" s="22">
        <v>330419.3</v>
      </c>
      <c r="J1886" s="22">
        <v>6688121</v>
      </c>
      <c r="K1886" s="22">
        <f t="shared" si="175"/>
        <v>342898</v>
      </c>
    </row>
    <row r="1887" spans="1:11" s="22" customFormat="1" ht="15.75">
      <c r="A1887" s="22" t="s">
        <v>0</v>
      </c>
      <c r="B1887" s="22" t="s">
        <v>94</v>
      </c>
      <c r="C1887" s="22" t="s">
        <v>107</v>
      </c>
      <c r="D1887" s="22">
        <v>50141.69</v>
      </c>
      <c r="E1887" s="22">
        <v>6966619</v>
      </c>
      <c r="F1887" s="22" t="s">
        <v>0</v>
      </c>
      <c r="G1887" s="22" t="s">
        <v>94</v>
      </c>
      <c r="H1887" s="22" t="s">
        <v>107</v>
      </c>
      <c r="I1887" s="22">
        <v>24939.57</v>
      </c>
      <c r="J1887" s="22">
        <v>6713061</v>
      </c>
      <c r="K1887" s="22">
        <f t="shared" si="175"/>
        <v>37540.630000000005</v>
      </c>
    </row>
    <row r="1888" spans="1:11" s="22" customFormat="1" ht="15.75">
      <c r="A1888" s="22" t="s">
        <v>0</v>
      </c>
      <c r="B1888" s="22" t="s">
        <v>94</v>
      </c>
      <c r="C1888" s="22" t="s">
        <v>108</v>
      </c>
      <c r="D1888" s="22">
        <v>64651.15</v>
      </c>
      <c r="E1888" s="22">
        <v>7031270</v>
      </c>
      <c r="F1888" s="22" t="s">
        <v>0</v>
      </c>
      <c r="G1888" s="22" t="s">
        <v>94</v>
      </c>
      <c r="H1888" s="22" t="s">
        <v>108</v>
      </c>
      <c r="I1888" s="22">
        <v>77504.02</v>
      </c>
      <c r="J1888" s="22">
        <v>6790565</v>
      </c>
      <c r="K1888" s="22">
        <f t="shared" si="175"/>
        <v>71077.585</v>
      </c>
    </row>
    <row r="1889" spans="1:11" s="22" customFormat="1" ht="15.75">
      <c r="A1889" s="22" t="s">
        <v>20</v>
      </c>
      <c r="B1889" s="22" t="s">
        <v>93</v>
      </c>
      <c r="C1889" s="22" t="s">
        <v>99</v>
      </c>
      <c r="D1889" s="22">
        <v>165682.6</v>
      </c>
      <c r="E1889" s="22">
        <v>7196953</v>
      </c>
      <c r="F1889" s="22" t="s">
        <v>20</v>
      </c>
      <c r="G1889" s="22" t="s">
        <v>93</v>
      </c>
      <c r="H1889" s="22" t="s">
        <v>99</v>
      </c>
      <c r="I1889" s="22">
        <v>196122.4</v>
      </c>
      <c r="J1889" s="22">
        <v>6986687</v>
      </c>
      <c r="K1889" s="22">
        <f t="shared" si="175"/>
        <v>180902.5</v>
      </c>
    </row>
    <row r="1890" spans="1:11" s="22" customFormat="1" ht="15.75">
      <c r="A1890" s="22" t="s">
        <v>20</v>
      </c>
      <c r="B1890" s="22" t="s">
        <v>93</v>
      </c>
      <c r="C1890" s="22" t="s">
        <v>104</v>
      </c>
      <c r="D1890" s="22">
        <v>557628.3</v>
      </c>
      <c r="E1890" s="22">
        <v>7754581</v>
      </c>
      <c r="F1890" s="22" t="s">
        <v>20</v>
      </c>
      <c r="G1890" s="22" t="s">
        <v>93</v>
      </c>
      <c r="H1890" s="22" t="s">
        <v>104</v>
      </c>
      <c r="I1890" s="22">
        <v>617945.3</v>
      </c>
      <c r="J1890" s="22">
        <v>7604633</v>
      </c>
      <c r="K1890" s="22">
        <f t="shared" si="175"/>
        <v>587786.8</v>
      </c>
    </row>
    <row r="1891" spans="1:11" s="22" customFormat="1" ht="15.75">
      <c r="A1891" s="22" t="s">
        <v>20</v>
      </c>
      <c r="B1891" s="22" t="s">
        <v>93</v>
      </c>
      <c r="C1891" s="22" t="s">
        <v>105</v>
      </c>
      <c r="D1891" s="22">
        <v>55394.33</v>
      </c>
      <c r="E1891" s="22">
        <v>7809976</v>
      </c>
      <c r="F1891" s="22" t="s">
        <v>20</v>
      </c>
      <c r="G1891" s="22" t="s">
        <v>93</v>
      </c>
      <c r="H1891" s="22" t="s">
        <v>105</v>
      </c>
      <c r="I1891" s="22">
        <v>57451.9</v>
      </c>
      <c r="J1891" s="22">
        <v>7662085</v>
      </c>
      <c r="K1891" s="22">
        <f t="shared" si="175"/>
        <v>56423.115000000005</v>
      </c>
    </row>
    <row r="1892" spans="1:11" s="22" customFormat="1" ht="15.75">
      <c r="A1892" s="22" t="s">
        <v>20</v>
      </c>
      <c r="B1892" s="22" t="s">
        <v>93</v>
      </c>
      <c r="C1892" s="22" t="s">
        <v>106</v>
      </c>
      <c r="D1892" s="22">
        <v>31321.68</v>
      </c>
      <c r="E1892" s="22">
        <v>7841297</v>
      </c>
      <c r="F1892" s="22" t="s">
        <v>20</v>
      </c>
      <c r="G1892" s="22" t="s">
        <v>93</v>
      </c>
      <c r="H1892" s="22" t="s">
        <v>106</v>
      </c>
      <c r="I1892" s="22">
        <v>18744.92</v>
      </c>
      <c r="J1892" s="22">
        <v>7680829</v>
      </c>
      <c r="K1892" s="22">
        <f t="shared" si="175"/>
        <v>25033.3</v>
      </c>
    </row>
    <row r="1893" spans="6:11" s="22" customFormat="1" ht="15.75">
      <c r="F1893" s="22" t="s">
        <v>20</v>
      </c>
      <c r="G1893" s="22" t="s">
        <v>93</v>
      </c>
      <c r="H1893" s="22" t="s">
        <v>107</v>
      </c>
      <c r="I1893" s="22">
        <v>4085.88</v>
      </c>
      <c r="J1893" s="22">
        <v>7684915</v>
      </c>
      <c r="K1893" s="22">
        <f t="shared" si="175"/>
        <v>2042.94</v>
      </c>
    </row>
    <row r="1894" spans="1:11" s="22" customFormat="1" ht="15.75">
      <c r="A1894" s="22" t="s">
        <v>20</v>
      </c>
      <c r="B1894" s="22" t="s">
        <v>93</v>
      </c>
      <c r="C1894" s="22" t="s">
        <v>108</v>
      </c>
      <c r="D1894" s="22">
        <v>36564.83</v>
      </c>
      <c r="E1894" s="22">
        <v>7877862</v>
      </c>
      <c r="F1894" s="22" t="s">
        <v>20</v>
      </c>
      <c r="G1894" s="22" t="s">
        <v>93</v>
      </c>
      <c r="H1894" s="22" t="s">
        <v>108</v>
      </c>
      <c r="I1894" s="22">
        <v>50507.84</v>
      </c>
      <c r="J1894" s="22">
        <v>7735423</v>
      </c>
      <c r="K1894" s="22">
        <f t="shared" si="175"/>
        <v>43536.335</v>
      </c>
    </row>
    <row r="1895" spans="1:11" s="22" customFormat="1" ht="15.75">
      <c r="A1895" s="22" t="s">
        <v>20</v>
      </c>
      <c r="B1895" s="22" t="s">
        <v>94</v>
      </c>
      <c r="C1895" s="22" t="s">
        <v>99</v>
      </c>
      <c r="D1895" s="22">
        <v>365079.2</v>
      </c>
      <c r="E1895" s="22">
        <v>8242941</v>
      </c>
      <c r="F1895" s="22" t="s">
        <v>20</v>
      </c>
      <c r="G1895" s="22" t="s">
        <v>94</v>
      </c>
      <c r="H1895" s="22" t="s">
        <v>99</v>
      </c>
      <c r="I1895" s="22">
        <v>400819.2</v>
      </c>
      <c r="J1895" s="22">
        <v>8136242</v>
      </c>
      <c r="K1895" s="22">
        <f t="shared" si="175"/>
        <v>382949.2</v>
      </c>
    </row>
    <row r="1896" spans="1:11" s="22" customFormat="1" ht="15.75">
      <c r="A1896" s="22" t="s">
        <v>20</v>
      </c>
      <c r="B1896" s="22" t="s">
        <v>94</v>
      </c>
      <c r="C1896" s="22" t="s">
        <v>104</v>
      </c>
      <c r="D1896" s="22">
        <v>345803.4</v>
      </c>
      <c r="E1896" s="22">
        <v>8588745</v>
      </c>
      <c r="F1896" s="22" t="s">
        <v>20</v>
      </c>
      <c r="G1896" s="22" t="s">
        <v>94</v>
      </c>
      <c r="H1896" s="22" t="s">
        <v>104</v>
      </c>
      <c r="I1896" s="22">
        <v>346622.5</v>
      </c>
      <c r="J1896" s="22">
        <v>8482865</v>
      </c>
      <c r="K1896" s="22">
        <f t="shared" si="175"/>
        <v>346212.95</v>
      </c>
    </row>
    <row r="1897" spans="1:11" s="22" customFormat="1" ht="15.75">
      <c r="A1897" s="22" t="s">
        <v>20</v>
      </c>
      <c r="B1897" s="22" t="s">
        <v>94</v>
      </c>
      <c r="C1897" s="22" t="s">
        <v>105</v>
      </c>
      <c r="D1897" s="22">
        <v>28019.4</v>
      </c>
      <c r="E1897" s="22">
        <v>8616764</v>
      </c>
      <c r="F1897" s="22" t="s">
        <v>20</v>
      </c>
      <c r="G1897" s="22" t="s">
        <v>94</v>
      </c>
      <c r="H1897" s="22" t="s">
        <v>105</v>
      </c>
      <c r="I1897" s="22">
        <v>39878.04</v>
      </c>
      <c r="J1897" s="22">
        <v>8522743</v>
      </c>
      <c r="K1897" s="22">
        <f t="shared" si="175"/>
        <v>33948.72</v>
      </c>
    </row>
    <row r="1898" spans="1:11" s="22" customFormat="1" ht="15.75">
      <c r="A1898" s="22" t="s">
        <v>20</v>
      </c>
      <c r="B1898" s="22" t="s">
        <v>94</v>
      </c>
      <c r="C1898" s="22" t="s">
        <v>106</v>
      </c>
      <c r="D1898" s="22">
        <v>68949</v>
      </c>
      <c r="E1898" s="22">
        <v>8685713</v>
      </c>
      <c r="F1898" s="22" t="s">
        <v>20</v>
      </c>
      <c r="G1898" s="22" t="s">
        <v>94</v>
      </c>
      <c r="H1898" s="22" t="s">
        <v>106</v>
      </c>
      <c r="I1898" s="22">
        <v>103467.1</v>
      </c>
      <c r="J1898" s="22">
        <v>8626210</v>
      </c>
      <c r="K1898" s="22">
        <f t="shared" si="175"/>
        <v>86208.05</v>
      </c>
    </row>
    <row r="1899" spans="1:11" s="22" customFormat="1" ht="15.75">
      <c r="A1899" s="22" t="s">
        <v>20</v>
      </c>
      <c r="B1899" s="22" t="s">
        <v>94</v>
      </c>
      <c r="C1899" s="22" t="s">
        <v>107</v>
      </c>
      <c r="D1899" s="22">
        <v>10598.31</v>
      </c>
      <c r="E1899" s="22">
        <v>8696311</v>
      </c>
      <c r="F1899" s="22" t="s">
        <v>20</v>
      </c>
      <c r="G1899" s="22" t="s">
        <v>94</v>
      </c>
      <c r="H1899" s="22" t="s">
        <v>107</v>
      </c>
      <c r="I1899" s="22">
        <v>7071.91</v>
      </c>
      <c r="J1899" s="22">
        <v>8633282</v>
      </c>
      <c r="K1899" s="22">
        <f t="shared" si="175"/>
        <v>8835.11</v>
      </c>
    </row>
    <row r="1900" spans="1:11" s="22" customFormat="1" ht="15.75">
      <c r="A1900" s="22" t="s">
        <v>20</v>
      </c>
      <c r="B1900" s="22" t="s">
        <v>94</v>
      </c>
      <c r="C1900" s="22" t="s">
        <v>108</v>
      </c>
      <c r="D1900" s="22">
        <v>28961.33</v>
      </c>
      <c r="E1900" s="22">
        <v>8725273</v>
      </c>
      <c r="F1900" s="22" t="s">
        <v>20</v>
      </c>
      <c r="G1900" s="22" t="s">
        <v>94</v>
      </c>
      <c r="H1900" s="22" t="s">
        <v>108</v>
      </c>
      <c r="I1900" s="22">
        <v>26679.75</v>
      </c>
      <c r="J1900" s="22">
        <v>8659962</v>
      </c>
      <c r="K1900" s="22">
        <f t="shared" si="175"/>
        <v>27820.54</v>
      </c>
    </row>
    <row r="1903" spans="1:6" ht="15.75">
      <c r="A1903" t="s">
        <v>6</v>
      </c>
      <c r="F1903" t="s">
        <v>6</v>
      </c>
    </row>
    <row r="1904" spans="1:10" ht="15.75">
      <c r="A1904" t="s">
        <v>7</v>
      </c>
      <c r="B1904" t="s">
        <v>91</v>
      </c>
      <c r="C1904" t="s">
        <v>109</v>
      </c>
      <c r="D1904" t="s">
        <v>9</v>
      </c>
      <c r="E1904" t="s">
        <v>9</v>
      </c>
      <c r="F1904" t="s">
        <v>7</v>
      </c>
      <c r="G1904" t="s">
        <v>91</v>
      </c>
      <c r="H1904" t="s">
        <v>109</v>
      </c>
      <c r="I1904" t="s">
        <v>9</v>
      </c>
      <c r="J1904" t="s">
        <v>9</v>
      </c>
    </row>
    <row r="1905" spans="1:8" ht="15.75">
      <c r="A1905" t="s">
        <v>11</v>
      </c>
      <c r="B1905" t="s">
        <v>11</v>
      </c>
      <c r="C1905" t="s">
        <v>79</v>
      </c>
      <c r="F1905" t="s">
        <v>11</v>
      </c>
      <c r="G1905" t="s">
        <v>11</v>
      </c>
      <c r="H1905" t="s">
        <v>79</v>
      </c>
    </row>
    <row r="1906" spans="1:11" s="22" customFormat="1" ht="15.75">
      <c r="A1906" s="22" t="s">
        <v>0</v>
      </c>
      <c r="B1906" s="22" t="s">
        <v>93</v>
      </c>
      <c r="C1906" s="22" t="s">
        <v>110</v>
      </c>
      <c r="D1906" s="22">
        <v>208960.1</v>
      </c>
      <c r="E1906" s="22">
        <v>208960.1</v>
      </c>
      <c r="F1906" s="22" t="s">
        <v>0</v>
      </c>
      <c r="G1906" s="22" t="s">
        <v>93</v>
      </c>
      <c r="H1906" s="22" t="s">
        <v>110</v>
      </c>
      <c r="I1906" s="22">
        <v>239320.8</v>
      </c>
      <c r="J1906" s="22">
        <v>239320.8</v>
      </c>
      <c r="K1906" s="22">
        <f aca="true" t="shared" si="176" ref="K1906:K1913">(D1906+I1906)/2</f>
        <v>224140.45</v>
      </c>
    </row>
    <row r="1907" spans="1:11" s="22" customFormat="1" ht="15.75">
      <c r="A1907" s="22" t="s">
        <v>0</v>
      </c>
      <c r="B1907" s="22" t="s">
        <v>93</v>
      </c>
      <c r="C1907" s="22" t="s">
        <v>111</v>
      </c>
      <c r="D1907" s="22">
        <v>3235994</v>
      </c>
      <c r="E1907" s="22">
        <v>3444954</v>
      </c>
      <c r="F1907" s="22" t="s">
        <v>0</v>
      </c>
      <c r="G1907" s="22" t="s">
        <v>93</v>
      </c>
      <c r="H1907" s="22" t="s">
        <v>111</v>
      </c>
      <c r="I1907" s="22">
        <v>3048554</v>
      </c>
      <c r="J1907" s="22">
        <v>3287875</v>
      </c>
      <c r="K1907" s="22">
        <f t="shared" si="176"/>
        <v>3142274</v>
      </c>
    </row>
    <row r="1908" spans="1:11" s="22" customFormat="1" ht="15.75">
      <c r="A1908" s="22" t="s">
        <v>0</v>
      </c>
      <c r="B1908" s="22" t="s">
        <v>94</v>
      </c>
      <c r="C1908" s="22" t="s">
        <v>110</v>
      </c>
      <c r="D1908" s="22">
        <v>277480.7</v>
      </c>
      <c r="E1908" s="22">
        <v>3722435</v>
      </c>
      <c r="F1908" s="22" t="s">
        <v>0</v>
      </c>
      <c r="G1908" s="22" t="s">
        <v>94</v>
      </c>
      <c r="H1908" s="22" t="s">
        <v>110</v>
      </c>
      <c r="I1908" s="22">
        <v>342676.4</v>
      </c>
      <c r="J1908" s="22">
        <v>3630552</v>
      </c>
      <c r="K1908" s="22">
        <f t="shared" si="176"/>
        <v>310078.55000000005</v>
      </c>
    </row>
    <row r="1909" spans="1:11" s="22" customFormat="1" ht="15.75">
      <c r="A1909" s="22" t="s">
        <v>0</v>
      </c>
      <c r="B1909" s="22" t="s">
        <v>94</v>
      </c>
      <c r="C1909" s="22" t="s">
        <v>111</v>
      </c>
      <c r="D1909" s="22">
        <v>3308836</v>
      </c>
      <c r="E1909" s="22">
        <v>7031270</v>
      </c>
      <c r="F1909" s="22" t="s">
        <v>0</v>
      </c>
      <c r="G1909" s="22" t="s">
        <v>94</v>
      </c>
      <c r="H1909" s="22" t="s">
        <v>111</v>
      </c>
      <c r="I1909" s="22">
        <v>3160014</v>
      </c>
      <c r="J1909" s="22">
        <v>6790565</v>
      </c>
      <c r="K1909" s="22">
        <f t="shared" si="176"/>
        <v>3234425</v>
      </c>
    </row>
    <row r="1910" spans="1:11" s="22" customFormat="1" ht="15.75">
      <c r="A1910" s="22" t="s">
        <v>20</v>
      </c>
      <c r="B1910" s="22" t="s">
        <v>93</v>
      </c>
      <c r="C1910" s="22" t="s">
        <v>110</v>
      </c>
      <c r="D1910" s="22">
        <v>53399.22</v>
      </c>
      <c r="E1910" s="22">
        <v>7084670</v>
      </c>
      <c r="F1910" s="22" t="s">
        <v>20</v>
      </c>
      <c r="G1910" s="22" t="s">
        <v>93</v>
      </c>
      <c r="H1910" s="22" t="s">
        <v>110</v>
      </c>
      <c r="I1910" s="22">
        <v>83991.59</v>
      </c>
      <c r="J1910" s="22">
        <v>6874557</v>
      </c>
      <c r="K1910" s="22">
        <f t="shared" si="176"/>
        <v>68695.405</v>
      </c>
    </row>
    <row r="1911" spans="1:11" s="22" customFormat="1" ht="15.75">
      <c r="A1911" s="22" t="s">
        <v>20</v>
      </c>
      <c r="B1911" s="22" t="s">
        <v>93</v>
      </c>
      <c r="C1911" s="22" t="s">
        <v>111</v>
      </c>
      <c r="D1911" s="22">
        <v>793192.6</v>
      </c>
      <c r="E1911" s="22">
        <v>7877862</v>
      </c>
      <c r="F1911" s="22" t="s">
        <v>20</v>
      </c>
      <c r="G1911" s="22" t="s">
        <v>93</v>
      </c>
      <c r="H1911" s="22" t="s">
        <v>111</v>
      </c>
      <c r="I1911" s="22">
        <v>860866.6</v>
      </c>
      <c r="J1911" s="22">
        <v>7735423</v>
      </c>
      <c r="K1911" s="22">
        <f t="shared" si="176"/>
        <v>827029.6</v>
      </c>
    </row>
    <row r="1912" spans="1:11" s="22" customFormat="1" ht="15.75">
      <c r="A1912" s="22" t="s">
        <v>20</v>
      </c>
      <c r="B1912" s="22" t="s">
        <v>94</v>
      </c>
      <c r="C1912" s="22" t="s">
        <v>110</v>
      </c>
      <c r="D1912" s="22">
        <v>86106.97</v>
      </c>
      <c r="E1912" s="22">
        <v>7963969</v>
      </c>
      <c r="F1912" s="22" t="s">
        <v>20</v>
      </c>
      <c r="G1912" s="22" t="s">
        <v>94</v>
      </c>
      <c r="H1912" s="22" t="s">
        <v>110</v>
      </c>
      <c r="I1912" s="22">
        <v>105558.1</v>
      </c>
      <c r="J1912" s="22">
        <v>7840981</v>
      </c>
      <c r="K1912" s="22">
        <f t="shared" si="176"/>
        <v>95832.535</v>
      </c>
    </row>
    <row r="1913" spans="1:11" s="22" customFormat="1" ht="15.75">
      <c r="A1913" s="22" t="s">
        <v>20</v>
      </c>
      <c r="B1913" s="22" t="s">
        <v>94</v>
      </c>
      <c r="C1913" s="22" t="s">
        <v>111</v>
      </c>
      <c r="D1913" s="22">
        <v>761303.7</v>
      </c>
      <c r="E1913" s="22">
        <v>8725273</v>
      </c>
      <c r="F1913" s="22" t="s">
        <v>20</v>
      </c>
      <c r="G1913" s="22" t="s">
        <v>94</v>
      </c>
      <c r="H1913" s="22" t="s">
        <v>111</v>
      </c>
      <c r="I1913" s="22">
        <v>818980.4</v>
      </c>
      <c r="J1913" s="22">
        <v>8659962</v>
      </c>
      <c r="K1913" s="22">
        <f t="shared" si="176"/>
        <v>790142.05</v>
      </c>
    </row>
    <row r="1914" spans="1:6" ht="15.75">
      <c r="A1914" t="s">
        <v>248</v>
      </c>
      <c r="F1914" t="s">
        <v>212</v>
      </c>
    </row>
    <row r="1915" spans="1:6" ht="15.75">
      <c r="A1915" t="s">
        <v>4</v>
      </c>
      <c r="F1915" t="s">
        <v>4</v>
      </c>
    </row>
    <row r="1917" spans="1:6" ht="15.75">
      <c r="A1917" t="s">
        <v>5</v>
      </c>
      <c r="F1917" t="s">
        <v>5</v>
      </c>
    </row>
    <row r="1919" spans="1:6" ht="15.75">
      <c r="A1919" t="s">
        <v>6</v>
      </c>
      <c r="F1919" t="s">
        <v>6</v>
      </c>
    </row>
    <row r="1920" spans="1:9" ht="15.75">
      <c r="A1920" t="s">
        <v>91</v>
      </c>
      <c r="B1920" t="s">
        <v>113</v>
      </c>
      <c r="C1920" t="s">
        <v>9</v>
      </c>
      <c r="D1920" t="s">
        <v>9</v>
      </c>
      <c r="F1920" t="s">
        <v>91</v>
      </c>
      <c r="G1920" t="s">
        <v>113</v>
      </c>
      <c r="H1920" t="s">
        <v>9</v>
      </c>
      <c r="I1920" t="s">
        <v>9</v>
      </c>
    </row>
    <row r="1921" spans="1:15" ht="15.75">
      <c r="A1921" t="s">
        <v>114</v>
      </c>
      <c r="B1921" t="s">
        <v>115</v>
      </c>
      <c r="F1921" t="s">
        <v>114</v>
      </c>
      <c r="G1921" t="s">
        <v>115</v>
      </c>
      <c r="K1921">
        <f>SUM(J1922:J1938)</f>
        <v>2379493.75</v>
      </c>
      <c r="O1921">
        <f>SUM(N1922:N1938)</f>
        <v>4349214.115</v>
      </c>
    </row>
    <row r="1922" spans="1:16" s="22" customFormat="1" ht="15.75">
      <c r="A1922" s="22" t="s">
        <v>93</v>
      </c>
      <c r="B1922" s="22" t="s">
        <v>116</v>
      </c>
      <c r="C1922" s="22">
        <v>204240</v>
      </c>
      <c r="D1922" s="22">
        <v>204240</v>
      </c>
      <c r="E1922" s="22">
        <f>IF(G1922=G1939,1,0)</f>
        <v>1</v>
      </c>
      <c r="F1922" s="22" t="s">
        <v>93</v>
      </c>
      <c r="G1922" s="22" t="s">
        <v>116</v>
      </c>
      <c r="H1922" s="22">
        <v>184878.6</v>
      </c>
      <c r="I1922" s="22">
        <v>184878.6</v>
      </c>
      <c r="J1922" s="22">
        <f>(C1922+H1922)/2</f>
        <v>194559.3</v>
      </c>
      <c r="K1922" s="22">
        <f>+J1922/$K$1921</f>
        <v>0.08176499728145956</v>
      </c>
      <c r="L1922" s="22">
        <f>+K1922+L1921</f>
        <v>0.08176499728145956</v>
      </c>
      <c r="N1922" s="22">
        <f>+J1922+J1939</f>
        <v>531245.1000000001</v>
      </c>
      <c r="O1922" s="22">
        <f>+N1922/$O$1921</f>
        <v>0.12214737788323399</v>
      </c>
      <c r="P1922" s="22">
        <f aca="true" t="shared" si="177" ref="P1922:P1927">+O1922+P1921</f>
        <v>0.12214737788323399</v>
      </c>
    </row>
    <row r="1923" spans="1:16" s="22" customFormat="1" ht="15.75">
      <c r="A1923" s="22" t="s">
        <v>93</v>
      </c>
      <c r="B1923" s="22" t="s">
        <v>117</v>
      </c>
      <c r="C1923" s="22">
        <v>256860.6</v>
      </c>
      <c r="D1923" s="22">
        <v>461100.6</v>
      </c>
      <c r="E1923" s="22">
        <f aca="true" t="shared" si="178" ref="E1923:E1938">IF(G1923=G1940,1,0)</f>
        <v>1</v>
      </c>
      <c r="F1923" s="22" t="s">
        <v>93</v>
      </c>
      <c r="G1923" s="22" t="s">
        <v>117</v>
      </c>
      <c r="H1923" s="22">
        <v>223696.5</v>
      </c>
      <c r="I1923" s="22">
        <v>408575.1</v>
      </c>
      <c r="J1923" s="22">
        <f aca="true" t="shared" si="179" ref="J1923:J1955">(C1923+H1923)/2</f>
        <v>240278.55</v>
      </c>
      <c r="K1923" s="22">
        <f aca="true" t="shared" si="180" ref="K1923:K1937">+J1923/$K$1921</f>
        <v>0.10097885316992322</v>
      </c>
      <c r="L1923" s="22">
        <f aca="true" t="shared" si="181" ref="L1923:L1931">+K1923+L1922</f>
        <v>0.18274385045138278</v>
      </c>
      <c r="N1923" s="22">
        <f aca="true" t="shared" si="182" ref="N1923:N1938">+J1923+J1940</f>
        <v>556313.8999999999</v>
      </c>
      <c r="O1923" s="22">
        <f aca="true" t="shared" si="183" ref="O1923:O1937">+N1923/$O$1921</f>
        <v>0.12791136175184603</v>
      </c>
      <c r="P1923" s="22">
        <f t="shared" si="177"/>
        <v>0.25005873963508</v>
      </c>
    </row>
    <row r="1924" spans="1:16" s="22" customFormat="1" ht="15.75">
      <c r="A1924" s="22" t="s">
        <v>93</v>
      </c>
      <c r="B1924" s="22" t="s">
        <v>118</v>
      </c>
      <c r="C1924" s="22">
        <v>190806</v>
      </c>
      <c r="D1924" s="22">
        <v>651906.6</v>
      </c>
      <c r="E1924" s="22">
        <f t="shared" si="178"/>
        <v>1</v>
      </c>
      <c r="F1924" s="22" t="s">
        <v>93</v>
      </c>
      <c r="G1924" s="22" t="s">
        <v>118</v>
      </c>
      <c r="H1924" s="22">
        <v>166881.2</v>
      </c>
      <c r="I1924" s="22">
        <v>575456.3</v>
      </c>
      <c r="J1924" s="22">
        <f t="shared" si="179"/>
        <v>178843.6</v>
      </c>
      <c r="K1924" s="22">
        <f t="shared" si="180"/>
        <v>0.07516035711377683</v>
      </c>
      <c r="L1924" s="22">
        <f t="shared" si="181"/>
        <v>0.25790420756515964</v>
      </c>
      <c r="N1924" s="22">
        <f t="shared" si="182"/>
        <v>335236.35</v>
      </c>
      <c r="O1924" s="22">
        <f t="shared" si="183"/>
        <v>0.07707975306246792</v>
      </c>
      <c r="P1924" s="22">
        <f t="shared" si="177"/>
        <v>0.3271384926975479</v>
      </c>
    </row>
    <row r="1925" spans="1:16" s="22" customFormat="1" ht="15.75">
      <c r="A1925" s="22" t="s">
        <v>93</v>
      </c>
      <c r="B1925" s="22" t="s">
        <v>119</v>
      </c>
      <c r="C1925" s="22">
        <v>154714</v>
      </c>
      <c r="D1925" s="22">
        <v>806620.6</v>
      </c>
      <c r="E1925" s="22">
        <f t="shared" si="178"/>
        <v>1</v>
      </c>
      <c r="F1925" s="22" t="s">
        <v>93</v>
      </c>
      <c r="G1925" s="22" t="s">
        <v>119</v>
      </c>
      <c r="H1925" s="22">
        <v>125509</v>
      </c>
      <c r="I1925" s="22">
        <v>700965.3</v>
      </c>
      <c r="J1925" s="22">
        <f t="shared" si="179"/>
        <v>140111.5</v>
      </c>
      <c r="K1925" s="22">
        <f t="shared" si="180"/>
        <v>0.058882903138535246</v>
      </c>
      <c r="L1925" s="22">
        <f t="shared" si="181"/>
        <v>0.31678711070369486</v>
      </c>
      <c r="N1925" s="22">
        <f t="shared" si="182"/>
        <v>263522.8</v>
      </c>
      <c r="O1925" s="22">
        <f t="shared" si="183"/>
        <v>0.06059090057009069</v>
      </c>
      <c r="P1925" s="22">
        <f t="shared" si="177"/>
        <v>0.3877293932676386</v>
      </c>
    </row>
    <row r="1926" spans="1:16" s="22" customFormat="1" ht="15.75">
      <c r="A1926" s="22" t="s">
        <v>93</v>
      </c>
      <c r="B1926" s="22" t="s">
        <v>120</v>
      </c>
      <c r="C1926" s="22">
        <v>178881.9</v>
      </c>
      <c r="D1926" s="22">
        <v>985502.6</v>
      </c>
      <c r="E1926" s="22">
        <f t="shared" si="178"/>
        <v>1</v>
      </c>
      <c r="F1926" s="22" t="s">
        <v>93</v>
      </c>
      <c r="G1926" s="22" t="s">
        <v>120</v>
      </c>
      <c r="H1926" s="22">
        <v>142421.2</v>
      </c>
      <c r="I1926" s="22">
        <v>843386.6</v>
      </c>
      <c r="J1926" s="22">
        <f t="shared" si="179"/>
        <v>160651.55</v>
      </c>
      <c r="K1926" s="22">
        <f t="shared" si="180"/>
        <v>0.06751501238446203</v>
      </c>
      <c r="L1926" s="22">
        <f t="shared" si="181"/>
        <v>0.3843021230881569</v>
      </c>
      <c r="N1926" s="22">
        <f t="shared" si="182"/>
        <v>317410.75</v>
      </c>
      <c r="O1926" s="22">
        <f t="shared" si="183"/>
        <v>0.07298117351943709</v>
      </c>
      <c r="P1926" s="22">
        <f t="shared" si="177"/>
        <v>0.46071056678707567</v>
      </c>
    </row>
    <row r="1927" spans="1:17" s="22" customFormat="1" ht="15.75">
      <c r="A1927" s="22" t="s">
        <v>93</v>
      </c>
      <c r="B1927" s="22" t="s">
        <v>121</v>
      </c>
      <c r="C1927" s="22">
        <v>124050.7</v>
      </c>
      <c r="D1927" s="22">
        <v>1109553</v>
      </c>
      <c r="E1927" s="22">
        <f t="shared" si="178"/>
        <v>1</v>
      </c>
      <c r="F1927" s="22" t="s">
        <v>93</v>
      </c>
      <c r="G1927" s="22" t="s">
        <v>121</v>
      </c>
      <c r="H1927" s="22">
        <v>84801.92</v>
      </c>
      <c r="I1927" s="22">
        <v>928188.5</v>
      </c>
      <c r="J1927" s="22">
        <f t="shared" si="179"/>
        <v>104426.31</v>
      </c>
      <c r="K1927" s="22">
        <f t="shared" si="180"/>
        <v>0.0438859358214326</v>
      </c>
      <c r="L1927" s="22">
        <f t="shared" si="181"/>
        <v>0.42818805890958955</v>
      </c>
      <c r="N1927" s="22">
        <f t="shared" si="182"/>
        <v>225796.06</v>
      </c>
      <c r="O1927" s="22">
        <f t="shared" si="183"/>
        <v>0.05191651963541004</v>
      </c>
      <c r="P1927" s="22">
        <f t="shared" si="177"/>
        <v>0.5126270864224857</v>
      </c>
      <c r="Q1927" s="22">
        <f>35000+5000*(0.5-P1926)/(P1927-P1926)</f>
        <v>38783.90476565447</v>
      </c>
    </row>
    <row r="1928" spans="1:15" s="22" customFormat="1" ht="15.75">
      <c r="A1928" s="22" t="s">
        <v>93</v>
      </c>
      <c r="B1928" s="22" t="s">
        <v>122</v>
      </c>
      <c r="C1928" s="22">
        <v>108371.1</v>
      </c>
      <c r="D1928" s="22">
        <v>1217924</v>
      </c>
      <c r="E1928" s="22">
        <f t="shared" si="178"/>
        <v>1</v>
      </c>
      <c r="F1928" s="22" t="s">
        <v>93</v>
      </c>
      <c r="G1928" s="22" t="s">
        <v>122</v>
      </c>
      <c r="H1928" s="22">
        <v>145908.3</v>
      </c>
      <c r="I1928" s="22">
        <v>1074097</v>
      </c>
      <c r="J1928" s="22">
        <f t="shared" si="179"/>
        <v>127139.7</v>
      </c>
      <c r="K1928" s="22">
        <f t="shared" si="180"/>
        <v>0.053431407415968205</v>
      </c>
      <c r="L1928" s="22">
        <f t="shared" si="181"/>
        <v>0.48161946632555774</v>
      </c>
      <c r="N1928" s="22">
        <f t="shared" si="182"/>
        <v>250286.55</v>
      </c>
      <c r="O1928" s="22">
        <f t="shared" si="183"/>
        <v>0.0575475346538555</v>
      </c>
    </row>
    <row r="1929" spans="1:15" s="22" customFormat="1" ht="15.75">
      <c r="A1929" s="22" t="s">
        <v>93</v>
      </c>
      <c r="B1929" s="22" t="s">
        <v>123</v>
      </c>
      <c r="C1929" s="22">
        <v>128083.8</v>
      </c>
      <c r="D1929" s="22">
        <v>1346008</v>
      </c>
      <c r="E1929" s="22">
        <f t="shared" si="178"/>
        <v>1</v>
      </c>
      <c r="F1929" s="22" t="s">
        <v>93</v>
      </c>
      <c r="G1929" s="22" t="s">
        <v>123</v>
      </c>
      <c r="H1929" s="22">
        <v>104961.1</v>
      </c>
      <c r="I1929" s="22">
        <v>1179058</v>
      </c>
      <c r="J1929" s="22">
        <f t="shared" si="179"/>
        <v>116522.45000000001</v>
      </c>
      <c r="K1929" s="22">
        <f t="shared" si="180"/>
        <v>0.04896942889637765</v>
      </c>
      <c r="L1929" s="22">
        <f t="shared" si="181"/>
        <v>0.5305888952219354</v>
      </c>
      <c r="M1929" s="22">
        <f>45000+5000*(0.5-L1928)/(L1929-L1928)</f>
        <v>46876.73555610957</v>
      </c>
      <c r="N1929" s="22">
        <f t="shared" si="182"/>
        <v>202252.1</v>
      </c>
      <c r="O1929" s="22">
        <f t="shared" si="183"/>
        <v>0.046503137038586564</v>
      </c>
    </row>
    <row r="1930" spans="1:15" s="22" customFormat="1" ht="15.75">
      <c r="A1930" s="22" t="s">
        <v>93</v>
      </c>
      <c r="B1930" s="22" t="s">
        <v>124</v>
      </c>
      <c r="C1930" s="22">
        <v>124663.9</v>
      </c>
      <c r="D1930" s="22">
        <v>1470672</v>
      </c>
      <c r="E1930" s="22">
        <f t="shared" si="178"/>
        <v>1</v>
      </c>
      <c r="F1930" s="22" t="s">
        <v>93</v>
      </c>
      <c r="G1930" s="22" t="s">
        <v>124</v>
      </c>
      <c r="H1930" s="22">
        <v>155943.2</v>
      </c>
      <c r="I1930" s="22">
        <v>1335001</v>
      </c>
      <c r="J1930" s="22">
        <f t="shared" si="179"/>
        <v>140303.55</v>
      </c>
      <c r="K1930" s="22">
        <f t="shared" si="180"/>
        <v>0.05896361358377175</v>
      </c>
      <c r="L1930" s="22">
        <f t="shared" si="181"/>
        <v>0.5895525088057072</v>
      </c>
      <c r="N1930" s="22">
        <f t="shared" si="182"/>
        <v>251303.94999999998</v>
      </c>
      <c r="O1930" s="22">
        <f t="shared" si="183"/>
        <v>0.05778146197338918</v>
      </c>
    </row>
    <row r="1931" spans="1:15" s="22" customFormat="1" ht="15.75">
      <c r="A1931" s="22" t="s">
        <v>93</v>
      </c>
      <c r="B1931" s="22" t="s">
        <v>125</v>
      </c>
      <c r="C1931" s="22">
        <v>50879.73</v>
      </c>
      <c r="D1931" s="22">
        <v>1521552</v>
      </c>
      <c r="E1931" s="22">
        <f t="shared" si="178"/>
        <v>1</v>
      </c>
      <c r="F1931" s="22" t="s">
        <v>93</v>
      </c>
      <c r="G1931" s="22" t="s">
        <v>125</v>
      </c>
      <c r="H1931" s="22">
        <v>65854.26</v>
      </c>
      <c r="I1931" s="22">
        <v>1400855</v>
      </c>
      <c r="J1931" s="22">
        <f t="shared" si="179"/>
        <v>58366.994999999995</v>
      </c>
      <c r="K1931" s="22">
        <f t="shared" si="180"/>
        <v>0.024529165079756984</v>
      </c>
      <c r="L1931" s="22">
        <f t="shared" si="181"/>
        <v>0.6140816738854642</v>
      </c>
      <c r="N1931" s="22">
        <f t="shared" si="182"/>
        <v>121540.075</v>
      </c>
      <c r="O1931" s="22">
        <f t="shared" si="183"/>
        <v>0.027945295813517332</v>
      </c>
    </row>
    <row r="1932" spans="1:15" s="22" customFormat="1" ht="15.75">
      <c r="A1932" s="22" t="s">
        <v>93</v>
      </c>
      <c r="B1932" s="22" t="s">
        <v>126</v>
      </c>
      <c r="C1932" s="22">
        <v>109877.2</v>
      </c>
      <c r="D1932" s="22">
        <v>1631429</v>
      </c>
      <c r="E1932" s="22">
        <f t="shared" si="178"/>
        <v>1</v>
      </c>
      <c r="F1932" s="22" t="s">
        <v>93</v>
      </c>
      <c r="G1932" s="22" t="s">
        <v>126</v>
      </c>
      <c r="H1932" s="22">
        <v>114300.9</v>
      </c>
      <c r="I1932" s="22">
        <v>1515156</v>
      </c>
      <c r="J1932" s="22">
        <f t="shared" si="179"/>
        <v>112089.04999999999</v>
      </c>
      <c r="K1932" s="22">
        <f t="shared" si="180"/>
        <v>0.04710625947220916</v>
      </c>
      <c r="N1932" s="22">
        <f t="shared" si="182"/>
        <v>171248.36</v>
      </c>
      <c r="O1932" s="22">
        <f t="shared" si="183"/>
        <v>0.03937455261385768</v>
      </c>
    </row>
    <row r="1933" spans="1:15" s="22" customFormat="1" ht="15.75">
      <c r="A1933" s="22" t="s">
        <v>93</v>
      </c>
      <c r="B1933" s="22" t="s">
        <v>127</v>
      </c>
      <c r="C1933" s="22">
        <v>76218.07</v>
      </c>
      <c r="D1933" s="22">
        <v>1707647</v>
      </c>
      <c r="E1933" s="22">
        <f t="shared" si="178"/>
        <v>1</v>
      </c>
      <c r="F1933" s="22" t="s">
        <v>93</v>
      </c>
      <c r="G1933" s="22" t="s">
        <v>127</v>
      </c>
      <c r="H1933" s="22">
        <v>66888.9</v>
      </c>
      <c r="I1933" s="22">
        <v>1582045</v>
      </c>
      <c r="J1933" s="22">
        <f t="shared" si="179"/>
        <v>71553.485</v>
      </c>
      <c r="K1933" s="22">
        <f t="shared" si="180"/>
        <v>0.030070885876460066</v>
      </c>
      <c r="N1933" s="22">
        <f t="shared" si="182"/>
        <v>119748.395</v>
      </c>
      <c r="O1933" s="22">
        <f t="shared" si="183"/>
        <v>0.027533340928651888</v>
      </c>
    </row>
    <row r="1934" spans="1:15" s="22" customFormat="1" ht="15.75">
      <c r="A1934" s="22" t="s">
        <v>93</v>
      </c>
      <c r="B1934" s="22" t="s">
        <v>128</v>
      </c>
      <c r="C1934" s="22">
        <v>80567.01</v>
      </c>
      <c r="D1934" s="22">
        <v>1788214</v>
      </c>
      <c r="E1934" s="22">
        <f t="shared" si="178"/>
        <v>1</v>
      </c>
      <c r="F1934" s="22" t="s">
        <v>93</v>
      </c>
      <c r="G1934" s="22" t="s">
        <v>128</v>
      </c>
      <c r="H1934" s="22">
        <v>84949.65</v>
      </c>
      <c r="I1934" s="22">
        <v>1666995</v>
      </c>
      <c r="J1934" s="22">
        <f t="shared" si="179"/>
        <v>82758.32999999999</v>
      </c>
      <c r="K1934" s="22">
        <f t="shared" si="180"/>
        <v>0.034779805578392456</v>
      </c>
      <c r="N1934" s="22">
        <f t="shared" si="182"/>
        <v>133776.5</v>
      </c>
      <c r="O1934" s="22">
        <f t="shared" si="183"/>
        <v>0.030758775370156727</v>
      </c>
    </row>
    <row r="1935" spans="1:15" s="22" customFormat="1" ht="15.75">
      <c r="A1935" s="22" t="s">
        <v>93</v>
      </c>
      <c r="B1935" s="22" t="s">
        <v>129</v>
      </c>
      <c r="C1935" s="22">
        <v>73797.68</v>
      </c>
      <c r="D1935" s="22">
        <v>1862012</v>
      </c>
      <c r="E1935" s="22">
        <f t="shared" si="178"/>
        <v>1</v>
      </c>
      <c r="F1935" s="22" t="s">
        <v>93</v>
      </c>
      <c r="G1935" s="22" t="s">
        <v>129</v>
      </c>
      <c r="H1935" s="22">
        <v>76370.77</v>
      </c>
      <c r="I1935" s="22">
        <v>1743366</v>
      </c>
      <c r="J1935" s="22">
        <f t="shared" si="179"/>
        <v>75084.225</v>
      </c>
      <c r="K1935" s="22">
        <f t="shared" si="180"/>
        <v>0.031554705701580435</v>
      </c>
      <c r="N1935" s="22">
        <f t="shared" si="182"/>
        <v>106313.975</v>
      </c>
      <c r="O1935" s="22">
        <f t="shared" si="183"/>
        <v>0.024444410458738706</v>
      </c>
    </row>
    <row r="1936" spans="1:15" s="22" customFormat="1" ht="15.75">
      <c r="A1936" s="22" t="s">
        <v>93</v>
      </c>
      <c r="B1936" s="22" t="s">
        <v>130</v>
      </c>
      <c r="C1936" s="22">
        <v>91052.48</v>
      </c>
      <c r="D1936" s="22">
        <v>1953064</v>
      </c>
      <c r="E1936" s="22">
        <f t="shared" si="178"/>
        <v>1</v>
      </c>
      <c r="F1936" s="22" t="s">
        <v>93</v>
      </c>
      <c r="G1936" s="22" t="s">
        <v>130</v>
      </c>
      <c r="H1936" s="22">
        <v>105075.1</v>
      </c>
      <c r="I1936" s="22">
        <v>1848441</v>
      </c>
      <c r="J1936" s="22">
        <f t="shared" si="179"/>
        <v>98063.79000000001</v>
      </c>
      <c r="K1936" s="22">
        <f t="shared" si="180"/>
        <v>0.041212039325591844</v>
      </c>
      <c r="N1936" s="22">
        <f t="shared" si="182"/>
        <v>152746.21000000002</v>
      </c>
      <c r="O1936" s="22">
        <f t="shared" si="183"/>
        <v>0.03512041623179548</v>
      </c>
    </row>
    <row r="1937" spans="1:15" s="22" customFormat="1" ht="15.75">
      <c r="A1937" s="22" t="s">
        <v>93</v>
      </c>
      <c r="B1937" s="22" t="s">
        <v>131</v>
      </c>
      <c r="C1937" s="22">
        <v>67613.61</v>
      </c>
      <c r="D1937" s="22">
        <v>2020678</v>
      </c>
      <c r="E1937" s="22">
        <f t="shared" si="178"/>
        <v>1</v>
      </c>
      <c r="F1937" s="22" t="s">
        <v>93</v>
      </c>
      <c r="G1937" s="22" t="s">
        <v>131</v>
      </c>
      <c r="H1937" s="22">
        <v>84741.92</v>
      </c>
      <c r="I1937" s="22">
        <v>1933183</v>
      </c>
      <c r="J1937" s="22">
        <f t="shared" si="179"/>
        <v>76177.765</v>
      </c>
      <c r="K1937" s="22">
        <f t="shared" si="180"/>
        <v>0.032014274044636595</v>
      </c>
      <c r="N1937" s="22">
        <f t="shared" si="182"/>
        <v>111875.72</v>
      </c>
      <c r="O1937" s="22">
        <f t="shared" si="183"/>
        <v>0.025723203558581296</v>
      </c>
    </row>
    <row r="1938" spans="1:14" s="22" customFormat="1" ht="15.75">
      <c r="A1938" s="22" t="s">
        <v>93</v>
      </c>
      <c r="B1938" s="22" t="s">
        <v>132</v>
      </c>
      <c r="C1938" s="22">
        <v>380507.7</v>
      </c>
      <c r="D1938" s="22">
        <v>2401186</v>
      </c>
      <c r="E1938" s="22">
        <f t="shared" si="178"/>
        <v>1</v>
      </c>
      <c r="F1938" s="22" t="s">
        <v>93</v>
      </c>
      <c r="G1938" s="22" t="s">
        <v>132</v>
      </c>
      <c r="H1938" s="22">
        <v>424619.5</v>
      </c>
      <c r="I1938" s="22">
        <v>2357802</v>
      </c>
      <c r="J1938" s="22">
        <f t="shared" si="179"/>
        <v>402563.6</v>
      </c>
      <c r="K1938" s="22">
        <f>SUM(J1939:J1955)</f>
        <v>1969720.365</v>
      </c>
      <c r="N1938" s="22">
        <f t="shared" si="182"/>
        <v>498597.31999999995</v>
      </c>
    </row>
    <row r="1939" spans="1:12" s="22" customFormat="1" ht="15.75">
      <c r="A1939" s="22" t="s">
        <v>94</v>
      </c>
      <c r="B1939" s="22" t="s">
        <v>116</v>
      </c>
      <c r="C1939" s="22">
        <v>374993.9</v>
      </c>
      <c r="D1939" s="22">
        <v>2776179</v>
      </c>
      <c r="F1939" s="22" t="s">
        <v>94</v>
      </c>
      <c r="G1939" s="22" t="s">
        <v>116</v>
      </c>
      <c r="H1939" s="22">
        <v>298377.7</v>
      </c>
      <c r="I1939" s="22">
        <v>2656180</v>
      </c>
      <c r="J1939" s="22">
        <f t="shared" si="179"/>
        <v>336685.80000000005</v>
      </c>
      <c r="K1939" s="22">
        <f>+J1939/$K$1938</f>
        <v>0.17093076051939995</v>
      </c>
      <c r="L1939" s="22">
        <f>+K1939+L1938</f>
        <v>0.17093076051939995</v>
      </c>
    </row>
    <row r="1940" spans="1:12" s="22" customFormat="1" ht="15.75">
      <c r="A1940" s="22" t="s">
        <v>94</v>
      </c>
      <c r="B1940" s="22" t="s">
        <v>117</v>
      </c>
      <c r="C1940" s="22">
        <v>314316.5</v>
      </c>
      <c r="D1940" s="22">
        <v>3090496</v>
      </c>
      <c r="F1940" s="22" t="s">
        <v>94</v>
      </c>
      <c r="G1940" s="22" t="s">
        <v>117</v>
      </c>
      <c r="H1940" s="22">
        <v>317754.2</v>
      </c>
      <c r="I1940" s="22">
        <v>2973934</v>
      </c>
      <c r="J1940" s="22">
        <f t="shared" si="179"/>
        <v>316035.35</v>
      </c>
      <c r="K1940" s="22">
        <f aca="true" t="shared" si="184" ref="K1940:K1955">+J1940/$K$1938</f>
        <v>0.1604468104283422</v>
      </c>
      <c r="L1940" s="22">
        <f aca="true" t="shared" si="185" ref="L1940:L1955">+K1940+L1939</f>
        <v>0.3313775709477421</v>
      </c>
    </row>
    <row r="1941" spans="1:12" s="22" customFormat="1" ht="15.75">
      <c r="A1941" s="22" t="s">
        <v>94</v>
      </c>
      <c r="B1941" s="22" t="s">
        <v>118</v>
      </c>
      <c r="C1941" s="22">
        <v>165020.2</v>
      </c>
      <c r="D1941" s="22">
        <v>3255516</v>
      </c>
      <c r="F1941" s="22" t="s">
        <v>94</v>
      </c>
      <c r="G1941" s="22" t="s">
        <v>118</v>
      </c>
      <c r="H1941" s="22">
        <v>147765.3</v>
      </c>
      <c r="I1941" s="22">
        <v>3121699</v>
      </c>
      <c r="J1941" s="22">
        <f t="shared" si="179"/>
        <v>156392.75</v>
      </c>
      <c r="K1941" s="22">
        <f t="shared" si="184"/>
        <v>0.07939845308955823</v>
      </c>
      <c r="L1941" s="22">
        <f t="shared" si="185"/>
        <v>0.41077602403730035</v>
      </c>
    </row>
    <row r="1942" spans="1:12" s="22" customFormat="1" ht="15.75">
      <c r="A1942" s="22" t="s">
        <v>94</v>
      </c>
      <c r="B1942" s="22" t="s">
        <v>119</v>
      </c>
      <c r="C1942" s="22">
        <v>121732</v>
      </c>
      <c r="D1942" s="22">
        <v>3377248</v>
      </c>
      <c r="F1942" s="22" t="s">
        <v>94</v>
      </c>
      <c r="G1942" s="22" t="s">
        <v>119</v>
      </c>
      <c r="H1942" s="22">
        <v>125090.6</v>
      </c>
      <c r="I1942" s="22">
        <v>3246790</v>
      </c>
      <c r="J1942" s="22">
        <f t="shared" si="179"/>
        <v>123411.3</v>
      </c>
      <c r="K1942" s="22">
        <f t="shared" si="184"/>
        <v>0.06265422350953863</v>
      </c>
      <c r="L1942" s="22">
        <f t="shared" si="185"/>
        <v>0.473430247546839</v>
      </c>
    </row>
    <row r="1943" spans="1:13" s="22" customFormat="1" ht="15.75">
      <c r="A1943" s="22" t="s">
        <v>94</v>
      </c>
      <c r="B1943" s="22" t="s">
        <v>120</v>
      </c>
      <c r="C1943" s="22">
        <v>155611.4</v>
      </c>
      <c r="D1943" s="22">
        <v>3532860</v>
      </c>
      <c r="F1943" s="22" t="s">
        <v>94</v>
      </c>
      <c r="G1943" s="22" t="s">
        <v>120</v>
      </c>
      <c r="H1943" s="22">
        <v>157907</v>
      </c>
      <c r="I1943" s="22">
        <v>3404697</v>
      </c>
      <c r="J1943" s="22">
        <f t="shared" si="179"/>
        <v>156759.2</v>
      </c>
      <c r="K1943" s="22">
        <f t="shared" si="184"/>
        <v>0.07958449472598107</v>
      </c>
      <c r="L1943" s="22">
        <f t="shared" si="185"/>
        <v>0.5530147422728201</v>
      </c>
      <c r="M1943" s="22">
        <f>30000+5000*(0.5-L1942)/(L1943-L1942)</f>
        <v>31669.279458558092</v>
      </c>
    </row>
    <row r="1944" spans="1:12" s="22" customFormat="1" ht="15.75">
      <c r="A1944" s="22" t="s">
        <v>94</v>
      </c>
      <c r="B1944" s="22" t="s">
        <v>121</v>
      </c>
      <c r="C1944" s="22">
        <v>120106.9</v>
      </c>
      <c r="D1944" s="22">
        <v>3652966</v>
      </c>
      <c r="F1944" s="22" t="s">
        <v>94</v>
      </c>
      <c r="G1944" s="22" t="s">
        <v>121</v>
      </c>
      <c r="H1944" s="22">
        <v>122632.6</v>
      </c>
      <c r="I1944" s="22">
        <v>3527329</v>
      </c>
      <c r="J1944" s="22">
        <f t="shared" si="179"/>
        <v>121369.75</v>
      </c>
      <c r="K1944" s="22">
        <f t="shared" si="184"/>
        <v>0.06161775658952483</v>
      </c>
      <c r="L1944" s="22">
        <f t="shared" si="185"/>
        <v>0.614632498862345</v>
      </c>
    </row>
    <row r="1945" spans="1:12" s="22" customFormat="1" ht="15.75">
      <c r="A1945" s="22" t="s">
        <v>94</v>
      </c>
      <c r="B1945" s="22" t="s">
        <v>122</v>
      </c>
      <c r="C1945" s="22">
        <v>134231.1</v>
      </c>
      <c r="D1945" s="22">
        <v>3787198</v>
      </c>
      <c r="F1945" s="22" t="s">
        <v>94</v>
      </c>
      <c r="G1945" s="22" t="s">
        <v>122</v>
      </c>
      <c r="H1945" s="22">
        <v>112062.6</v>
      </c>
      <c r="I1945" s="22">
        <v>3639392</v>
      </c>
      <c r="J1945" s="22">
        <f t="shared" si="179"/>
        <v>123146.85</v>
      </c>
      <c r="K1945" s="22">
        <f t="shared" si="184"/>
        <v>0.06251996587342996</v>
      </c>
      <c r="L1945" s="22">
        <f t="shared" si="185"/>
        <v>0.677152464735775</v>
      </c>
    </row>
    <row r="1946" spans="1:12" s="22" customFormat="1" ht="15.75">
      <c r="A1946" s="22" t="s">
        <v>94</v>
      </c>
      <c r="B1946" s="22" t="s">
        <v>123</v>
      </c>
      <c r="C1946" s="22">
        <v>78355.38</v>
      </c>
      <c r="D1946" s="22">
        <v>3865553</v>
      </c>
      <c r="F1946" s="22" t="s">
        <v>94</v>
      </c>
      <c r="G1946" s="22" t="s">
        <v>123</v>
      </c>
      <c r="H1946" s="22">
        <v>93103.92</v>
      </c>
      <c r="I1946" s="22">
        <v>3732496</v>
      </c>
      <c r="J1946" s="22">
        <f t="shared" si="179"/>
        <v>85729.65</v>
      </c>
      <c r="K1946" s="22">
        <f t="shared" si="184"/>
        <v>0.043523766887590666</v>
      </c>
      <c r="L1946" s="22">
        <f t="shared" si="185"/>
        <v>0.7206762316233656</v>
      </c>
    </row>
    <row r="1947" spans="1:12" s="22" customFormat="1" ht="15.75">
      <c r="A1947" s="22" t="s">
        <v>94</v>
      </c>
      <c r="B1947" s="22" t="s">
        <v>124</v>
      </c>
      <c r="C1947" s="22">
        <v>108737.6</v>
      </c>
      <c r="D1947" s="22">
        <v>3974291</v>
      </c>
      <c r="F1947" s="22" t="s">
        <v>94</v>
      </c>
      <c r="G1947" s="22" t="s">
        <v>124</v>
      </c>
      <c r="H1947" s="22">
        <v>113263.2</v>
      </c>
      <c r="I1947" s="22">
        <v>3845759</v>
      </c>
      <c r="J1947" s="22">
        <f t="shared" si="179"/>
        <v>111000.4</v>
      </c>
      <c r="K1947" s="22">
        <f t="shared" si="184"/>
        <v>0.056353379886997304</v>
      </c>
      <c r="L1947" s="22">
        <f t="shared" si="185"/>
        <v>0.7770296115103629</v>
      </c>
    </row>
    <row r="1948" spans="1:12" s="22" customFormat="1" ht="15.75">
      <c r="A1948" s="22" t="s">
        <v>94</v>
      </c>
      <c r="B1948" s="22" t="s">
        <v>125</v>
      </c>
      <c r="C1948" s="22">
        <v>56244.42</v>
      </c>
      <c r="D1948" s="22">
        <v>4030535</v>
      </c>
      <c r="F1948" s="22" t="s">
        <v>94</v>
      </c>
      <c r="G1948" s="22" t="s">
        <v>125</v>
      </c>
      <c r="H1948" s="22">
        <v>70101.74</v>
      </c>
      <c r="I1948" s="22">
        <v>3915861</v>
      </c>
      <c r="J1948" s="22">
        <f t="shared" si="179"/>
        <v>63173.08</v>
      </c>
      <c r="K1948" s="22">
        <f t="shared" si="184"/>
        <v>0.03207210582909316</v>
      </c>
      <c r="L1948" s="22">
        <f t="shared" si="185"/>
        <v>0.809101717339456</v>
      </c>
    </row>
    <row r="1949" spans="1:12" s="22" customFormat="1" ht="15.75">
      <c r="A1949" s="22" t="s">
        <v>94</v>
      </c>
      <c r="B1949" s="22" t="s">
        <v>126</v>
      </c>
      <c r="C1949" s="22">
        <v>61976.89</v>
      </c>
      <c r="D1949" s="22">
        <v>4092512</v>
      </c>
      <c r="F1949" s="22" t="s">
        <v>94</v>
      </c>
      <c r="G1949" s="22" t="s">
        <v>126</v>
      </c>
      <c r="H1949" s="22">
        <v>56341.73</v>
      </c>
      <c r="I1949" s="22">
        <v>3972203</v>
      </c>
      <c r="J1949" s="22">
        <f t="shared" si="179"/>
        <v>59159.31</v>
      </c>
      <c r="K1949" s="22">
        <f t="shared" si="184"/>
        <v>0.030034369878690875</v>
      </c>
      <c r="L1949" s="22">
        <f t="shared" si="185"/>
        <v>0.8391360872181469</v>
      </c>
    </row>
    <row r="1950" spans="1:12" s="22" customFormat="1" ht="15.75">
      <c r="A1950" s="22" t="s">
        <v>94</v>
      </c>
      <c r="B1950" s="22" t="s">
        <v>127</v>
      </c>
      <c r="C1950" s="22">
        <v>49028.29</v>
      </c>
      <c r="D1950" s="22">
        <v>4141540</v>
      </c>
      <c r="F1950" s="22" t="s">
        <v>94</v>
      </c>
      <c r="G1950" s="22" t="s">
        <v>127</v>
      </c>
      <c r="H1950" s="22">
        <v>47361.53</v>
      </c>
      <c r="I1950" s="22">
        <v>4019564</v>
      </c>
      <c r="J1950" s="22">
        <f t="shared" si="179"/>
        <v>48194.91</v>
      </c>
      <c r="K1950" s="22">
        <f t="shared" si="184"/>
        <v>0.024467894456683452</v>
      </c>
      <c r="L1950" s="22">
        <f t="shared" si="185"/>
        <v>0.8636039816748303</v>
      </c>
    </row>
    <row r="1951" spans="1:12" s="22" customFormat="1" ht="15.75">
      <c r="A1951" s="22" t="s">
        <v>94</v>
      </c>
      <c r="B1951" s="22" t="s">
        <v>128</v>
      </c>
      <c r="C1951" s="22">
        <v>42213.05</v>
      </c>
      <c r="D1951" s="22">
        <v>4183753</v>
      </c>
      <c r="F1951" s="22" t="s">
        <v>94</v>
      </c>
      <c r="G1951" s="22" t="s">
        <v>128</v>
      </c>
      <c r="H1951" s="22">
        <v>59823.29</v>
      </c>
      <c r="I1951" s="22">
        <v>4079387</v>
      </c>
      <c r="J1951" s="22">
        <f t="shared" si="179"/>
        <v>51018.17</v>
      </c>
      <c r="K1951" s="22">
        <f t="shared" si="184"/>
        <v>0.025901224816752097</v>
      </c>
      <c r="L1951" s="22">
        <f t="shared" si="185"/>
        <v>0.8895052064915824</v>
      </c>
    </row>
    <row r="1952" spans="1:12" s="22" customFormat="1" ht="15.75">
      <c r="A1952" s="22" t="s">
        <v>94</v>
      </c>
      <c r="B1952" s="22" t="s">
        <v>129</v>
      </c>
      <c r="C1952" s="22">
        <v>33752.18</v>
      </c>
      <c r="D1952" s="22">
        <v>4217505</v>
      </c>
      <c r="F1952" s="22" t="s">
        <v>94</v>
      </c>
      <c r="G1952" s="22" t="s">
        <v>129</v>
      </c>
      <c r="H1952" s="22">
        <v>28707.32</v>
      </c>
      <c r="I1952" s="22">
        <v>4108095</v>
      </c>
      <c r="J1952" s="22">
        <f t="shared" si="179"/>
        <v>31229.75</v>
      </c>
      <c r="K1952" s="22">
        <f t="shared" si="184"/>
        <v>0.015854915527565253</v>
      </c>
      <c r="L1952" s="22">
        <f t="shared" si="185"/>
        <v>0.9053601220191476</v>
      </c>
    </row>
    <row r="1953" spans="1:12" s="22" customFormat="1" ht="15.75">
      <c r="A1953" s="22" t="s">
        <v>94</v>
      </c>
      <c r="B1953" s="22" t="s">
        <v>130</v>
      </c>
      <c r="C1953" s="22">
        <v>48378.09</v>
      </c>
      <c r="D1953" s="22">
        <v>4265883</v>
      </c>
      <c r="F1953" s="22" t="s">
        <v>94</v>
      </c>
      <c r="G1953" s="22" t="s">
        <v>130</v>
      </c>
      <c r="H1953" s="22">
        <v>60986.75</v>
      </c>
      <c r="I1953" s="22">
        <v>4169081</v>
      </c>
      <c r="J1953" s="22">
        <f t="shared" si="179"/>
        <v>54682.42</v>
      </c>
      <c r="K1953" s="22">
        <f t="shared" si="184"/>
        <v>0.027761514259411132</v>
      </c>
      <c r="L1953" s="22">
        <f t="shared" si="185"/>
        <v>0.9331216362785587</v>
      </c>
    </row>
    <row r="1954" spans="1:12" s="22" customFormat="1" ht="15.75">
      <c r="A1954" s="22" t="s">
        <v>94</v>
      </c>
      <c r="B1954" s="22" t="s">
        <v>131</v>
      </c>
      <c r="C1954" s="22">
        <v>18952.8</v>
      </c>
      <c r="D1954" s="22">
        <v>4284836</v>
      </c>
      <c r="F1954" s="22" t="s">
        <v>94</v>
      </c>
      <c r="G1954" s="22" t="s">
        <v>131</v>
      </c>
      <c r="H1954" s="22">
        <v>52443.11</v>
      </c>
      <c r="I1954" s="22">
        <v>4221525</v>
      </c>
      <c r="J1954" s="22">
        <f t="shared" si="179"/>
        <v>35697.955</v>
      </c>
      <c r="K1954" s="22">
        <f t="shared" si="184"/>
        <v>0.01812336189152413</v>
      </c>
      <c r="L1954" s="22">
        <f t="shared" si="185"/>
        <v>0.9512449981700828</v>
      </c>
    </row>
    <row r="1955" spans="1:12" s="22" customFormat="1" ht="15.75">
      <c r="A1955" s="22" t="s">
        <v>94</v>
      </c>
      <c r="B1955" s="22" t="s">
        <v>132</v>
      </c>
      <c r="C1955" s="22">
        <v>91811.74</v>
      </c>
      <c r="D1955" s="22">
        <v>4376648</v>
      </c>
      <c r="F1955" s="22" t="s">
        <v>94</v>
      </c>
      <c r="G1955" s="22" t="s">
        <v>132</v>
      </c>
      <c r="H1955" s="22">
        <v>100255.7</v>
      </c>
      <c r="I1955" s="22">
        <v>4321780</v>
      </c>
      <c r="J1955" s="22">
        <f t="shared" si="179"/>
        <v>96033.72</v>
      </c>
      <c r="K1955" s="22">
        <f t="shared" si="184"/>
        <v>0.04875500182991711</v>
      </c>
      <c r="L1955" s="22">
        <f t="shared" si="185"/>
        <v>0.9999999999999999</v>
      </c>
    </row>
    <row r="1958" spans="1:6" ht="15.75">
      <c r="A1958" t="s">
        <v>249</v>
      </c>
      <c r="F1958" t="s">
        <v>213</v>
      </c>
    </row>
    <row r="1959" spans="1:6" ht="15.75">
      <c r="A1959" t="s">
        <v>4</v>
      </c>
      <c r="F1959" t="s">
        <v>4</v>
      </c>
    </row>
    <row r="1961" spans="1:6" ht="15.75">
      <c r="A1961" t="s">
        <v>5</v>
      </c>
      <c r="F1961" t="s">
        <v>5</v>
      </c>
    </row>
    <row r="1963" spans="1:6" ht="15.75">
      <c r="A1963" t="s">
        <v>6</v>
      </c>
      <c r="F1963" t="s">
        <v>6</v>
      </c>
    </row>
    <row r="1964" spans="1:10" ht="15.75">
      <c r="A1964" t="s">
        <v>250</v>
      </c>
      <c r="F1964" t="s">
        <v>7</v>
      </c>
      <c r="G1964" t="s">
        <v>91</v>
      </c>
      <c r="H1964" t="s">
        <v>113</v>
      </c>
      <c r="I1964" t="s">
        <v>9</v>
      </c>
      <c r="J1964" t="s">
        <v>9</v>
      </c>
    </row>
    <row r="1965" spans="1:16" ht="15.75">
      <c r="A1965" t="s">
        <v>251</v>
      </c>
      <c r="F1965" t="s">
        <v>11</v>
      </c>
      <c r="G1965" t="s">
        <v>11</v>
      </c>
      <c r="H1965" t="s">
        <v>78</v>
      </c>
      <c r="L1965">
        <f>SUM(K1966:K1982)</f>
        <v>1708207.685</v>
      </c>
      <c r="P1965">
        <f>SUM(O1966:O1982)</f>
        <v>3202723.124999999</v>
      </c>
    </row>
    <row r="1966" spans="1:17" s="22" customFormat="1" ht="15.75">
      <c r="A1966" s="22" t="s">
        <v>0</v>
      </c>
      <c r="B1966" s="22" t="s">
        <v>93</v>
      </c>
      <c r="C1966" s="22" t="s">
        <v>116</v>
      </c>
      <c r="D1966" s="22">
        <v>150673.4</v>
      </c>
      <c r="E1966" s="22">
        <v>150673.4</v>
      </c>
      <c r="F1966" s="22" t="s">
        <v>0</v>
      </c>
      <c r="G1966" s="22" t="s">
        <v>93</v>
      </c>
      <c r="H1966" s="22" t="s">
        <v>116</v>
      </c>
      <c r="I1966" s="22">
        <v>150777.4</v>
      </c>
      <c r="J1966" s="22">
        <v>150777.4</v>
      </c>
      <c r="K1966" s="22">
        <f aca="true" t="shared" si="186" ref="K1966:K2029">(D1966+I1966)/2</f>
        <v>150725.4</v>
      </c>
      <c r="L1966" s="22">
        <f>+K1966/$L$1965</f>
        <v>0.08823599221777298</v>
      </c>
      <c r="M1966" s="22">
        <f>+L1966+M1965</f>
        <v>0.08823599221777298</v>
      </c>
      <c r="O1966" s="22">
        <f>+K1966+K1983</f>
        <v>413508.19999999995</v>
      </c>
      <c r="P1966" s="22">
        <f>+O1966/$P$1965</f>
        <v>0.12911144168917196</v>
      </c>
      <c r="Q1966" s="22">
        <f>+P1966+Q1965</f>
        <v>0.12911144168917196</v>
      </c>
    </row>
    <row r="1967" spans="1:17" s="22" customFormat="1" ht="15.75">
      <c r="A1967" s="22" t="s">
        <v>0</v>
      </c>
      <c r="B1967" s="22" t="s">
        <v>93</v>
      </c>
      <c r="C1967" s="22" t="s">
        <v>117</v>
      </c>
      <c r="D1967" s="22">
        <v>152496.6</v>
      </c>
      <c r="E1967" s="22">
        <v>303169.9</v>
      </c>
      <c r="F1967" s="22" t="s">
        <v>0</v>
      </c>
      <c r="G1967" s="22" t="s">
        <v>93</v>
      </c>
      <c r="H1967" s="22" t="s">
        <v>117</v>
      </c>
      <c r="I1967" s="22">
        <v>118219.8</v>
      </c>
      <c r="J1967" s="22">
        <v>268997.2</v>
      </c>
      <c r="K1967" s="22">
        <f t="shared" si="186"/>
        <v>135358.2</v>
      </c>
      <c r="L1967" s="22">
        <f aca="true" t="shared" si="187" ref="L1967:L1981">+K1967/$L$1965</f>
        <v>0.07923989640639043</v>
      </c>
      <c r="M1967" s="22">
        <f aca="true" t="shared" si="188" ref="M1967:M1977">+L1967+M1966</f>
        <v>0.1674758886241634</v>
      </c>
      <c r="O1967" s="22">
        <f aca="true" t="shared" si="189" ref="O1967:O1982">+K1967+K1984</f>
        <v>333368.45</v>
      </c>
      <c r="P1967" s="22">
        <f aca="true" t="shared" si="190" ref="P1967:P1982">+O1967/$P$1965</f>
        <v>0.1040890632717432</v>
      </c>
      <c r="Q1967" s="22">
        <f aca="true" t="shared" si="191" ref="Q1967:Q1973">+P1967+Q1966</f>
        <v>0.23320050496091516</v>
      </c>
    </row>
    <row r="1968" spans="1:17" s="22" customFormat="1" ht="15.75">
      <c r="A1968" s="22" t="s">
        <v>0</v>
      </c>
      <c r="B1968" s="22" t="s">
        <v>93</v>
      </c>
      <c r="C1968" s="22" t="s">
        <v>118</v>
      </c>
      <c r="D1968" s="22">
        <v>91581.65</v>
      </c>
      <c r="E1968" s="22">
        <v>394751.6</v>
      </c>
      <c r="F1968" s="22" t="s">
        <v>0</v>
      </c>
      <c r="G1968" s="22" t="s">
        <v>93</v>
      </c>
      <c r="H1968" s="22" t="s">
        <v>118</v>
      </c>
      <c r="I1968" s="22">
        <v>91210.24</v>
      </c>
      <c r="J1968" s="22">
        <v>360207.4</v>
      </c>
      <c r="K1968" s="22">
        <f t="shared" si="186"/>
        <v>91395.945</v>
      </c>
      <c r="L1968" s="22">
        <f t="shared" si="187"/>
        <v>0.05350400059814741</v>
      </c>
      <c r="M1968" s="22">
        <f t="shared" si="188"/>
        <v>0.22097988922231082</v>
      </c>
      <c r="O1968" s="22">
        <f t="shared" si="189"/>
        <v>211112.64500000002</v>
      </c>
      <c r="P1968" s="22">
        <f t="shared" si="190"/>
        <v>0.0659166080739496</v>
      </c>
      <c r="Q1968" s="22">
        <f t="shared" si="191"/>
        <v>0.29911711303486477</v>
      </c>
    </row>
    <row r="1969" spans="1:17" s="22" customFormat="1" ht="15.75">
      <c r="A1969" s="22" t="s">
        <v>0</v>
      </c>
      <c r="B1969" s="22" t="s">
        <v>93</v>
      </c>
      <c r="C1969" s="22" t="s">
        <v>119</v>
      </c>
      <c r="D1969" s="22">
        <v>100957.8</v>
      </c>
      <c r="E1969" s="22">
        <v>495709.4</v>
      </c>
      <c r="F1969" s="22" t="s">
        <v>0</v>
      </c>
      <c r="G1969" s="22" t="s">
        <v>93</v>
      </c>
      <c r="H1969" s="22" t="s">
        <v>119</v>
      </c>
      <c r="I1969" s="22">
        <v>81587.89</v>
      </c>
      <c r="J1969" s="22">
        <v>441795.3</v>
      </c>
      <c r="K1969" s="22">
        <f t="shared" si="186"/>
        <v>91272.845</v>
      </c>
      <c r="L1969" s="22">
        <f t="shared" si="187"/>
        <v>0.053431936761249264</v>
      </c>
      <c r="M1969" s="22">
        <f t="shared" si="188"/>
        <v>0.27441182598356006</v>
      </c>
      <c r="O1969" s="22">
        <f t="shared" si="189"/>
        <v>183869.525</v>
      </c>
      <c r="P1969" s="22">
        <f t="shared" si="190"/>
        <v>0.057410371681754425</v>
      </c>
      <c r="Q1969" s="22">
        <f t="shared" si="191"/>
        <v>0.3565274847166192</v>
      </c>
    </row>
    <row r="1970" spans="1:17" s="22" customFormat="1" ht="15.75">
      <c r="A1970" s="22" t="s">
        <v>0</v>
      </c>
      <c r="B1970" s="22" t="s">
        <v>93</v>
      </c>
      <c r="C1970" s="22" t="s">
        <v>120</v>
      </c>
      <c r="D1970" s="22">
        <v>132072.6</v>
      </c>
      <c r="E1970" s="22">
        <v>627782</v>
      </c>
      <c r="F1970" s="22" t="s">
        <v>0</v>
      </c>
      <c r="G1970" s="22" t="s">
        <v>93</v>
      </c>
      <c r="H1970" s="22" t="s">
        <v>120</v>
      </c>
      <c r="I1970" s="22">
        <v>83254.16</v>
      </c>
      <c r="J1970" s="22">
        <v>525049.5</v>
      </c>
      <c r="K1970" s="22">
        <f t="shared" si="186"/>
        <v>107663.38</v>
      </c>
      <c r="L1970" s="22">
        <f t="shared" si="187"/>
        <v>0.06302710200018799</v>
      </c>
      <c r="M1970" s="22">
        <f t="shared" si="188"/>
        <v>0.3374389279837481</v>
      </c>
      <c r="O1970" s="22">
        <f t="shared" si="189"/>
        <v>229200.93</v>
      </c>
      <c r="P1970" s="22">
        <f t="shared" si="190"/>
        <v>0.07156439100554471</v>
      </c>
      <c r="Q1970" s="22">
        <f t="shared" si="191"/>
        <v>0.4280918757221639</v>
      </c>
    </row>
    <row r="1971" spans="1:17" s="22" customFormat="1" ht="15.75">
      <c r="A1971" s="22" t="s">
        <v>0</v>
      </c>
      <c r="B1971" s="22" t="s">
        <v>93</v>
      </c>
      <c r="C1971" s="22" t="s">
        <v>121</v>
      </c>
      <c r="D1971" s="22">
        <v>91670.93</v>
      </c>
      <c r="E1971" s="22">
        <v>719453</v>
      </c>
      <c r="F1971" s="22" t="s">
        <v>0</v>
      </c>
      <c r="G1971" s="22" t="s">
        <v>93</v>
      </c>
      <c r="H1971" s="22" t="s">
        <v>121</v>
      </c>
      <c r="I1971" s="22">
        <v>64334.27</v>
      </c>
      <c r="J1971" s="22">
        <v>589383.8</v>
      </c>
      <c r="K1971" s="22">
        <f t="shared" si="186"/>
        <v>78002.59999999999</v>
      </c>
      <c r="L1971" s="22">
        <f t="shared" si="187"/>
        <v>0.0456634170920499</v>
      </c>
      <c r="M1971" s="22">
        <f t="shared" si="188"/>
        <v>0.383102345075798</v>
      </c>
      <c r="O1971" s="22">
        <f t="shared" si="189"/>
        <v>171633.87</v>
      </c>
      <c r="P1971" s="22">
        <f t="shared" si="190"/>
        <v>0.0535899805575607</v>
      </c>
      <c r="Q1971" s="22">
        <f t="shared" si="191"/>
        <v>0.4816818562797246</v>
      </c>
    </row>
    <row r="1972" spans="1:18" s="22" customFormat="1" ht="15.75">
      <c r="A1972" s="22" t="s">
        <v>0</v>
      </c>
      <c r="B1972" s="22" t="s">
        <v>93</v>
      </c>
      <c r="C1972" s="22" t="s">
        <v>122</v>
      </c>
      <c r="D1972" s="22">
        <v>88119.64</v>
      </c>
      <c r="E1972" s="22">
        <v>807572.6</v>
      </c>
      <c r="F1972" s="22" t="s">
        <v>0</v>
      </c>
      <c r="G1972" s="22" t="s">
        <v>93</v>
      </c>
      <c r="H1972" s="22" t="s">
        <v>122</v>
      </c>
      <c r="I1972" s="22">
        <v>106550.6</v>
      </c>
      <c r="J1972" s="22">
        <v>695934.3</v>
      </c>
      <c r="K1972" s="22">
        <f t="shared" si="186"/>
        <v>97335.12</v>
      </c>
      <c r="L1972" s="22">
        <f t="shared" si="187"/>
        <v>0.05698084656491871</v>
      </c>
      <c r="M1972" s="22">
        <f t="shared" si="188"/>
        <v>0.4400831916407167</v>
      </c>
      <c r="O1972" s="22">
        <f t="shared" si="189"/>
        <v>195883.66999999998</v>
      </c>
      <c r="P1972" s="22">
        <f t="shared" si="190"/>
        <v>0.06116159978705622</v>
      </c>
      <c r="Q1972" s="22">
        <f t="shared" si="191"/>
        <v>0.5428434560667809</v>
      </c>
      <c r="R1972" s="22">
        <f>40000+5000*(0.5-Q1971)/(Q1972-Q1971)</f>
        <v>41497.51999490309</v>
      </c>
    </row>
    <row r="1973" spans="1:17" s="22" customFormat="1" ht="15.75">
      <c r="A1973" s="22" t="s">
        <v>0</v>
      </c>
      <c r="B1973" s="22" t="s">
        <v>93</v>
      </c>
      <c r="C1973" s="22" t="s">
        <v>123</v>
      </c>
      <c r="D1973" s="22">
        <v>107560.6</v>
      </c>
      <c r="E1973" s="22">
        <v>915133.2</v>
      </c>
      <c r="F1973" s="22" t="s">
        <v>0</v>
      </c>
      <c r="G1973" s="22" t="s">
        <v>93</v>
      </c>
      <c r="H1973" s="22" t="s">
        <v>123</v>
      </c>
      <c r="I1973" s="22">
        <v>90268.63</v>
      </c>
      <c r="J1973" s="22">
        <v>786202.9</v>
      </c>
      <c r="K1973" s="22">
        <f t="shared" si="186"/>
        <v>98914.615</v>
      </c>
      <c r="L1973" s="22">
        <f t="shared" si="187"/>
        <v>0.057905497012209026</v>
      </c>
      <c r="M1973" s="22">
        <f t="shared" si="188"/>
        <v>0.4979886886529257</v>
      </c>
      <c r="O1973" s="22">
        <f t="shared" si="189"/>
        <v>168597.185</v>
      </c>
      <c r="P1973" s="22">
        <f t="shared" si="190"/>
        <v>0.05264182335461797</v>
      </c>
      <c r="Q1973" s="22">
        <f t="shared" si="191"/>
        <v>0.5954852794213988</v>
      </c>
    </row>
    <row r="1974" spans="1:16" s="22" customFormat="1" ht="15.75">
      <c r="A1974" s="22" t="s">
        <v>0</v>
      </c>
      <c r="B1974" s="22" t="s">
        <v>93</v>
      </c>
      <c r="C1974" s="22" t="s">
        <v>124</v>
      </c>
      <c r="D1974" s="22">
        <v>98177.28</v>
      </c>
      <c r="E1974" s="22">
        <v>1013310</v>
      </c>
      <c r="F1974" s="22" t="s">
        <v>0</v>
      </c>
      <c r="G1974" s="22" t="s">
        <v>93</v>
      </c>
      <c r="H1974" s="22" t="s">
        <v>124</v>
      </c>
      <c r="I1974" s="22">
        <v>105883.6</v>
      </c>
      <c r="J1974" s="22">
        <v>892086.5</v>
      </c>
      <c r="K1974" s="22">
        <f t="shared" si="186"/>
        <v>102030.44</v>
      </c>
      <c r="L1974" s="22">
        <f t="shared" si="187"/>
        <v>0.059729528731162454</v>
      </c>
      <c r="M1974" s="22">
        <f t="shared" si="188"/>
        <v>0.5577182173840882</v>
      </c>
      <c r="N1974" s="22">
        <f>50000+5000*(0.5-M1973)/(M1974-M1973)</f>
        <v>50168.368258531475</v>
      </c>
      <c r="O1974" s="22">
        <f t="shared" si="189"/>
        <v>191369.315</v>
      </c>
      <c r="P1974" s="22">
        <f t="shared" si="190"/>
        <v>0.059752063332043436</v>
      </c>
    </row>
    <row r="1975" spans="1:16" s="22" customFormat="1" ht="15.75">
      <c r="A1975" s="22" t="s">
        <v>0</v>
      </c>
      <c r="B1975" s="22" t="s">
        <v>93</v>
      </c>
      <c r="C1975" s="22" t="s">
        <v>125</v>
      </c>
      <c r="D1975" s="22">
        <v>39770.77</v>
      </c>
      <c r="E1975" s="22">
        <v>1053081</v>
      </c>
      <c r="F1975" s="22" t="s">
        <v>0</v>
      </c>
      <c r="G1975" s="22" t="s">
        <v>93</v>
      </c>
      <c r="H1975" s="22" t="s">
        <v>125</v>
      </c>
      <c r="I1975" s="22">
        <v>43306.7</v>
      </c>
      <c r="J1975" s="22">
        <v>935393.2</v>
      </c>
      <c r="K1975" s="22">
        <f t="shared" si="186"/>
        <v>41538.735</v>
      </c>
      <c r="L1975" s="22">
        <f t="shared" si="187"/>
        <v>0.024317145605161003</v>
      </c>
      <c r="M1975" s="22">
        <f t="shared" si="188"/>
        <v>0.5820353629892492</v>
      </c>
      <c r="O1975" s="22">
        <f t="shared" si="189"/>
        <v>94466.905</v>
      </c>
      <c r="P1975" s="22">
        <f t="shared" si="190"/>
        <v>0.029495807571564597</v>
      </c>
    </row>
    <row r="1976" spans="1:16" s="22" customFormat="1" ht="15.75">
      <c r="A1976" s="22" t="s">
        <v>0</v>
      </c>
      <c r="B1976" s="22" t="s">
        <v>93</v>
      </c>
      <c r="C1976" s="22" t="s">
        <v>126</v>
      </c>
      <c r="D1976" s="22">
        <v>82909.36</v>
      </c>
      <c r="E1976" s="22">
        <v>1135991</v>
      </c>
      <c r="F1976" s="22" t="s">
        <v>0</v>
      </c>
      <c r="G1976" s="22" t="s">
        <v>93</v>
      </c>
      <c r="H1976" s="22" t="s">
        <v>126</v>
      </c>
      <c r="I1976" s="22">
        <v>93646.02</v>
      </c>
      <c r="J1976" s="22">
        <v>1029039</v>
      </c>
      <c r="K1976" s="22">
        <f t="shared" si="186"/>
        <v>88277.69</v>
      </c>
      <c r="L1976" s="22">
        <f t="shared" si="187"/>
        <v>0.05167854633554116</v>
      </c>
      <c r="M1976" s="22">
        <f t="shared" si="188"/>
        <v>0.6337139093247903</v>
      </c>
      <c r="O1976" s="22">
        <f t="shared" si="189"/>
        <v>136196.45500000002</v>
      </c>
      <c r="P1976" s="22">
        <f t="shared" si="190"/>
        <v>0.042525204235380185</v>
      </c>
    </row>
    <row r="1977" spans="1:16" s="22" customFormat="1" ht="15.75">
      <c r="A1977" s="22" t="s">
        <v>0</v>
      </c>
      <c r="B1977" s="22" t="s">
        <v>93</v>
      </c>
      <c r="C1977" s="22" t="s">
        <v>127</v>
      </c>
      <c r="D1977" s="22">
        <v>66570.33</v>
      </c>
      <c r="E1977" s="22">
        <v>1202561</v>
      </c>
      <c r="F1977" s="22" t="s">
        <v>0</v>
      </c>
      <c r="G1977" s="22" t="s">
        <v>93</v>
      </c>
      <c r="H1977" s="22" t="s">
        <v>127</v>
      </c>
      <c r="I1977" s="22">
        <v>46586.04</v>
      </c>
      <c r="J1977" s="22">
        <v>1075625</v>
      </c>
      <c r="K1977" s="22">
        <f t="shared" si="186"/>
        <v>56578.185</v>
      </c>
      <c r="L1977" s="22">
        <f t="shared" si="187"/>
        <v>0.03312137364608566</v>
      </c>
      <c r="M1977" s="22">
        <f t="shared" si="188"/>
        <v>0.666835282970876</v>
      </c>
      <c r="O1977" s="22">
        <f t="shared" si="189"/>
        <v>92874.11</v>
      </c>
      <c r="P1977" s="22">
        <f t="shared" si="190"/>
        <v>0.028998482346175344</v>
      </c>
    </row>
    <row r="1978" spans="1:16" s="22" customFormat="1" ht="15.75">
      <c r="A1978" s="22" t="s">
        <v>0</v>
      </c>
      <c r="B1978" s="22" t="s">
        <v>93</v>
      </c>
      <c r="C1978" s="22" t="s">
        <v>128</v>
      </c>
      <c r="D1978" s="22">
        <v>65823</v>
      </c>
      <c r="E1978" s="22">
        <v>1268384</v>
      </c>
      <c r="F1978" s="22" t="s">
        <v>0</v>
      </c>
      <c r="G1978" s="22" t="s">
        <v>93</v>
      </c>
      <c r="H1978" s="22" t="s">
        <v>128</v>
      </c>
      <c r="I1978" s="22">
        <v>67985.9</v>
      </c>
      <c r="J1978" s="22">
        <v>1143611</v>
      </c>
      <c r="K1978" s="22">
        <f t="shared" si="186"/>
        <v>66904.45</v>
      </c>
      <c r="L1978" s="22">
        <f t="shared" si="187"/>
        <v>0.03916646119057824</v>
      </c>
      <c r="O1978" s="22">
        <f t="shared" si="189"/>
        <v>108540.88</v>
      </c>
      <c r="P1978" s="22">
        <f t="shared" si="190"/>
        <v>0.033890185246656324</v>
      </c>
    </row>
    <row r="1979" spans="1:16" s="22" customFormat="1" ht="15.75">
      <c r="A1979" s="22" t="s">
        <v>0</v>
      </c>
      <c r="B1979" s="22" t="s">
        <v>93</v>
      </c>
      <c r="C1979" s="22" t="s">
        <v>129</v>
      </c>
      <c r="D1979" s="22">
        <v>55244.75</v>
      </c>
      <c r="E1979" s="22">
        <v>1323629</v>
      </c>
      <c r="F1979" s="22" t="s">
        <v>0</v>
      </c>
      <c r="G1979" s="22" t="s">
        <v>93</v>
      </c>
      <c r="H1979" s="22" t="s">
        <v>129</v>
      </c>
      <c r="I1979" s="22">
        <v>49914.1</v>
      </c>
      <c r="J1979" s="22">
        <v>1193525</v>
      </c>
      <c r="K1979" s="22">
        <f t="shared" si="186"/>
        <v>52579.425</v>
      </c>
      <c r="L1979" s="22">
        <f t="shared" si="187"/>
        <v>0.030780463910628057</v>
      </c>
      <c r="O1979" s="22">
        <f t="shared" si="189"/>
        <v>77120.095</v>
      </c>
      <c r="P1979" s="22">
        <f t="shared" si="190"/>
        <v>0.024079538564545765</v>
      </c>
    </row>
    <row r="1980" spans="1:16" s="22" customFormat="1" ht="15.75">
      <c r="A1980" s="22" t="s">
        <v>0</v>
      </c>
      <c r="B1980" s="22" t="s">
        <v>93</v>
      </c>
      <c r="C1980" s="22" t="s">
        <v>130</v>
      </c>
      <c r="D1980" s="22">
        <v>74263.59</v>
      </c>
      <c r="E1980" s="22">
        <v>1397892</v>
      </c>
      <c r="F1980" s="22" t="s">
        <v>0</v>
      </c>
      <c r="G1980" s="22" t="s">
        <v>93</v>
      </c>
      <c r="H1980" s="22" t="s">
        <v>130</v>
      </c>
      <c r="I1980" s="22">
        <v>87041.57</v>
      </c>
      <c r="J1980" s="22">
        <v>1280567</v>
      </c>
      <c r="K1980" s="22">
        <f t="shared" si="186"/>
        <v>80652.58</v>
      </c>
      <c r="L1980" s="22">
        <f t="shared" si="187"/>
        <v>0.047214738997032435</v>
      </c>
      <c r="O1980" s="22">
        <f t="shared" si="189"/>
        <v>125220.875</v>
      </c>
      <c r="P1980" s="22">
        <f t="shared" si="190"/>
        <v>0.03909825174163316</v>
      </c>
    </row>
    <row r="1981" spans="1:16" s="22" customFormat="1" ht="15.75">
      <c r="A1981" s="22" t="s">
        <v>0</v>
      </c>
      <c r="B1981" s="22" t="s">
        <v>93</v>
      </c>
      <c r="C1981" s="22" t="s">
        <v>131</v>
      </c>
      <c r="D1981" s="22">
        <v>54647.17</v>
      </c>
      <c r="E1981" s="22">
        <v>1452539</v>
      </c>
      <c r="F1981" s="22" t="s">
        <v>0</v>
      </c>
      <c r="G1981" s="22" t="s">
        <v>93</v>
      </c>
      <c r="H1981" s="22" t="s">
        <v>131</v>
      </c>
      <c r="I1981" s="22">
        <v>69359.98</v>
      </c>
      <c r="J1981" s="22">
        <v>1349927</v>
      </c>
      <c r="K1981" s="22">
        <f t="shared" si="186"/>
        <v>62003.575</v>
      </c>
      <c r="L1981" s="22">
        <f t="shared" si="187"/>
        <v>0.03629744529571063</v>
      </c>
      <c r="O1981" s="22">
        <f t="shared" si="189"/>
        <v>86067.01</v>
      </c>
      <c r="P1981" s="22">
        <f t="shared" si="190"/>
        <v>0.02687307227033558</v>
      </c>
    </row>
    <row r="1982" spans="1:16" s="22" customFormat="1" ht="15.75">
      <c r="A1982" s="22" t="s">
        <v>0</v>
      </c>
      <c r="B1982" s="22" t="s">
        <v>93</v>
      </c>
      <c r="C1982" s="22" t="s">
        <v>132</v>
      </c>
      <c r="D1982" s="22">
        <v>304301.8</v>
      </c>
      <c r="E1982" s="22">
        <v>1756841</v>
      </c>
      <c r="F1982" s="22" t="s">
        <v>0</v>
      </c>
      <c r="G1982" s="22" t="s">
        <v>93</v>
      </c>
      <c r="H1982" s="22" t="s">
        <v>132</v>
      </c>
      <c r="I1982" s="22">
        <v>309647.2</v>
      </c>
      <c r="J1982" s="22">
        <v>1659574</v>
      </c>
      <c r="K1982" s="22">
        <f t="shared" si="186"/>
        <v>306974.5</v>
      </c>
      <c r="L1982" s="22">
        <f>SUM(K1983:K1999)</f>
        <v>1494515.44</v>
      </c>
      <c r="O1982" s="22">
        <f t="shared" si="189"/>
        <v>383693.005</v>
      </c>
      <c r="P1982" s="22">
        <f t="shared" si="190"/>
        <v>0.11980211527026711</v>
      </c>
    </row>
    <row r="1983" spans="1:13" s="22" customFormat="1" ht="15.75">
      <c r="A1983" s="22" t="s">
        <v>0</v>
      </c>
      <c r="B1983" s="22" t="s">
        <v>94</v>
      </c>
      <c r="C1983" s="22" t="s">
        <v>116</v>
      </c>
      <c r="D1983" s="22">
        <v>304837.6</v>
      </c>
      <c r="E1983" s="22">
        <v>2061679</v>
      </c>
      <c r="F1983" s="22" t="s">
        <v>0</v>
      </c>
      <c r="G1983" s="22" t="s">
        <v>94</v>
      </c>
      <c r="H1983" s="22" t="s">
        <v>116</v>
      </c>
      <c r="I1983" s="22">
        <v>220728</v>
      </c>
      <c r="J1983" s="22">
        <v>1880302</v>
      </c>
      <c r="K1983" s="22">
        <f t="shared" si="186"/>
        <v>262782.8</v>
      </c>
      <c r="L1983" s="22">
        <f>+K1983/$L$1982</f>
        <v>0.17583143871701987</v>
      </c>
      <c r="M1983" s="22">
        <f>+L1983+M1982</f>
        <v>0.17583143871701987</v>
      </c>
    </row>
    <row r="1984" spans="1:13" s="22" customFormat="1" ht="15.75">
      <c r="A1984" s="22" t="s">
        <v>0</v>
      </c>
      <c r="B1984" s="22" t="s">
        <v>94</v>
      </c>
      <c r="C1984" s="22" t="s">
        <v>117</v>
      </c>
      <c r="D1984" s="22">
        <v>191209.5</v>
      </c>
      <c r="E1984" s="22">
        <v>2252888</v>
      </c>
      <c r="F1984" s="22" t="s">
        <v>0</v>
      </c>
      <c r="G1984" s="22" t="s">
        <v>94</v>
      </c>
      <c r="H1984" s="22" t="s">
        <v>117</v>
      </c>
      <c r="I1984" s="22">
        <v>204811</v>
      </c>
      <c r="J1984" s="22">
        <v>2085113</v>
      </c>
      <c r="K1984" s="22">
        <f t="shared" si="186"/>
        <v>198010.25</v>
      </c>
      <c r="L1984" s="22">
        <f aca="true" t="shared" si="192" ref="L1984:L1998">+K1984/$L$1982</f>
        <v>0.1324912708830897</v>
      </c>
      <c r="M1984" s="22">
        <f aca="true" t="shared" si="193" ref="M1984:M1990">+L1984+M1983</f>
        <v>0.30832270960010955</v>
      </c>
    </row>
    <row r="1985" spans="1:13" s="22" customFormat="1" ht="15.75">
      <c r="A1985" s="22" t="s">
        <v>0</v>
      </c>
      <c r="B1985" s="22" t="s">
        <v>94</v>
      </c>
      <c r="C1985" s="22" t="s">
        <v>118</v>
      </c>
      <c r="D1985" s="22">
        <v>130721.4</v>
      </c>
      <c r="E1985" s="22">
        <v>2383610</v>
      </c>
      <c r="F1985" s="22" t="s">
        <v>0</v>
      </c>
      <c r="G1985" s="22" t="s">
        <v>94</v>
      </c>
      <c r="H1985" s="22" t="s">
        <v>118</v>
      </c>
      <c r="I1985" s="22">
        <v>108712</v>
      </c>
      <c r="J1985" s="22">
        <v>2193825</v>
      </c>
      <c r="K1985" s="22">
        <f t="shared" si="186"/>
        <v>119716.7</v>
      </c>
      <c r="L1985" s="22">
        <f t="shared" si="192"/>
        <v>0.08010402354893034</v>
      </c>
      <c r="M1985" s="22">
        <f t="shared" si="193"/>
        <v>0.38842673314903986</v>
      </c>
    </row>
    <row r="1986" spans="1:13" s="22" customFormat="1" ht="15.75">
      <c r="A1986" s="22" t="s">
        <v>0</v>
      </c>
      <c r="B1986" s="22" t="s">
        <v>94</v>
      </c>
      <c r="C1986" s="22" t="s">
        <v>119</v>
      </c>
      <c r="D1986" s="22">
        <v>92008.4</v>
      </c>
      <c r="E1986" s="22">
        <v>2475618</v>
      </c>
      <c r="F1986" s="22" t="s">
        <v>0</v>
      </c>
      <c r="G1986" s="22" t="s">
        <v>94</v>
      </c>
      <c r="H1986" s="22" t="s">
        <v>119</v>
      </c>
      <c r="I1986" s="22">
        <v>93184.96</v>
      </c>
      <c r="J1986" s="22">
        <v>2287010</v>
      </c>
      <c r="K1986" s="22">
        <f t="shared" si="186"/>
        <v>92596.68</v>
      </c>
      <c r="L1986" s="22">
        <f t="shared" si="192"/>
        <v>0.06195766033705212</v>
      </c>
      <c r="M1986" s="22">
        <f t="shared" si="193"/>
        <v>0.450384393486092</v>
      </c>
    </row>
    <row r="1987" spans="1:14" s="22" customFormat="1" ht="15.75">
      <c r="A1987" s="22" t="s">
        <v>0</v>
      </c>
      <c r="B1987" s="22" t="s">
        <v>94</v>
      </c>
      <c r="C1987" s="22" t="s">
        <v>120</v>
      </c>
      <c r="D1987" s="22">
        <v>123525.7</v>
      </c>
      <c r="E1987" s="22">
        <v>2599144</v>
      </c>
      <c r="F1987" s="22" t="s">
        <v>0</v>
      </c>
      <c r="G1987" s="22" t="s">
        <v>94</v>
      </c>
      <c r="H1987" s="22" t="s">
        <v>120</v>
      </c>
      <c r="I1987" s="22">
        <v>119549.4</v>
      </c>
      <c r="J1987" s="22">
        <v>2406559</v>
      </c>
      <c r="K1987" s="22">
        <f t="shared" si="186"/>
        <v>121537.54999999999</v>
      </c>
      <c r="L1987" s="22">
        <f t="shared" si="192"/>
        <v>0.08132237830878482</v>
      </c>
      <c r="M1987" s="22">
        <f t="shared" si="193"/>
        <v>0.5317067717948768</v>
      </c>
      <c r="N1987" s="22">
        <f>30000+5000*(0.5-M1986)/(M1987-M1986)</f>
        <v>33050.550632294304</v>
      </c>
    </row>
    <row r="1988" spans="1:13" s="22" customFormat="1" ht="15.75">
      <c r="A1988" s="22" t="s">
        <v>0</v>
      </c>
      <c r="B1988" s="22" t="s">
        <v>94</v>
      </c>
      <c r="C1988" s="22" t="s">
        <v>121</v>
      </c>
      <c r="D1988" s="22">
        <v>90970.88</v>
      </c>
      <c r="E1988" s="22">
        <v>2690115</v>
      </c>
      <c r="F1988" s="22" t="s">
        <v>0</v>
      </c>
      <c r="G1988" s="22" t="s">
        <v>94</v>
      </c>
      <c r="H1988" s="22" t="s">
        <v>121</v>
      </c>
      <c r="I1988" s="22">
        <v>96291.66</v>
      </c>
      <c r="J1988" s="22">
        <v>2502851</v>
      </c>
      <c r="K1988" s="22">
        <f t="shared" si="186"/>
        <v>93631.27</v>
      </c>
      <c r="L1988" s="22">
        <f t="shared" si="192"/>
        <v>0.06264991815675053</v>
      </c>
      <c r="M1988" s="22">
        <f t="shared" si="193"/>
        <v>0.5943566899516273</v>
      </c>
    </row>
    <row r="1989" spans="1:13" s="22" customFormat="1" ht="15.75">
      <c r="A1989" s="22" t="s">
        <v>0</v>
      </c>
      <c r="B1989" s="22" t="s">
        <v>94</v>
      </c>
      <c r="C1989" s="22" t="s">
        <v>122</v>
      </c>
      <c r="D1989" s="22">
        <v>109321.5</v>
      </c>
      <c r="E1989" s="22">
        <v>2799436</v>
      </c>
      <c r="F1989" s="22" t="s">
        <v>0</v>
      </c>
      <c r="G1989" s="22" t="s">
        <v>94</v>
      </c>
      <c r="H1989" s="22" t="s">
        <v>122</v>
      </c>
      <c r="I1989" s="22">
        <v>87775.6</v>
      </c>
      <c r="J1989" s="22">
        <v>2590627</v>
      </c>
      <c r="K1989" s="22">
        <f t="shared" si="186"/>
        <v>98548.55</v>
      </c>
      <c r="L1989" s="22">
        <f t="shared" si="192"/>
        <v>0.065940135084854</v>
      </c>
      <c r="M1989" s="22">
        <f t="shared" si="193"/>
        <v>0.6602968250364812</v>
      </c>
    </row>
    <row r="1990" spans="1:13" s="22" customFormat="1" ht="15.75">
      <c r="A1990" s="22" t="s">
        <v>0</v>
      </c>
      <c r="B1990" s="22" t="s">
        <v>94</v>
      </c>
      <c r="C1990" s="22" t="s">
        <v>123</v>
      </c>
      <c r="D1990" s="22">
        <v>69444.99</v>
      </c>
      <c r="E1990" s="22">
        <v>2868881</v>
      </c>
      <c r="F1990" s="22" t="s">
        <v>0</v>
      </c>
      <c r="G1990" s="22" t="s">
        <v>94</v>
      </c>
      <c r="H1990" s="22" t="s">
        <v>123</v>
      </c>
      <c r="I1990" s="22">
        <v>69920.15</v>
      </c>
      <c r="J1990" s="22">
        <v>2660547</v>
      </c>
      <c r="K1990" s="22">
        <f t="shared" si="186"/>
        <v>69682.57</v>
      </c>
      <c r="L1990" s="22">
        <f t="shared" si="192"/>
        <v>0.04662552700024297</v>
      </c>
      <c r="M1990" s="22">
        <f t="shared" si="193"/>
        <v>0.7069223520367243</v>
      </c>
    </row>
    <row r="1991" spans="1:12" s="22" customFormat="1" ht="15.75">
      <c r="A1991" s="22" t="s">
        <v>0</v>
      </c>
      <c r="B1991" s="22" t="s">
        <v>94</v>
      </c>
      <c r="C1991" s="22" t="s">
        <v>124</v>
      </c>
      <c r="D1991" s="22">
        <v>87784.49</v>
      </c>
      <c r="E1991" s="22">
        <v>2956666</v>
      </c>
      <c r="F1991" s="22" t="s">
        <v>0</v>
      </c>
      <c r="G1991" s="22" t="s">
        <v>94</v>
      </c>
      <c r="H1991" s="22" t="s">
        <v>124</v>
      </c>
      <c r="I1991" s="22">
        <v>90893.26</v>
      </c>
      <c r="J1991" s="22">
        <v>2751440</v>
      </c>
      <c r="K1991" s="22">
        <f t="shared" si="186"/>
        <v>89338.875</v>
      </c>
      <c r="L1991" s="22">
        <f t="shared" si="192"/>
        <v>0.059777820027071785</v>
      </c>
    </row>
    <row r="1992" spans="1:12" s="22" customFormat="1" ht="15.75">
      <c r="A1992" s="22" t="s">
        <v>0</v>
      </c>
      <c r="B1992" s="22" t="s">
        <v>94</v>
      </c>
      <c r="C1992" s="22" t="s">
        <v>125</v>
      </c>
      <c r="D1992" s="22">
        <v>49039.44</v>
      </c>
      <c r="E1992" s="22">
        <v>3005705</v>
      </c>
      <c r="F1992" s="22" t="s">
        <v>0</v>
      </c>
      <c r="G1992" s="22" t="s">
        <v>94</v>
      </c>
      <c r="H1992" s="22" t="s">
        <v>125</v>
      </c>
      <c r="I1992" s="22">
        <v>56816.9</v>
      </c>
      <c r="J1992" s="22">
        <v>2808257</v>
      </c>
      <c r="K1992" s="22">
        <f t="shared" si="186"/>
        <v>52928.17</v>
      </c>
      <c r="L1992" s="22">
        <f t="shared" si="192"/>
        <v>0.035414936897540515</v>
      </c>
    </row>
    <row r="1993" spans="1:12" s="22" customFormat="1" ht="15.75">
      <c r="A1993" s="22" t="s">
        <v>0</v>
      </c>
      <c r="B1993" s="22" t="s">
        <v>94</v>
      </c>
      <c r="C1993" s="22" t="s">
        <v>126</v>
      </c>
      <c r="D1993" s="22">
        <v>45964.38</v>
      </c>
      <c r="E1993" s="22">
        <v>3051670</v>
      </c>
      <c r="F1993" s="22" t="s">
        <v>0</v>
      </c>
      <c r="G1993" s="22" t="s">
        <v>94</v>
      </c>
      <c r="H1993" s="22" t="s">
        <v>126</v>
      </c>
      <c r="I1993" s="22">
        <v>49873.15</v>
      </c>
      <c r="J1993" s="22">
        <v>2858130</v>
      </c>
      <c r="K1993" s="22">
        <f t="shared" si="186"/>
        <v>47918.765</v>
      </c>
      <c r="L1993" s="22">
        <f t="shared" si="192"/>
        <v>0.03206307791641149</v>
      </c>
    </row>
    <row r="1994" spans="1:12" s="22" customFormat="1" ht="15.75">
      <c r="A1994" s="22" t="s">
        <v>0</v>
      </c>
      <c r="B1994" s="22" t="s">
        <v>94</v>
      </c>
      <c r="C1994" s="22" t="s">
        <v>127</v>
      </c>
      <c r="D1994" s="22">
        <v>34168.85</v>
      </c>
      <c r="E1994" s="22">
        <v>3085838</v>
      </c>
      <c r="F1994" s="22" t="s">
        <v>0</v>
      </c>
      <c r="G1994" s="22" t="s">
        <v>94</v>
      </c>
      <c r="H1994" s="22" t="s">
        <v>127</v>
      </c>
      <c r="I1994" s="22">
        <v>38423</v>
      </c>
      <c r="J1994" s="22">
        <v>2896553</v>
      </c>
      <c r="K1994" s="22">
        <f t="shared" si="186"/>
        <v>36295.925</v>
      </c>
      <c r="L1994" s="22">
        <f t="shared" si="192"/>
        <v>0.02428608231708868</v>
      </c>
    </row>
    <row r="1995" spans="1:12" s="22" customFormat="1" ht="15.75">
      <c r="A1995" s="22" t="s">
        <v>0</v>
      </c>
      <c r="B1995" s="22" t="s">
        <v>94</v>
      </c>
      <c r="C1995" s="22" t="s">
        <v>128</v>
      </c>
      <c r="D1995" s="22">
        <v>33355.97</v>
      </c>
      <c r="E1995" s="22">
        <v>3119194</v>
      </c>
      <c r="F1995" s="22" t="s">
        <v>0</v>
      </c>
      <c r="G1995" s="22" t="s">
        <v>94</v>
      </c>
      <c r="H1995" s="22" t="s">
        <v>128</v>
      </c>
      <c r="I1995" s="22">
        <v>49916.89</v>
      </c>
      <c r="J1995" s="22">
        <v>2946470</v>
      </c>
      <c r="K1995" s="22">
        <f t="shared" si="186"/>
        <v>41636.43</v>
      </c>
      <c r="L1995" s="22">
        <f t="shared" si="192"/>
        <v>0.027859484676852855</v>
      </c>
    </row>
    <row r="1996" spans="1:12" s="22" customFormat="1" ht="15.75">
      <c r="A1996" s="22" t="s">
        <v>0</v>
      </c>
      <c r="B1996" s="22" t="s">
        <v>94</v>
      </c>
      <c r="C1996" s="22" t="s">
        <v>129</v>
      </c>
      <c r="D1996" s="22">
        <v>25999.16</v>
      </c>
      <c r="E1996" s="22">
        <v>3145194</v>
      </c>
      <c r="F1996" s="22" t="s">
        <v>0</v>
      </c>
      <c r="G1996" s="22" t="s">
        <v>94</v>
      </c>
      <c r="H1996" s="22" t="s">
        <v>129</v>
      </c>
      <c r="I1996" s="22">
        <v>23082.18</v>
      </c>
      <c r="J1996" s="22">
        <v>2969552</v>
      </c>
      <c r="K1996" s="22">
        <f t="shared" si="186"/>
        <v>24540.67</v>
      </c>
      <c r="L1996" s="22">
        <f t="shared" si="192"/>
        <v>0.016420486094141658</v>
      </c>
    </row>
    <row r="1997" spans="1:12" s="22" customFormat="1" ht="15.75">
      <c r="A1997" s="22" t="s">
        <v>0</v>
      </c>
      <c r="B1997" s="22" t="s">
        <v>94</v>
      </c>
      <c r="C1997" s="22" t="s">
        <v>130</v>
      </c>
      <c r="D1997" s="22">
        <v>40980.83</v>
      </c>
      <c r="E1997" s="22">
        <v>3186174</v>
      </c>
      <c r="F1997" s="22" t="s">
        <v>0</v>
      </c>
      <c r="G1997" s="22" t="s">
        <v>94</v>
      </c>
      <c r="H1997" s="22" t="s">
        <v>130</v>
      </c>
      <c r="I1997" s="22">
        <v>48155.76</v>
      </c>
      <c r="J1997" s="22">
        <v>3017708</v>
      </c>
      <c r="K1997" s="22">
        <f t="shared" si="186"/>
        <v>44568.295</v>
      </c>
      <c r="L1997" s="22">
        <f t="shared" si="192"/>
        <v>0.029821234232280665</v>
      </c>
    </row>
    <row r="1998" spans="1:12" s="22" customFormat="1" ht="15.75">
      <c r="A1998" s="22" t="s">
        <v>0</v>
      </c>
      <c r="B1998" s="22" t="s">
        <v>94</v>
      </c>
      <c r="C1998" s="22" t="s">
        <v>131</v>
      </c>
      <c r="D1998" s="22">
        <v>17188.74</v>
      </c>
      <c r="E1998" s="22">
        <v>3203363</v>
      </c>
      <c r="F1998" s="22" t="s">
        <v>0</v>
      </c>
      <c r="G1998" s="22" t="s">
        <v>94</v>
      </c>
      <c r="H1998" s="22" t="s">
        <v>131</v>
      </c>
      <c r="I1998" s="22">
        <v>30938.13</v>
      </c>
      <c r="J1998" s="22">
        <v>3048646</v>
      </c>
      <c r="K1998" s="22">
        <f t="shared" si="186"/>
        <v>24063.435</v>
      </c>
      <c r="L1998" s="22">
        <f t="shared" si="192"/>
        <v>0.01610116185885641</v>
      </c>
    </row>
    <row r="1999" spans="1:16" s="22" customFormat="1" ht="15.75">
      <c r="A1999" s="22" t="s">
        <v>0</v>
      </c>
      <c r="B1999" s="22" t="s">
        <v>94</v>
      </c>
      <c r="C1999" s="22" t="s">
        <v>132</v>
      </c>
      <c r="D1999" s="22">
        <v>75570.51</v>
      </c>
      <c r="E1999" s="22">
        <v>3278934</v>
      </c>
      <c r="F1999" s="22" t="s">
        <v>0</v>
      </c>
      <c r="G1999" s="22" t="s">
        <v>94</v>
      </c>
      <c r="H1999" s="22" t="s">
        <v>132</v>
      </c>
      <c r="I1999" s="22">
        <v>77866.5</v>
      </c>
      <c r="J1999" s="22">
        <v>3126513</v>
      </c>
      <c r="K1999" s="22">
        <f t="shared" si="186"/>
        <v>76718.505</v>
      </c>
      <c r="L1999" s="22">
        <f>SUM(K2000:K2016)</f>
        <v>671286.1799999998</v>
      </c>
      <c r="P1999" s="22">
        <f>SUM(O2000:O2016)</f>
        <v>1168325.7499999998</v>
      </c>
    </row>
    <row r="2000" spans="1:17" s="22" customFormat="1" ht="15.75">
      <c r="A2000" s="22" t="s">
        <v>20</v>
      </c>
      <c r="B2000" s="22" t="s">
        <v>93</v>
      </c>
      <c r="C2000" s="22" t="s">
        <v>116</v>
      </c>
      <c r="D2000" s="22">
        <v>53566.66</v>
      </c>
      <c r="E2000" s="22">
        <v>3332500</v>
      </c>
      <c r="F2000" s="22" t="s">
        <v>20</v>
      </c>
      <c r="G2000" s="22" t="s">
        <v>93</v>
      </c>
      <c r="H2000" s="22" t="s">
        <v>116</v>
      </c>
      <c r="I2000" s="22">
        <v>34101.19</v>
      </c>
      <c r="J2000" s="22">
        <v>3160614</v>
      </c>
      <c r="K2000" s="22">
        <f t="shared" si="186"/>
        <v>43833.925</v>
      </c>
      <c r="L2000" s="22">
        <f>+K2000/$L$1999</f>
        <v>0.06529841713708454</v>
      </c>
      <c r="M2000" s="22">
        <f>+L2000+M1999</f>
        <v>0.06529841713708454</v>
      </c>
      <c r="O2000" s="22">
        <f>+K2000+I2017</f>
        <v>121483.625</v>
      </c>
      <c r="P2000" s="22">
        <f>+O2000/$P$1999</f>
        <v>0.10398095308607212</v>
      </c>
      <c r="Q2000" s="22">
        <f>+P2000+Q1999</f>
        <v>0.10398095308607212</v>
      </c>
    </row>
    <row r="2001" spans="1:17" s="22" customFormat="1" ht="15.75">
      <c r="A2001" s="22" t="s">
        <v>20</v>
      </c>
      <c r="B2001" s="22" t="s">
        <v>93</v>
      </c>
      <c r="C2001" s="22" t="s">
        <v>117</v>
      </c>
      <c r="D2001" s="22">
        <v>104364.1</v>
      </c>
      <c r="E2001" s="22">
        <v>3436864</v>
      </c>
      <c r="F2001" s="22" t="s">
        <v>20</v>
      </c>
      <c r="G2001" s="22" t="s">
        <v>93</v>
      </c>
      <c r="H2001" s="22" t="s">
        <v>117</v>
      </c>
      <c r="I2001" s="22">
        <v>105476.7</v>
      </c>
      <c r="J2001" s="22">
        <v>3266091</v>
      </c>
      <c r="K2001" s="22">
        <f t="shared" si="186"/>
        <v>104920.4</v>
      </c>
      <c r="L2001" s="22">
        <f aca="true" t="shared" si="194" ref="L2001:L2015">+K2001/$L$1999</f>
        <v>0.15629757192379565</v>
      </c>
      <c r="M2001" s="22">
        <f aca="true" t="shared" si="195" ref="M2001:M2007">+L2001+M2000</f>
        <v>0.22159598906088018</v>
      </c>
      <c r="O2001" s="22">
        <f aca="true" t="shared" si="196" ref="O2001:O2016">+K2001+I2018</f>
        <v>217863.5</v>
      </c>
      <c r="P2001" s="22">
        <f aca="true" t="shared" si="197" ref="P2001:P2016">+O2001/$P$1999</f>
        <v>0.18647496214133777</v>
      </c>
      <c r="Q2001" s="22">
        <f aca="true" t="shared" si="198" ref="Q2001:Q2007">+P2001+Q2000</f>
        <v>0.2904559152274099</v>
      </c>
    </row>
    <row r="2002" spans="1:17" s="22" customFormat="1" ht="15.75">
      <c r="A2002" s="22" t="s">
        <v>20</v>
      </c>
      <c r="B2002" s="22" t="s">
        <v>93</v>
      </c>
      <c r="C2002" s="22" t="s">
        <v>118</v>
      </c>
      <c r="D2002" s="22">
        <v>99224.34</v>
      </c>
      <c r="E2002" s="22">
        <v>3536089</v>
      </c>
      <c r="F2002" s="22" t="s">
        <v>20</v>
      </c>
      <c r="G2002" s="22" t="s">
        <v>93</v>
      </c>
      <c r="H2002" s="22" t="s">
        <v>118</v>
      </c>
      <c r="I2002" s="22">
        <v>75670.99</v>
      </c>
      <c r="J2002" s="22">
        <v>3341762</v>
      </c>
      <c r="K2002" s="22">
        <f t="shared" si="186"/>
        <v>87447.66500000001</v>
      </c>
      <c r="L2002" s="22">
        <f t="shared" si="194"/>
        <v>0.13026882960706868</v>
      </c>
      <c r="M2002" s="22">
        <f t="shared" si="195"/>
        <v>0.35186481866794883</v>
      </c>
      <c r="O2002" s="22">
        <f t="shared" si="196"/>
        <v>126500.935</v>
      </c>
      <c r="P2002" s="22">
        <f t="shared" si="197"/>
        <v>0.10827539750792964</v>
      </c>
      <c r="Q2002" s="22">
        <f t="shared" si="198"/>
        <v>0.3987313127353395</v>
      </c>
    </row>
    <row r="2003" spans="1:17" s="22" customFormat="1" ht="15.75">
      <c r="A2003" s="22" t="s">
        <v>20</v>
      </c>
      <c r="B2003" s="22" t="s">
        <v>93</v>
      </c>
      <c r="C2003" s="22" t="s">
        <v>119</v>
      </c>
      <c r="D2003" s="22">
        <v>53756.17</v>
      </c>
      <c r="E2003" s="22">
        <v>3589845</v>
      </c>
      <c r="F2003" s="22" t="s">
        <v>20</v>
      </c>
      <c r="G2003" s="22" t="s">
        <v>93</v>
      </c>
      <c r="H2003" s="22" t="s">
        <v>119</v>
      </c>
      <c r="I2003" s="22">
        <v>43921.12</v>
      </c>
      <c r="J2003" s="22">
        <v>3385683</v>
      </c>
      <c r="K2003" s="22">
        <f t="shared" si="186"/>
        <v>48838.645000000004</v>
      </c>
      <c r="L2003" s="22">
        <f t="shared" si="194"/>
        <v>0.07275383652319495</v>
      </c>
      <c r="M2003" s="22">
        <f t="shared" si="195"/>
        <v>0.4246186551911438</v>
      </c>
      <c r="O2003" s="22">
        <f t="shared" si="196"/>
        <v>80744.245</v>
      </c>
      <c r="P2003" s="22">
        <f t="shared" si="197"/>
        <v>0.06911107197628745</v>
      </c>
      <c r="Q2003" s="22">
        <f t="shared" si="198"/>
        <v>0.467842384711627</v>
      </c>
    </row>
    <row r="2004" spans="1:18" s="22" customFormat="1" ht="15.75">
      <c r="A2004" s="22" t="s">
        <v>20</v>
      </c>
      <c r="B2004" s="22" t="s">
        <v>93</v>
      </c>
      <c r="C2004" s="22" t="s">
        <v>120</v>
      </c>
      <c r="D2004" s="22">
        <v>46809.32</v>
      </c>
      <c r="E2004" s="22">
        <v>3636654</v>
      </c>
      <c r="F2004" s="22" t="s">
        <v>20</v>
      </c>
      <c r="G2004" s="22" t="s">
        <v>93</v>
      </c>
      <c r="H2004" s="22" t="s">
        <v>120</v>
      </c>
      <c r="I2004" s="22">
        <v>59167.06</v>
      </c>
      <c r="J2004" s="22">
        <v>3444850</v>
      </c>
      <c r="K2004" s="22">
        <f t="shared" si="186"/>
        <v>52988.19</v>
      </c>
      <c r="L2004" s="22">
        <f t="shared" si="194"/>
        <v>0.0789353208492986</v>
      </c>
      <c r="M2004" s="22">
        <f t="shared" si="195"/>
        <v>0.5035539760404424</v>
      </c>
      <c r="N2004" s="22">
        <f>30000+5000*(0.5-M2003)/(M2004-M2003)</f>
        <v>34774.88049695601</v>
      </c>
      <c r="O2004" s="22">
        <f t="shared" si="196"/>
        <v>91345.79000000001</v>
      </c>
      <c r="P2004" s="22">
        <f t="shared" si="197"/>
        <v>0.07818520648029886</v>
      </c>
      <c r="Q2004" s="22">
        <f t="shared" si="198"/>
        <v>0.5460275911919259</v>
      </c>
      <c r="R2004" s="22">
        <f>30000+5000*(0.5-Q2003)/(Q2004-Q2003)</f>
        <v>32056.50254926909</v>
      </c>
    </row>
    <row r="2005" spans="1:17" s="22" customFormat="1" ht="15.75">
      <c r="A2005" s="22" t="s">
        <v>20</v>
      </c>
      <c r="B2005" s="22" t="s">
        <v>93</v>
      </c>
      <c r="C2005" s="22" t="s">
        <v>121</v>
      </c>
      <c r="D2005" s="22">
        <v>32379.8</v>
      </c>
      <c r="E2005" s="22">
        <v>3669034</v>
      </c>
      <c r="F2005" s="22" t="s">
        <v>20</v>
      </c>
      <c r="G2005" s="22" t="s">
        <v>93</v>
      </c>
      <c r="H2005" s="22" t="s">
        <v>121</v>
      </c>
      <c r="I2005" s="22">
        <v>20467.65</v>
      </c>
      <c r="J2005" s="22">
        <v>3465317</v>
      </c>
      <c r="K2005" s="22">
        <f t="shared" si="186"/>
        <v>26423.725</v>
      </c>
      <c r="L2005" s="22">
        <f t="shared" si="194"/>
        <v>0.039362831810421016</v>
      </c>
      <c r="M2005" s="22">
        <f t="shared" si="195"/>
        <v>0.5429168078508634</v>
      </c>
      <c r="O2005" s="22">
        <f t="shared" si="196"/>
        <v>52764.645</v>
      </c>
      <c r="P2005" s="22">
        <f t="shared" si="197"/>
        <v>0.045162614108265615</v>
      </c>
      <c r="Q2005" s="22">
        <f t="shared" si="198"/>
        <v>0.5911902053001915</v>
      </c>
    </row>
    <row r="2006" spans="1:17" s="22" customFormat="1" ht="15.75">
      <c r="A2006" s="22" t="s">
        <v>20</v>
      </c>
      <c r="B2006" s="22" t="s">
        <v>93</v>
      </c>
      <c r="C2006" s="22" t="s">
        <v>122</v>
      </c>
      <c r="D2006" s="22">
        <v>20251.47</v>
      </c>
      <c r="E2006" s="22">
        <v>3689285</v>
      </c>
      <c r="F2006" s="22" t="s">
        <v>20</v>
      </c>
      <c r="G2006" s="22" t="s">
        <v>93</v>
      </c>
      <c r="H2006" s="22" t="s">
        <v>122</v>
      </c>
      <c r="I2006" s="22">
        <v>39357.77</v>
      </c>
      <c r="J2006" s="22">
        <v>3504675</v>
      </c>
      <c r="K2006" s="22">
        <f t="shared" si="186"/>
        <v>29804.62</v>
      </c>
      <c r="L2006" s="22">
        <f t="shared" si="194"/>
        <v>0.04439927543272231</v>
      </c>
      <c r="M2006" s="22">
        <f t="shared" si="195"/>
        <v>0.5873160832835856</v>
      </c>
      <c r="O2006" s="22">
        <f t="shared" si="196"/>
        <v>54091.66</v>
      </c>
      <c r="P2006" s="22">
        <f t="shared" si="197"/>
        <v>0.04629844031084654</v>
      </c>
      <c r="Q2006" s="22">
        <f t="shared" si="198"/>
        <v>0.637488645611038</v>
      </c>
    </row>
    <row r="2007" spans="1:17" s="22" customFormat="1" ht="15.75">
      <c r="A2007" s="22" t="s">
        <v>20</v>
      </c>
      <c r="B2007" s="22" t="s">
        <v>93</v>
      </c>
      <c r="C2007" s="22" t="s">
        <v>123</v>
      </c>
      <c r="D2007" s="22">
        <v>20523.19</v>
      </c>
      <c r="E2007" s="22">
        <v>3709809</v>
      </c>
      <c r="F2007" s="22" t="s">
        <v>20</v>
      </c>
      <c r="G2007" s="22" t="s">
        <v>93</v>
      </c>
      <c r="H2007" s="22" t="s">
        <v>123</v>
      </c>
      <c r="I2007" s="22">
        <v>14692.43</v>
      </c>
      <c r="J2007" s="22">
        <v>3519368</v>
      </c>
      <c r="K2007" s="22">
        <f t="shared" si="186"/>
        <v>17607.809999999998</v>
      </c>
      <c r="L2007" s="22">
        <f t="shared" si="194"/>
        <v>0.026229960521457485</v>
      </c>
      <c r="M2007" s="22">
        <f t="shared" si="195"/>
        <v>0.6135460438050431</v>
      </c>
      <c r="O2007" s="22">
        <f t="shared" si="196"/>
        <v>40791.58</v>
      </c>
      <c r="P2007" s="22">
        <f t="shared" si="197"/>
        <v>0.03491456042974317</v>
      </c>
      <c r="Q2007" s="22">
        <f t="shared" si="198"/>
        <v>0.6724032060407812</v>
      </c>
    </row>
    <row r="2008" spans="1:16" s="22" customFormat="1" ht="15.75">
      <c r="A2008" s="22" t="s">
        <v>20</v>
      </c>
      <c r="B2008" s="22" t="s">
        <v>93</v>
      </c>
      <c r="C2008" s="22" t="s">
        <v>124</v>
      </c>
      <c r="D2008" s="22">
        <v>26486.64</v>
      </c>
      <c r="E2008" s="22">
        <v>3736295</v>
      </c>
      <c r="F2008" s="22" t="s">
        <v>20</v>
      </c>
      <c r="G2008" s="22" t="s">
        <v>93</v>
      </c>
      <c r="H2008" s="22" t="s">
        <v>124</v>
      </c>
      <c r="I2008" s="22">
        <v>50059.56</v>
      </c>
      <c r="J2008" s="22">
        <v>3569427</v>
      </c>
      <c r="K2008" s="22">
        <f t="shared" si="186"/>
        <v>38273.1</v>
      </c>
      <c r="L2008" s="22">
        <f t="shared" si="194"/>
        <v>0.05701458057724354</v>
      </c>
      <c r="O2008" s="22">
        <f t="shared" si="196"/>
        <v>60643.03</v>
      </c>
      <c r="P2008" s="22">
        <f t="shared" si="197"/>
        <v>0.051905926065568625</v>
      </c>
    </row>
    <row r="2009" spans="1:16" s="22" customFormat="1" ht="15.75">
      <c r="A2009" s="22" t="s">
        <v>20</v>
      </c>
      <c r="B2009" s="22" t="s">
        <v>93</v>
      </c>
      <c r="C2009" s="22" t="s">
        <v>125</v>
      </c>
      <c r="D2009" s="22">
        <v>11108.96</v>
      </c>
      <c r="E2009" s="22">
        <v>3747404</v>
      </c>
      <c r="F2009" s="22" t="s">
        <v>20</v>
      </c>
      <c r="G2009" s="22" t="s">
        <v>93</v>
      </c>
      <c r="H2009" s="22" t="s">
        <v>125</v>
      </c>
      <c r="I2009" s="22">
        <v>22547.56</v>
      </c>
      <c r="J2009" s="22">
        <v>3591975</v>
      </c>
      <c r="K2009" s="22">
        <f t="shared" si="186"/>
        <v>16828.260000000002</v>
      </c>
      <c r="L2009" s="22">
        <f t="shared" si="194"/>
        <v>0.02506868233158026</v>
      </c>
      <c r="O2009" s="22">
        <f t="shared" si="196"/>
        <v>30113.100000000002</v>
      </c>
      <c r="P2009" s="22">
        <f t="shared" si="197"/>
        <v>0.025774575284333166</v>
      </c>
    </row>
    <row r="2010" spans="1:16" s="22" customFormat="1" ht="15.75">
      <c r="A2010" s="22" t="s">
        <v>20</v>
      </c>
      <c r="B2010" s="22" t="s">
        <v>93</v>
      </c>
      <c r="C2010" s="22" t="s">
        <v>126</v>
      </c>
      <c r="D2010" s="22">
        <v>26967.88</v>
      </c>
      <c r="E2010" s="22">
        <v>3774372</v>
      </c>
      <c r="F2010" s="22" t="s">
        <v>20</v>
      </c>
      <c r="G2010" s="22" t="s">
        <v>93</v>
      </c>
      <c r="H2010" s="22" t="s">
        <v>126</v>
      </c>
      <c r="I2010" s="22">
        <v>20654.91</v>
      </c>
      <c r="J2010" s="22">
        <v>3612630</v>
      </c>
      <c r="K2010" s="22">
        <f t="shared" si="186"/>
        <v>23811.395</v>
      </c>
      <c r="L2010" s="22">
        <f t="shared" si="194"/>
        <v>0.03547130226932425</v>
      </c>
      <c r="O2010" s="22">
        <f t="shared" si="196"/>
        <v>30279.975</v>
      </c>
      <c r="P2010" s="22">
        <f t="shared" si="197"/>
        <v>0.02591740788046485</v>
      </c>
    </row>
    <row r="2011" spans="1:16" s="22" customFormat="1" ht="15.75">
      <c r="A2011" s="22" t="s">
        <v>20</v>
      </c>
      <c r="B2011" s="22" t="s">
        <v>93</v>
      </c>
      <c r="C2011" s="22" t="s">
        <v>127</v>
      </c>
      <c r="D2011" s="22">
        <v>9647.74</v>
      </c>
      <c r="E2011" s="22">
        <v>3784020</v>
      </c>
      <c r="F2011" s="22" t="s">
        <v>20</v>
      </c>
      <c r="G2011" s="22" t="s">
        <v>93</v>
      </c>
      <c r="H2011" s="22" t="s">
        <v>127</v>
      </c>
      <c r="I2011" s="22">
        <v>20302.86</v>
      </c>
      <c r="J2011" s="22">
        <v>3632932</v>
      </c>
      <c r="K2011" s="22">
        <f t="shared" si="186"/>
        <v>14975.3</v>
      </c>
      <c r="L2011" s="22">
        <f t="shared" si="194"/>
        <v>0.022308369285957894</v>
      </c>
      <c r="O2011" s="22">
        <f t="shared" si="196"/>
        <v>23913.83</v>
      </c>
      <c r="P2011" s="22">
        <f t="shared" si="197"/>
        <v>0.0204684609579135</v>
      </c>
    </row>
    <row r="2012" spans="1:16" s="22" customFormat="1" ht="15.75">
      <c r="A2012" s="22" t="s">
        <v>20</v>
      </c>
      <c r="B2012" s="22" t="s">
        <v>93</v>
      </c>
      <c r="C2012" s="22" t="s">
        <v>128</v>
      </c>
      <c r="D2012" s="22">
        <v>14744.01</v>
      </c>
      <c r="E2012" s="22">
        <v>3798764</v>
      </c>
      <c r="F2012" s="22" t="s">
        <v>20</v>
      </c>
      <c r="G2012" s="22" t="s">
        <v>93</v>
      </c>
      <c r="H2012" s="22" t="s">
        <v>128</v>
      </c>
      <c r="I2012" s="22">
        <v>16963.75</v>
      </c>
      <c r="J2012" s="22">
        <v>3649896</v>
      </c>
      <c r="K2012" s="22">
        <f t="shared" si="186"/>
        <v>15853.880000000001</v>
      </c>
      <c r="L2012" s="22">
        <f t="shared" si="194"/>
        <v>0.02361717025069696</v>
      </c>
      <c r="O2012" s="22">
        <f t="shared" si="196"/>
        <v>25760.28</v>
      </c>
      <c r="P2012" s="22">
        <f t="shared" si="197"/>
        <v>0.022048884910736585</v>
      </c>
    </row>
    <row r="2013" spans="1:16" s="22" customFormat="1" ht="15.75">
      <c r="A2013" s="22" t="s">
        <v>20</v>
      </c>
      <c r="B2013" s="22" t="s">
        <v>93</v>
      </c>
      <c r="C2013" s="22" t="s">
        <v>129</v>
      </c>
      <c r="D2013" s="22">
        <v>18552.93</v>
      </c>
      <c r="E2013" s="22">
        <v>3817317</v>
      </c>
      <c r="F2013" s="22" t="s">
        <v>20</v>
      </c>
      <c r="G2013" s="22" t="s">
        <v>93</v>
      </c>
      <c r="H2013" s="22" t="s">
        <v>129</v>
      </c>
      <c r="I2013" s="22">
        <v>26456.67</v>
      </c>
      <c r="J2013" s="22">
        <v>3676353</v>
      </c>
      <c r="K2013" s="22">
        <f t="shared" si="186"/>
        <v>22504.8</v>
      </c>
      <c r="L2013" s="22">
        <f t="shared" si="194"/>
        <v>0.0335248969373986</v>
      </c>
      <c r="O2013" s="22">
        <f t="shared" si="196"/>
        <v>28129.94</v>
      </c>
      <c r="P2013" s="22">
        <f t="shared" si="197"/>
        <v>0.024077137733204978</v>
      </c>
    </row>
    <row r="2014" spans="1:16" s="22" customFormat="1" ht="15.75">
      <c r="A2014" s="22" t="s">
        <v>20</v>
      </c>
      <c r="B2014" s="22" t="s">
        <v>93</v>
      </c>
      <c r="C2014" s="22" t="s">
        <v>130</v>
      </c>
      <c r="D2014" s="22">
        <v>16788.89</v>
      </c>
      <c r="E2014" s="22">
        <v>3834106</v>
      </c>
      <c r="F2014" s="22" t="s">
        <v>20</v>
      </c>
      <c r="G2014" s="22" t="s">
        <v>93</v>
      </c>
      <c r="H2014" s="22" t="s">
        <v>130</v>
      </c>
      <c r="I2014" s="22">
        <v>18033.5</v>
      </c>
      <c r="J2014" s="22">
        <v>3694386</v>
      </c>
      <c r="K2014" s="22">
        <f t="shared" si="186"/>
        <v>17411.195</v>
      </c>
      <c r="L2014" s="22">
        <f t="shared" si="194"/>
        <v>0.025937067555896958</v>
      </c>
      <c r="O2014" s="22">
        <f t="shared" si="196"/>
        <v>30242.184999999998</v>
      </c>
      <c r="P2014" s="22">
        <f t="shared" si="197"/>
        <v>0.025885062449406773</v>
      </c>
    </row>
    <row r="2015" spans="1:16" s="22" customFormat="1" ht="15.75">
      <c r="A2015" s="22" t="s">
        <v>20</v>
      </c>
      <c r="B2015" s="22" t="s">
        <v>93</v>
      </c>
      <c r="C2015" s="22" t="s">
        <v>131</v>
      </c>
      <c r="D2015" s="22">
        <v>12966.44</v>
      </c>
      <c r="E2015" s="22">
        <v>3847072</v>
      </c>
      <c r="F2015" s="22" t="s">
        <v>20</v>
      </c>
      <c r="G2015" s="22" t="s">
        <v>93</v>
      </c>
      <c r="H2015" s="22" t="s">
        <v>131</v>
      </c>
      <c r="I2015" s="22">
        <v>15381.94</v>
      </c>
      <c r="J2015" s="22">
        <v>3709768</v>
      </c>
      <c r="K2015" s="22">
        <f t="shared" si="186"/>
        <v>14174.19</v>
      </c>
      <c r="L2015" s="22">
        <f t="shared" si="194"/>
        <v>0.021114973646560106</v>
      </c>
      <c r="O2015" s="22">
        <f t="shared" si="196"/>
        <v>35679.17</v>
      </c>
      <c r="P2015" s="22">
        <f t="shared" si="197"/>
        <v>0.030538717476696894</v>
      </c>
    </row>
    <row r="2016" spans="1:16" s="22" customFormat="1" ht="15.75">
      <c r="A2016" s="22" t="s">
        <v>20</v>
      </c>
      <c r="B2016" s="22" t="s">
        <v>93</v>
      </c>
      <c r="C2016" s="22" t="s">
        <v>132</v>
      </c>
      <c r="D2016" s="22">
        <v>76205.86</v>
      </c>
      <c r="E2016" s="22">
        <v>3923278</v>
      </c>
      <c r="F2016" s="22" t="s">
        <v>20</v>
      </c>
      <c r="G2016" s="22" t="s">
        <v>93</v>
      </c>
      <c r="H2016" s="22" t="s">
        <v>132</v>
      </c>
      <c r="I2016" s="22">
        <v>114972.3</v>
      </c>
      <c r="J2016" s="22">
        <v>3824741</v>
      </c>
      <c r="K2016" s="22">
        <f t="shared" si="186"/>
        <v>95589.08</v>
      </c>
      <c r="L2016" s="22">
        <f>SUM(K2017:K2033)</f>
        <v>475204.80000000005</v>
      </c>
      <c r="O2016" s="22">
        <f t="shared" si="196"/>
        <v>117978.26000000001</v>
      </c>
      <c r="P2016" s="22">
        <f t="shared" si="197"/>
        <v>0.1009806212008937</v>
      </c>
    </row>
    <row r="2017" spans="1:13" s="22" customFormat="1" ht="15.75">
      <c r="A2017" s="22" t="s">
        <v>20</v>
      </c>
      <c r="B2017" s="22" t="s">
        <v>94</v>
      </c>
      <c r="C2017" s="22" t="s">
        <v>116</v>
      </c>
      <c r="D2017" s="22">
        <v>70156.31</v>
      </c>
      <c r="E2017" s="22">
        <v>3993434</v>
      </c>
      <c r="F2017" s="22" t="s">
        <v>20</v>
      </c>
      <c r="G2017" s="22" t="s">
        <v>94</v>
      </c>
      <c r="H2017" s="22" t="s">
        <v>116</v>
      </c>
      <c r="I2017" s="22">
        <v>77649.7</v>
      </c>
      <c r="J2017" s="22">
        <v>3902390</v>
      </c>
      <c r="K2017" s="22">
        <f t="shared" si="186"/>
        <v>73903.005</v>
      </c>
      <c r="L2017" s="22">
        <f>+K2017/$L$2016</f>
        <v>0.15551822077554772</v>
      </c>
      <c r="M2017" s="22">
        <f aca="true" t="shared" si="199" ref="M2017:M2022">+L2017+M2016</f>
        <v>0.15551822077554772</v>
      </c>
    </row>
    <row r="2018" spans="1:13" s="22" customFormat="1" ht="15.75">
      <c r="A2018" s="22" t="s">
        <v>20</v>
      </c>
      <c r="B2018" s="22" t="s">
        <v>94</v>
      </c>
      <c r="C2018" s="22" t="s">
        <v>117</v>
      </c>
      <c r="D2018" s="22">
        <v>123106.9</v>
      </c>
      <c r="E2018" s="22">
        <v>4116541</v>
      </c>
      <c r="F2018" s="22" t="s">
        <v>20</v>
      </c>
      <c r="G2018" s="22" t="s">
        <v>94</v>
      </c>
      <c r="H2018" s="22" t="s">
        <v>117</v>
      </c>
      <c r="I2018" s="22">
        <v>112943.1</v>
      </c>
      <c r="J2018" s="22">
        <v>4015333</v>
      </c>
      <c r="K2018" s="22">
        <f t="shared" si="186"/>
        <v>118025</v>
      </c>
      <c r="L2018" s="22">
        <f aca="true" t="shared" si="200" ref="L2018:L2033">+K2018/$L$2016</f>
        <v>0.24836659899058255</v>
      </c>
      <c r="M2018" s="22">
        <f t="shared" si="199"/>
        <v>0.4038848197661303</v>
      </c>
    </row>
    <row r="2019" spans="1:13" s="22" customFormat="1" ht="15.75">
      <c r="A2019" s="22" t="s">
        <v>20</v>
      </c>
      <c r="B2019" s="22" t="s">
        <v>94</v>
      </c>
      <c r="C2019" s="22" t="s">
        <v>118</v>
      </c>
      <c r="D2019" s="22">
        <v>34298.83</v>
      </c>
      <c r="E2019" s="22">
        <v>4150840</v>
      </c>
      <c r="F2019" s="22" t="s">
        <v>20</v>
      </c>
      <c r="G2019" s="22" t="s">
        <v>94</v>
      </c>
      <c r="H2019" s="22" t="s">
        <v>118</v>
      </c>
      <c r="I2019" s="22">
        <v>39053.27</v>
      </c>
      <c r="J2019" s="22">
        <v>4054387</v>
      </c>
      <c r="K2019" s="22">
        <f t="shared" si="186"/>
        <v>36676.05</v>
      </c>
      <c r="L2019" s="22">
        <f t="shared" si="200"/>
        <v>0.07717946030848173</v>
      </c>
      <c r="M2019" s="22">
        <f t="shared" si="199"/>
        <v>0.481064280074612</v>
      </c>
    </row>
    <row r="2020" spans="1:14" s="22" customFormat="1" ht="15.75">
      <c r="A2020" s="22" t="s">
        <v>20</v>
      </c>
      <c r="B2020" s="22" t="s">
        <v>94</v>
      </c>
      <c r="C2020" s="22" t="s">
        <v>119</v>
      </c>
      <c r="D2020" s="22">
        <v>29723.6</v>
      </c>
      <c r="E2020" s="22">
        <v>4180564</v>
      </c>
      <c r="F2020" s="22" t="s">
        <v>20</v>
      </c>
      <c r="G2020" s="22" t="s">
        <v>94</v>
      </c>
      <c r="H2020" s="22" t="s">
        <v>119</v>
      </c>
      <c r="I2020" s="22">
        <v>31905.6</v>
      </c>
      <c r="J2020" s="22">
        <v>4086292</v>
      </c>
      <c r="K2020" s="22">
        <f t="shared" si="186"/>
        <v>30814.6</v>
      </c>
      <c r="L2020" s="22">
        <f t="shared" si="200"/>
        <v>0.06484488372171324</v>
      </c>
      <c r="M2020" s="22">
        <f t="shared" si="199"/>
        <v>0.5459091637963253</v>
      </c>
      <c r="N2020" s="22">
        <f>25000+5000*(0.5-M2019)/(M2020-M2019)</f>
        <v>26460.078177227682</v>
      </c>
    </row>
    <row r="2021" spans="1:13" s="22" customFormat="1" ht="15.75">
      <c r="A2021" s="22" t="s">
        <v>20</v>
      </c>
      <c r="B2021" s="22" t="s">
        <v>94</v>
      </c>
      <c r="C2021" s="22" t="s">
        <v>120</v>
      </c>
      <c r="D2021" s="22">
        <v>32085.64</v>
      </c>
      <c r="E2021" s="22">
        <v>4212649</v>
      </c>
      <c r="F2021" s="22" t="s">
        <v>20</v>
      </c>
      <c r="G2021" s="22" t="s">
        <v>94</v>
      </c>
      <c r="H2021" s="22" t="s">
        <v>120</v>
      </c>
      <c r="I2021" s="22">
        <v>38357.6</v>
      </c>
      <c r="J2021" s="22">
        <v>4124650</v>
      </c>
      <c r="K2021" s="22">
        <f t="shared" si="186"/>
        <v>35221.619999999995</v>
      </c>
      <c r="L2021" s="22">
        <f t="shared" si="200"/>
        <v>0.07411882203210067</v>
      </c>
      <c r="M2021" s="22">
        <f t="shared" si="199"/>
        <v>0.6200279858284259</v>
      </c>
    </row>
    <row r="2022" spans="1:13" s="22" customFormat="1" ht="15.75">
      <c r="A2022" s="22" t="s">
        <v>20</v>
      </c>
      <c r="B2022" s="22" t="s">
        <v>94</v>
      </c>
      <c r="C2022" s="22" t="s">
        <v>121</v>
      </c>
      <c r="D2022" s="22">
        <v>29136</v>
      </c>
      <c r="E2022" s="22">
        <v>4241785</v>
      </c>
      <c r="F2022" s="22" t="s">
        <v>20</v>
      </c>
      <c r="G2022" s="22" t="s">
        <v>94</v>
      </c>
      <c r="H2022" s="22" t="s">
        <v>121</v>
      </c>
      <c r="I2022" s="22">
        <v>26340.92</v>
      </c>
      <c r="J2022" s="22">
        <v>4150991</v>
      </c>
      <c r="K2022" s="22">
        <f t="shared" si="186"/>
        <v>27738.46</v>
      </c>
      <c r="L2022" s="22">
        <f t="shared" si="200"/>
        <v>0.05837159052265464</v>
      </c>
      <c r="M2022" s="22">
        <f t="shared" si="199"/>
        <v>0.6783995763510805</v>
      </c>
    </row>
    <row r="2023" spans="1:12" s="22" customFormat="1" ht="15.75">
      <c r="A2023" s="22" t="s">
        <v>20</v>
      </c>
      <c r="B2023" s="22" t="s">
        <v>94</v>
      </c>
      <c r="C2023" s="22" t="s">
        <v>122</v>
      </c>
      <c r="D2023" s="22">
        <v>24909.63</v>
      </c>
      <c r="E2023" s="22">
        <v>4266695</v>
      </c>
      <c r="F2023" s="22" t="s">
        <v>20</v>
      </c>
      <c r="G2023" s="22" t="s">
        <v>94</v>
      </c>
      <c r="H2023" s="22" t="s">
        <v>122</v>
      </c>
      <c r="I2023" s="22">
        <v>24287.04</v>
      </c>
      <c r="J2023" s="22">
        <v>4175278</v>
      </c>
      <c r="K2023" s="22">
        <f t="shared" si="186"/>
        <v>24598.335</v>
      </c>
      <c r="L2023" s="22">
        <f t="shared" si="200"/>
        <v>0.0517636501146453</v>
      </c>
    </row>
    <row r="2024" spans="1:12" s="22" customFormat="1" ht="15.75">
      <c r="A2024" s="22" t="s">
        <v>20</v>
      </c>
      <c r="B2024" s="22" t="s">
        <v>94</v>
      </c>
      <c r="C2024" s="22" t="s">
        <v>123</v>
      </c>
      <c r="D2024" s="22">
        <v>8910.39</v>
      </c>
      <c r="E2024" s="22">
        <v>4275605</v>
      </c>
      <c r="F2024" s="22" t="s">
        <v>20</v>
      </c>
      <c r="G2024" s="22" t="s">
        <v>94</v>
      </c>
      <c r="H2024" s="22" t="s">
        <v>123</v>
      </c>
      <c r="I2024" s="22">
        <v>23183.77</v>
      </c>
      <c r="J2024" s="22">
        <v>4198462</v>
      </c>
      <c r="K2024" s="22">
        <f t="shared" si="186"/>
        <v>16047.08</v>
      </c>
      <c r="L2024" s="22">
        <f t="shared" si="200"/>
        <v>0.03376876664545476</v>
      </c>
    </row>
    <row r="2025" spans="1:12" s="22" customFormat="1" ht="15.75">
      <c r="A2025" s="22" t="s">
        <v>20</v>
      </c>
      <c r="B2025" s="22" t="s">
        <v>94</v>
      </c>
      <c r="C2025" s="22" t="s">
        <v>124</v>
      </c>
      <c r="D2025" s="22">
        <v>20953.15</v>
      </c>
      <c r="E2025" s="22">
        <v>4296558</v>
      </c>
      <c r="F2025" s="22" t="s">
        <v>20</v>
      </c>
      <c r="G2025" s="22" t="s">
        <v>94</v>
      </c>
      <c r="H2025" s="22" t="s">
        <v>124</v>
      </c>
      <c r="I2025" s="22">
        <v>22369.93</v>
      </c>
      <c r="J2025" s="22">
        <v>4220832</v>
      </c>
      <c r="K2025" s="22">
        <f t="shared" si="186"/>
        <v>21661.54</v>
      </c>
      <c r="L2025" s="22">
        <f t="shared" si="200"/>
        <v>0.04558358838126214</v>
      </c>
    </row>
    <row r="2026" spans="1:12" s="22" customFormat="1" ht="15.75">
      <c r="A2026" s="22" t="s">
        <v>20</v>
      </c>
      <c r="B2026" s="22" t="s">
        <v>94</v>
      </c>
      <c r="C2026" s="22" t="s">
        <v>125</v>
      </c>
      <c r="D2026" s="22">
        <v>7204.98</v>
      </c>
      <c r="E2026" s="22">
        <v>4303763</v>
      </c>
      <c r="F2026" s="22" t="s">
        <v>20</v>
      </c>
      <c r="G2026" s="22" t="s">
        <v>94</v>
      </c>
      <c r="H2026" s="22" t="s">
        <v>125</v>
      </c>
      <c r="I2026" s="22">
        <v>13284.84</v>
      </c>
      <c r="J2026" s="22">
        <v>4234116</v>
      </c>
      <c r="K2026" s="22">
        <f t="shared" si="186"/>
        <v>10244.91</v>
      </c>
      <c r="L2026" s="22">
        <f t="shared" si="200"/>
        <v>0.021558936273370972</v>
      </c>
    </row>
    <row r="2027" spans="1:12" s="22" customFormat="1" ht="15.75">
      <c r="A2027" s="22" t="s">
        <v>20</v>
      </c>
      <c r="B2027" s="22" t="s">
        <v>94</v>
      </c>
      <c r="C2027" s="22" t="s">
        <v>126</v>
      </c>
      <c r="D2027" s="22">
        <v>16012.51</v>
      </c>
      <c r="E2027" s="22">
        <v>4319776</v>
      </c>
      <c r="F2027" s="22" t="s">
        <v>20</v>
      </c>
      <c r="G2027" s="22" t="s">
        <v>94</v>
      </c>
      <c r="H2027" s="22" t="s">
        <v>126</v>
      </c>
      <c r="I2027" s="22">
        <v>6468.58</v>
      </c>
      <c r="J2027" s="22">
        <v>4240585</v>
      </c>
      <c r="K2027" s="22">
        <f t="shared" si="186"/>
        <v>11240.545</v>
      </c>
      <c r="L2027" s="22">
        <f t="shared" si="200"/>
        <v>0.023654106608350756</v>
      </c>
    </row>
    <row r="2028" spans="1:12" s="22" customFormat="1" ht="15.75">
      <c r="A2028" s="22" t="s">
        <v>20</v>
      </c>
      <c r="B2028" s="22" t="s">
        <v>94</v>
      </c>
      <c r="C2028" s="22" t="s">
        <v>127</v>
      </c>
      <c r="D2028" s="22">
        <v>14859.44</v>
      </c>
      <c r="E2028" s="22">
        <v>4334635</v>
      </c>
      <c r="F2028" s="22" t="s">
        <v>20</v>
      </c>
      <c r="G2028" s="22" t="s">
        <v>94</v>
      </c>
      <c r="H2028" s="22" t="s">
        <v>127</v>
      </c>
      <c r="I2028" s="22">
        <v>8938.53</v>
      </c>
      <c r="J2028" s="22">
        <v>4249524</v>
      </c>
      <c r="K2028" s="22">
        <f t="shared" si="186"/>
        <v>11898.985</v>
      </c>
      <c r="L2028" s="22">
        <f t="shared" si="200"/>
        <v>0.025039698673077374</v>
      </c>
    </row>
    <row r="2029" spans="1:12" s="22" customFormat="1" ht="15.75">
      <c r="A2029" s="22" t="s">
        <v>20</v>
      </c>
      <c r="B2029" s="22" t="s">
        <v>94</v>
      </c>
      <c r="C2029" s="22" t="s">
        <v>128</v>
      </c>
      <c r="D2029" s="22">
        <v>8857.08</v>
      </c>
      <c r="E2029" s="22">
        <v>4343492</v>
      </c>
      <c r="F2029" s="22" t="s">
        <v>20</v>
      </c>
      <c r="G2029" s="22" t="s">
        <v>94</v>
      </c>
      <c r="H2029" s="22" t="s">
        <v>128</v>
      </c>
      <c r="I2029" s="22">
        <v>9906.4</v>
      </c>
      <c r="J2029" s="22">
        <v>4259430</v>
      </c>
      <c r="K2029" s="22">
        <f t="shared" si="186"/>
        <v>9381.74</v>
      </c>
      <c r="L2029" s="22">
        <f t="shared" si="200"/>
        <v>0.01974251943583061</v>
      </c>
    </row>
    <row r="2030" spans="1:12" s="22" customFormat="1" ht="15.75">
      <c r="A2030" s="22" t="s">
        <v>20</v>
      </c>
      <c r="B2030" s="22" t="s">
        <v>94</v>
      </c>
      <c r="C2030" s="22" t="s">
        <v>129</v>
      </c>
      <c r="D2030" s="22">
        <v>7753.02</v>
      </c>
      <c r="E2030" s="22">
        <v>4351245</v>
      </c>
      <c r="F2030" s="22" t="s">
        <v>20</v>
      </c>
      <c r="G2030" s="22" t="s">
        <v>94</v>
      </c>
      <c r="H2030" s="22" t="s">
        <v>129</v>
      </c>
      <c r="I2030" s="22">
        <v>5625.14</v>
      </c>
      <c r="J2030" s="22">
        <v>4265055</v>
      </c>
      <c r="K2030" s="22">
        <f>(D2030+I2030)/2</f>
        <v>6689.08</v>
      </c>
      <c r="L2030" s="22">
        <f t="shared" si="200"/>
        <v>0.014076204617461775</v>
      </c>
    </row>
    <row r="2031" spans="1:12" s="22" customFormat="1" ht="15.75">
      <c r="A2031" s="22" t="s">
        <v>20</v>
      </c>
      <c r="B2031" s="22" t="s">
        <v>94</v>
      </c>
      <c r="C2031" s="22" t="s">
        <v>130</v>
      </c>
      <c r="D2031" s="22">
        <v>7397.26</v>
      </c>
      <c r="E2031" s="22">
        <v>4358643</v>
      </c>
      <c r="F2031" s="22" t="s">
        <v>20</v>
      </c>
      <c r="G2031" s="22" t="s">
        <v>94</v>
      </c>
      <c r="H2031" s="22" t="s">
        <v>130</v>
      </c>
      <c r="I2031" s="22">
        <v>12830.99</v>
      </c>
      <c r="J2031" s="22">
        <v>4277886</v>
      </c>
      <c r="K2031" s="22">
        <f>(D2031+I2031)/2</f>
        <v>10114.125</v>
      </c>
      <c r="L2031" s="22">
        <f t="shared" si="200"/>
        <v>0.021283718093756628</v>
      </c>
    </row>
    <row r="2032" spans="1:12" s="22" customFormat="1" ht="15.75">
      <c r="A2032" s="22" t="s">
        <v>20</v>
      </c>
      <c r="B2032" s="22" t="s">
        <v>94</v>
      </c>
      <c r="C2032" s="22" t="s">
        <v>131</v>
      </c>
      <c r="D2032" s="22">
        <v>1764.06</v>
      </c>
      <c r="E2032" s="22">
        <v>4360407</v>
      </c>
      <c r="F2032" s="22" t="s">
        <v>20</v>
      </c>
      <c r="G2032" s="22" t="s">
        <v>94</v>
      </c>
      <c r="H2032" s="22" t="s">
        <v>131</v>
      </c>
      <c r="I2032" s="22">
        <v>21504.98</v>
      </c>
      <c r="J2032" s="22">
        <v>4299391</v>
      </c>
      <c r="K2032" s="22">
        <f>(D2032+I2032)/2</f>
        <v>11634.52</v>
      </c>
      <c r="L2032" s="22">
        <f t="shared" si="200"/>
        <v>0.024483170203667973</v>
      </c>
    </row>
    <row r="2033" spans="1:12" s="22" customFormat="1" ht="15.75">
      <c r="A2033" s="22" t="s">
        <v>20</v>
      </c>
      <c r="B2033" s="22" t="s">
        <v>94</v>
      </c>
      <c r="C2033" s="22" t="s">
        <v>132</v>
      </c>
      <c r="D2033" s="22">
        <v>16241.23</v>
      </c>
      <c r="E2033" s="22">
        <v>4376648</v>
      </c>
      <c r="F2033" s="22" t="s">
        <v>20</v>
      </c>
      <c r="G2033" s="22" t="s">
        <v>94</v>
      </c>
      <c r="H2033" s="22" t="s">
        <v>132</v>
      </c>
      <c r="I2033" s="22">
        <v>22389.18</v>
      </c>
      <c r="J2033" s="22">
        <v>4321780</v>
      </c>
      <c r="K2033" s="22">
        <f>(D2033+I2033)/2</f>
        <v>19315.205</v>
      </c>
      <c r="L2033" s="22">
        <f t="shared" si="200"/>
        <v>0.04064606460204106</v>
      </c>
    </row>
    <row r="2034" spans="1:6" ht="15.75">
      <c r="A2034" t="s">
        <v>252</v>
      </c>
      <c r="F2034" t="s">
        <v>214</v>
      </c>
    </row>
    <row r="2035" spans="1:6" ht="15.75">
      <c r="A2035" t="s">
        <v>4</v>
      </c>
      <c r="F2035" t="s">
        <v>4</v>
      </c>
    </row>
    <row r="2037" spans="1:6" ht="15.75">
      <c r="A2037" t="s">
        <v>5</v>
      </c>
      <c r="F2037" t="s">
        <v>5</v>
      </c>
    </row>
    <row r="2039" spans="1:6" ht="15.75">
      <c r="A2039" t="s">
        <v>6</v>
      </c>
      <c r="F2039" t="s">
        <v>6</v>
      </c>
    </row>
    <row r="2040" spans="1:10" ht="15.75">
      <c r="A2040" t="s">
        <v>7</v>
      </c>
      <c r="B2040" t="s">
        <v>91</v>
      </c>
      <c r="C2040" t="s">
        <v>135</v>
      </c>
      <c r="D2040" t="s">
        <v>9</v>
      </c>
      <c r="E2040" t="s">
        <v>9</v>
      </c>
      <c r="F2040" t="s">
        <v>7</v>
      </c>
      <c r="G2040" t="s">
        <v>91</v>
      </c>
      <c r="H2040" t="s">
        <v>135</v>
      </c>
      <c r="I2040" t="s">
        <v>9</v>
      </c>
      <c r="J2040" t="s">
        <v>9</v>
      </c>
    </row>
    <row r="2041" spans="1:8" ht="15.75">
      <c r="A2041" t="s">
        <v>11</v>
      </c>
      <c r="B2041" t="s">
        <v>43</v>
      </c>
      <c r="C2041" t="s">
        <v>103</v>
      </c>
      <c r="F2041" t="s">
        <v>11</v>
      </c>
      <c r="G2041" t="s">
        <v>11</v>
      </c>
      <c r="H2041" t="s">
        <v>79</v>
      </c>
    </row>
    <row r="2042" spans="1:11" s="22" customFormat="1" ht="15.75">
      <c r="A2042" s="22" t="s">
        <v>0</v>
      </c>
      <c r="B2042" s="22" t="s">
        <v>93</v>
      </c>
      <c r="C2042" s="22" t="s">
        <v>136</v>
      </c>
      <c r="D2042" s="22">
        <v>210461.9</v>
      </c>
      <c r="E2042" s="22">
        <v>210461.9</v>
      </c>
      <c r="F2042" s="22" t="s">
        <v>0</v>
      </c>
      <c r="G2042" s="22" t="s">
        <v>93</v>
      </c>
      <c r="H2042" s="22" t="s">
        <v>136</v>
      </c>
      <c r="I2042" s="22">
        <v>154236.7</v>
      </c>
      <c r="J2042" s="22">
        <v>154236.7</v>
      </c>
      <c r="K2042" s="22">
        <f aca="true" t="shared" si="201" ref="K2042:K2061">(D2042+I2042)/2</f>
        <v>182349.3</v>
      </c>
    </row>
    <row r="2043" spans="1:11" s="22" customFormat="1" ht="15.75">
      <c r="A2043" s="22" t="s">
        <v>0</v>
      </c>
      <c r="B2043" s="22" t="s">
        <v>93</v>
      </c>
      <c r="C2043" s="22" t="s">
        <v>137</v>
      </c>
      <c r="D2043" s="22">
        <v>657456.5</v>
      </c>
      <c r="E2043" s="22">
        <v>867918.5</v>
      </c>
      <c r="F2043" s="22" t="s">
        <v>0</v>
      </c>
      <c r="G2043" s="22" t="s">
        <v>93</v>
      </c>
      <c r="H2043" s="22" t="s">
        <v>137</v>
      </c>
      <c r="I2043" s="22">
        <v>653806.1</v>
      </c>
      <c r="J2043" s="22">
        <v>808042.8</v>
      </c>
      <c r="K2043" s="22">
        <f t="shared" si="201"/>
        <v>655631.3</v>
      </c>
    </row>
    <row r="2044" spans="1:11" s="22" customFormat="1" ht="15.75">
      <c r="A2044" s="22" t="s">
        <v>0</v>
      </c>
      <c r="B2044" s="22" t="s">
        <v>93</v>
      </c>
      <c r="C2044" s="22" t="s">
        <v>138</v>
      </c>
      <c r="D2044" s="22">
        <v>435359.8</v>
      </c>
      <c r="E2044" s="22">
        <v>1303278</v>
      </c>
      <c r="F2044" s="22" t="s">
        <v>0</v>
      </c>
      <c r="G2044" s="22" t="s">
        <v>93</v>
      </c>
      <c r="H2044" s="22" t="s">
        <v>138</v>
      </c>
      <c r="I2044" s="22">
        <v>367532.8</v>
      </c>
      <c r="J2044" s="22">
        <v>1175576</v>
      </c>
      <c r="K2044" s="22">
        <f t="shared" si="201"/>
        <v>401446.3</v>
      </c>
    </row>
    <row r="2045" spans="1:11" s="22" customFormat="1" ht="15.75">
      <c r="A2045" s="22" t="s">
        <v>0</v>
      </c>
      <c r="B2045" s="22" t="s">
        <v>93</v>
      </c>
      <c r="C2045" s="22" t="s">
        <v>139</v>
      </c>
      <c r="D2045" s="22">
        <v>470247.4</v>
      </c>
      <c r="E2045" s="22">
        <v>1773526</v>
      </c>
      <c r="F2045" s="22" t="s">
        <v>0</v>
      </c>
      <c r="G2045" s="22" t="s">
        <v>93</v>
      </c>
      <c r="H2045" s="22" t="s">
        <v>139</v>
      </c>
      <c r="I2045" s="22">
        <v>486230.7</v>
      </c>
      <c r="J2045" s="22">
        <v>1661806</v>
      </c>
      <c r="K2045" s="22">
        <f t="shared" si="201"/>
        <v>478239.05000000005</v>
      </c>
    </row>
    <row r="2046" spans="1:11" s="22" customFormat="1" ht="15.75">
      <c r="A2046" s="22" t="s">
        <v>0</v>
      </c>
      <c r="B2046" s="22" t="s">
        <v>93</v>
      </c>
      <c r="C2046" s="22" t="s">
        <v>140</v>
      </c>
      <c r="D2046" s="22">
        <v>304716</v>
      </c>
      <c r="E2046" s="22">
        <v>2078242</v>
      </c>
      <c r="F2046" s="22" t="s">
        <v>0</v>
      </c>
      <c r="G2046" s="22" t="s">
        <v>93</v>
      </c>
      <c r="H2046" s="22" t="s">
        <v>140</v>
      </c>
      <c r="I2046" s="22">
        <v>306727.2</v>
      </c>
      <c r="J2046" s="22">
        <v>1968533</v>
      </c>
      <c r="K2046" s="22">
        <f t="shared" si="201"/>
        <v>305721.6</v>
      </c>
    </row>
    <row r="2047" spans="1:11" s="22" customFormat="1" ht="15.75">
      <c r="A2047" s="22" t="s">
        <v>0</v>
      </c>
      <c r="B2047" s="22" t="s">
        <v>94</v>
      </c>
      <c r="C2047" s="22" t="s">
        <v>136</v>
      </c>
      <c r="D2047" s="22">
        <v>211665</v>
      </c>
      <c r="E2047" s="22">
        <v>2289907</v>
      </c>
      <c r="F2047" s="22" t="s">
        <v>0</v>
      </c>
      <c r="G2047" s="22" t="s">
        <v>94</v>
      </c>
      <c r="H2047" s="22" t="s">
        <v>136</v>
      </c>
      <c r="I2047" s="22">
        <v>211784.9</v>
      </c>
      <c r="J2047" s="22">
        <v>2180318</v>
      </c>
      <c r="K2047" s="22">
        <f t="shared" si="201"/>
        <v>211724.95</v>
      </c>
    </row>
    <row r="2048" spans="1:11" s="22" customFormat="1" ht="15.75">
      <c r="A2048" s="22" t="s">
        <v>0</v>
      </c>
      <c r="B2048" s="22" t="s">
        <v>94</v>
      </c>
      <c r="C2048" s="22" t="s">
        <v>137</v>
      </c>
      <c r="D2048" s="22">
        <v>795146.4</v>
      </c>
      <c r="E2048" s="22">
        <v>3085053</v>
      </c>
      <c r="F2048" s="22" t="s">
        <v>0</v>
      </c>
      <c r="G2048" s="22" t="s">
        <v>94</v>
      </c>
      <c r="H2048" s="22" t="s">
        <v>137</v>
      </c>
      <c r="I2048" s="22">
        <v>756973.6</v>
      </c>
      <c r="J2048" s="22">
        <v>2937292</v>
      </c>
      <c r="K2048" s="22">
        <f t="shared" si="201"/>
        <v>776060</v>
      </c>
    </row>
    <row r="2049" spans="1:11" s="22" customFormat="1" ht="15.75">
      <c r="A2049" s="22" t="s">
        <v>0</v>
      </c>
      <c r="B2049" s="22" t="s">
        <v>94</v>
      </c>
      <c r="C2049" s="22" t="s">
        <v>138</v>
      </c>
      <c r="D2049" s="22">
        <v>489322.6</v>
      </c>
      <c r="E2049" s="22">
        <v>3574376</v>
      </c>
      <c r="F2049" s="22" t="s">
        <v>0</v>
      </c>
      <c r="G2049" s="22" t="s">
        <v>94</v>
      </c>
      <c r="H2049" s="22" t="s">
        <v>138</v>
      </c>
      <c r="I2049" s="22">
        <v>514751.1</v>
      </c>
      <c r="J2049" s="22">
        <v>3452043</v>
      </c>
      <c r="K2049" s="22">
        <f t="shared" si="201"/>
        <v>502036.85</v>
      </c>
    </row>
    <row r="2050" spans="1:11" s="22" customFormat="1" ht="15.75">
      <c r="A2050" s="22" t="s">
        <v>0</v>
      </c>
      <c r="B2050" s="22" t="s">
        <v>94</v>
      </c>
      <c r="C2050" s="22" t="s">
        <v>139</v>
      </c>
      <c r="D2050" s="22">
        <v>515474.7</v>
      </c>
      <c r="E2050" s="22">
        <v>4089850</v>
      </c>
      <c r="F2050" s="22" t="s">
        <v>0</v>
      </c>
      <c r="G2050" s="22" t="s">
        <v>94</v>
      </c>
      <c r="H2050" s="22" t="s">
        <v>139</v>
      </c>
      <c r="I2050" s="22">
        <v>514595.5</v>
      </c>
      <c r="J2050" s="22">
        <v>3966638</v>
      </c>
      <c r="K2050" s="22">
        <f t="shared" si="201"/>
        <v>515035.1</v>
      </c>
    </row>
    <row r="2051" spans="1:11" s="22" customFormat="1" ht="15.75">
      <c r="A2051" s="22" t="s">
        <v>0</v>
      </c>
      <c r="B2051" s="22" t="s">
        <v>94</v>
      </c>
      <c r="C2051" s="22" t="s">
        <v>140</v>
      </c>
      <c r="D2051" s="22">
        <v>288731.3</v>
      </c>
      <c r="E2051" s="22">
        <v>4378582</v>
      </c>
      <c r="F2051" s="22" t="s">
        <v>0</v>
      </c>
      <c r="G2051" s="22" t="s">
        <v>94</v>
      </c>
      <c r="H2051" s="22" t="s">
        <v>140</v>
      </c>
      <c r="I2051" s="22">
        <v>263569.1</v>
      </c>
      <c r="J2051" s="22">
        <v>4230208</v>
      </c>
      <c r="K2051" s="22">
        <f t="shared" si="201"/>
        <v>276150.19999999995</v>
      </c>
    </row>
    <row r="2052" spans="1:11" s="22" customFormat="1" ht="15.75">
      <c r="A2052" s="22" t="s">
        <v>20</v>
      </c>
      <c r="B2052" s="22" t="s">
        <v>93</v>
      </c>
      <c r="C2052" s="22" t="s">
        <v>136</v>
      </c>
      <c r="D2052" s="22">
        <v>171801.1</v>
      </c>
      <c r="E2052" s="22">
        <v>4550383</v>
      </c>
      <c r="F2052" s="22" t="s">
        <v>20</v>
      </c>
      <c r="G2052" s="22" t="s">
        <v>93</v>
      </c>
      <c r="H2052" s="22" t="s">
        <v>136</v>
      </c>
      <c r="I2052" s="22">
        <v>181622.4</v>
      </c>
      <c r="J2052" s="22">
        <v>4411830</v>
      </c>
      <c r="K2052" s="22">
        <f t="shared" si="201"/>
        <v>176711.75</v>
      </c>
    </row>
    <row r="2053" spans="1:11" s="22" customFormat="1" ht="15.75">
      <c r="A2053" s="22" t="s">
        <v>20</v>
      </c>
      <c r="B2053" s="22" t="s">
        <v>93</v>
      </c>
      <c r="C2053" s="22" t="s">
        <v>137</v>
      </c>
      <c r="D2053" s="22">
        <v>201937.6</v>
      </c>
      <c r="E2053" s="22">
        <v>4752320</v>
      </c>
      <c r="F2053" s="22" t="s">
        <v>20</v>
      </c>
      <c r="G2053" s="22" t="s">
        <v>93</v>
      </c>
      <c r="H2053" s="22" t="s">
        <v>137</v>
      </c>
      <c r="I2053" s="22">
        <v>196618.3</v>
      </c>
      <c r="J2053" s="22">
        <v>4608448</v>
      </c>
      <c r="K2053" s="22">
        <f t="shared" si="201"/>
        <v>199277.95</v>
      </c>
    </row>
    <row r="2054" spans="1:11" s="22" customFormat="1" ht="15.75">
      <c r="A2054" s="22" t="s">
        <v>20</v>
      </c>
      <c r="B2054" s="22" t="s">
        <v>93</v>
      </c>
      <c r="C2054" s="22" t="s">
        <v>138</v>
      </c>
      <c r="D2054" s="22">
        <v>78377.56</v>
      </c>
      <c r="E2054" s="22">
        <v>4830698</v>
      </c>
      <c r="F2054" s="22" t="s">
        <v>20</v>
      </c>
      <c r="G2054" s="22" t="s">
        <v>93</v>
      </c>
      <c r="H2054" s="22" t="s">
        <v>138</v>
      </c>
      <c r="I2054" s="22">
        <v>95562.82</v>
      </c>
      <c r="J2054" s="22">
        <v>4704011</v>
      </c>
      <c r="K2054" s="22">
        <f t="shared" si="201"/>
        <v>86970.19</v>
      </c>
    </row>
    <row r="2055" spans="1:11" s="22" customFormat="1" ht="15.75">
      <c r="A2055" s="22" t="s">
        <v>20</v>
      </c>
      <c r="B2055" s="22" t="s">
        <v>93</v>
      </c>
      <c r="C2055" s="22" t="s">
        <v>139</v>
      </c>
      <c r="D2055" s="22">
        <v>149044.2</v>
      </c>
      <c r="E2055" s="22">
        <v>4979742</v>
      </c>
      <c r="F2055" s="22" t="s">
        <v>20</v>
      </c>
      <c r="G2055" s="22" t="s">
        <v>93</v>
      </c>
      <c r="H2055" s="22" t="s">
        <v>139</v>
      </c>
      <c r="I2055" s="22">
        <v>201286.2</v>
      </c>
      <c r="J2055" s="22">
        <v>4905297</v>
      </c>
      <c r="K2055" s="22">
        <f t="shared" si="201"/>
        <v>175165.2</v>
      </c>
    </row>
    <row r="2056" spans="1:11" s="22" customFormat="1" ht="15.75">
      <c r="A2056" s="22" t="s">
        <v>20</v>
      </c>
      <c r="B2056" s="22" t="s">
        <v>93</v>
      </c>
      <c r="C2056" s="22" t="s">
        <v>140</v>
      </c>
      <c r="D2056" s="22">
        <v>108399.2</v>
      </c>
      <c r="E2056" s="22">
        <v>5088141</v>
      </c>
      <c r="F2056" s="22" t="s">
        <v>20</v>
      </c>
      <c r="G2056" s="22" t="s">
        <v>93</v>
      </c>
      <c r="H2056" s="22" t="s">
        <v>140</v>
      </c>
      <c r="I2056" s="22">
        <v>136626.6</v>
      </c>
      <c r="J2056" s="22">
        <v>5041924</v>
      </c>
      <c r="K2056" s="22">
        <f t="shared" si="201"/>
        <v>122512.9</v>
      </c>
    </row>
    <row r="2057" spans="1:11" s="22" customFormat="1" ht="15.75">
      <c r="A2057" s="22" t="s">
        <v>20</v>
      </c>
      <c r="B2057" s="22" t="s">
        <v>94</v>
      </c>
      <c r="C2057" s="22" t="s">
        <v>136</v>
      </c>
      <c r="D2057" s="22">
        <v>176671.9</v>
      </c>
      <c r="E2057" s="22">
        <v>5264813</v>
      </c>
      <c r="F2057" s="22" t="s">
        <v>20</v>
      </c>
      <c r="G2057" s="22" t="s">
        <v>94</v>
      </c>
      <c r="H2057" s="22" t="s">
        <v>136</v>
      </c>
      <c r="I2057" s="22">
        <v>159658.8</v>
      </c>
      <c r="J2057" s="22">
        <v>5201583</v>
      </c>
      <c r="K2057" s="22">
        <f t="shared" si="201"/>
        <v>168165.34999999998</v>
      </c>
    </row>
    <row r="2058" spans="1:11" s="22" customFormat="1" ht="15.75">
      <c r="A2058" s="22" t="s">
        <v>20</v>
      </c>
      <c r="B2058" s="22" t="s">
        <v>94</v>
      </c>
      <c r="C2058" s="22" t="s">
        <v>137</v>
      </c>
      <c r="D2058" s="22">
        <v>191151.7</v>
      </c>
      <c r="E2058" s="22">
        <v>5455965</v>
      </c>
      <c r="F2058" s="22" t="s">
        <v>20</v>
      </c>
      <c r="G2058" s="22" t="s">
        <v>94</v>
      </c>
      <c r="H2058" s="22" t="s">
        <v>137</v>
      </c>
      <c r="I2058" s="22">
        <v>189299.2</v>
      </c>
      <c r="J2058" s="22">
        <v>5390882</v>
      </c>
      <c r="K2058" s="22">
        <f t="shared" si="201"/>
        <v>190225.45</v>
      </c>
    </row>
    <row r="2059" spans="1:11" s="22" customFormat="1" ht="15.75">
      <c r="A2059" s="22" t="s">
        <v>20</v>
      </c>
      <c r="B2059" s="22" t="s">
        <v>94</v>
      </c>
      <c r="C2059" s="22" t="s">
        <v>138</v>
      </c>
      <c r="D2059" s="22">
        <v>107975.9</v>
      </c>
      <c r="E2059" s="22">
        <v>5563941</v>
      </c>
      <c r="F2059" s="22" t="s">
        <v>20</v>
      </c>
      <c r="G2059" s="22" t="s">
        <v>94</v>
      </c>
      <c r="H2059" s="22" t="s">
        <v>138</v>
      </c>
      <c r="I2059" s="22">
        <v>116632.3</v>
      </c>
      <c r="J2059" s="22">
        <v>5507514</v>
      </c>
      <c r="K2059" s="22">
        <f t="shared" si="201"/>
        <v>112304.1</v>
      </c>
    </row>
    <row r="2060" spans="1:11" s="22" customFormat="1" ht="15.75">
      <c r="A2060" s="22" t="s">
        <v>20</v>
      </c>
      <c r="B2060" s="22" t="s">
        <v>94</v>
      </c>
      <c r="C2060" s="22" t="s">
        <v>139</v>
      </c>
      <c r="D2060" s="22">
        <v>130468.2</v>
      </c>
      <c r="E2060" s="22">
        <v>5694409</v>
      </c>
      <c r="F2060" s="22" t="s">
        <v>20</v>
      </c>
      <c r="G2060" s="22" t="s">
        <v>94</v>
      </c>
      <c r="H2060" s="22" t="s">
        <v>139</v>
      </c>
      <c r="I2060" s="22">
        <v>188446.9</v>
      </c>
      <c r="J2060" s="22">
        <v>5695961</v>
      </c>
      <c r="K2060" s="22">
        <f t="shared" si="201"/>
        <v>159457.55</v>
      </c>
    </row>
    <row r="2061" spans="1:11" s="22" customFormat="1" ht="15.75">
      <c r="A2061" s="22" t="s">
        <v>20</v>
      </c>
      <c r="B2061" s="22" t="s">
        <v>94</v>
      </c>
      <c r="C2061" s="22" t="s">
        <v>140</v>
      </c>
      <c r="D2061" s="22">
        <v>93439.64</v>
      </c>
      <c r="E2061" s="22">
        <v>5787849</v>
      </c>
      <c r="F2061" s="22" t="s">
        <v>20</v>
      </c>
      <c r="G2061" s="22" t="s">
        <v>94</v>
      </c>
      <c r="H2061" s="22" t="s">
        <v>140</v>
      </c>
      <c r="I2061" s="22">
        <v>90827.15</v>
      </c>
      <c r="J2061" s="22">
        <v>5786788</v>
      </c>
      <c r="K2061" s="22">
        <f t="shared" si="201"/>
        <v>92133.39499999999</v>
      </c>
    </row>
    <row r="2062" spans="1:6" ht="15.75">
      <c r="A2062" t="s">
        <v>253</v>
      </c>
      <c r="F2062" t="s">
        <v>215</v>
      </c>
    </row>
    <row r="2063" spans="1:6" ht="15.75">
      <c r="A2063" t="s">
        <v>4</v>
      </c>
      <c r="F2063" t="s">
        <v>4</v>
      </c>
    </row>
    <row r="2065" spans="1:6" ht="15.75">
      <c r="A2065" t="s">
        <v>5</v>
      </c>
      <c r="F2065" t="s">
        <v>5</v>
      </c>
    </row>
    <row r="2067" spans="1:6" ht="15.75">
      <c r="A2067" t="s">
        <v>6</v>
      </c>
      <c r="F2067" t="s">
        <v>6</v>
      </c>
    </row>
    <row r="2068" spans="1:9" ht="15.75">
      <c r="A2068" t="s">
        <v>142</v>
      </c>
      <c r="B2068" t="s">
        <v>8</v>
      </c>
      <c r="C2068" t="s">
        <v>9</v>
      </c>
      <c r="D2068" t="s">
        <v>9</v>
      </c>
      <c r="F2068" t="s">
        <v>142</v>
      </c>
      <c r="G2068" t="s">
        <v>8</v>
      </c>
      <c r="H2068" t="s">
        <v>9</v>
      </c>
      <c r="I2068" t="s">
        <v>9</v>
      </c>
    </row>
    <row r="2069" spans="1:7" ht="15.75">
      <c r="A2069" t="s">
        <v>43</v>
      </c>
      <c r="B2069" t="s">
        <v>10</v>
      </c>
      <c r="F2069" t="s">
        <v>11</v>
      </c>
      <c r="G2069" t="s">
        <v>143</v>
      </c>
    </row>
    <row r="2070" spans="1:10" s="22" customFormat="1" ht="15.75">
      <c r="A2070" s="22" t="s">
        <v>1</v>
      </c>
      <c r="B2070" s="22" t="s">
        <v>13</v>
      </c>
      <c r="C2070" s="22">
        <v>11211.1</v>
      </c>
      <c r="D2070" s="22">
        <v>11211.1</v>
      </c>
      <c r="F2070" s="22" t="s">
        <v>1</v>
      </c>
      <c r="G2070" s="22" t="s">
        <v>13</v>
      </c>
      <c r="H2070" s="22">
        <v>20110.34</v>
      </c>
      <c r="I2070" s="22">
        <v>20110.34</v>
      </c>
      <c r="J2070" s="22">
        <f>(C2070+H2070)/2</f>
        <v>15660.720000000001</v>
      </c>
    </row>
    <row r="2071" spans="1:10" s="22" customFormat="1" ht="15.75">
      <c r="A2071" s="22" t="s">
        <v>1</v>
      </c>
      <c r="B2071" s="22" t="s">
        <v>14</v>
      </c>
      <c r="C2071" s="22">
        <v>10397.12</v>
      </c>
      <c r="D2071" s="22">
        <v>21608.22</v>
      </c>
      <c r="F2071" s="22" t="s">
        <v>1</v>
      </c>
      <c r="G2071" s="22" t="s">
        <v>14</v>
      </c>
      <c r="H2071" s="22">
        <v>14276.35</v>
      </c>
      <c r="I2071" s="22">
        <v>34386.69</v>
      </c>
      <c r="J2071" s="22">
        <f aca="true" t="shared" si="202" ref="J2071:J2099">(C2071+H2071)/2</f>
        <v>12336.735</v>
      </c>
    </row>
    <row r="2072" spans="1:10" s="22" customFormat="1" ht="15.75">
      <c r="A2072" s="22" t="s">
        <v>1</v>
      </c>
      <c r="B2072" s="22" t="s">
        <v>15</v>
      </c>
      <c r="C2072" s="22">
        <v>38821.79</v>
      </c>
      <c r="D2072" s="22">
        <v>60430.01</v>
      </c>
      <c r="F2072" s="22" t="s">
        <v>1</v>
      </c>
      <c r="G2072" s="22" t="s">
        <v>15</v>
      </c>
      <c r="H2072" s="22">
        <v>56675.07</v>
      </c>
      <c r="I2072" s="22">
        <v>91061.76</v>
      </c>
      <c r="J2072" s="22">
        <f t="shared" si="202"/>
        <v>47748.43</v>
      </c>
    </row>
    <row r="2073" spans="1:10" s="22" customFormat="1" ht="15.75">
      <c r="A2073" s="22" t="s">
        <v>1</v>
      </c>
      <c r="B2073" s="22" t="s">
        <v>16</v>
      </c>
      <c r="C2073" s="22">
        <v>33907.19</v>
      </c>
      <c r="D2073" s="22">
        <v>94337.2</v>
      </c>
      <c r="F2073" s="22" t="s">
        <v>1</v>
      </c>
      <c r="G2073" s="22" t="s">
        <v>16</v>
      </c>
      <c r="H2073" s="22">
        <v>56270.05</v>
      </c>
      <c r="I2073" s="22">
        <v>147331.8</v>
      </c>
      <c r="J2073" s="22">
        <f t="shared" si="202"/>
        <v>45088.62</v>
      </c>
    </row>
    <row r="2074" spans="1:10" s="22" customFormat="1" ht="15.75">
      <c r="A2074" s="22" t="s">
        <v>1</v>
      </c>
      <c r="B2074" s="22" t="s">
        <v>17</v>
      </c>
      <c r="C2074" s="22">
        <v>61120.38</v>
      </c>
      <c r="D2074" s="22">
        <v>155457.6</v>
      </c>
      <c r="F2074" s="22" t="s">
        <v>1</v>
      </c>
      <c r="G2074" s="22" t="s">
        <v>17</v>
      </c>
      <c r="H2074" s="22">
        <v>64680.87</v>
      </c>
      <c r="I2074" s="22">
        <v>212012.7</v>
      </c>
      <c r="J2074" s="22">
        <f t="shared" si="202"/>
        <v>62900.625</v>
      </c>
    </row>
    <row r="2075" spans="1:10" s="22" customFormat="1" ht="15.75">
      <c r="A2075" s="22" t="s">
        <v>1</v>
      </c>
      <c r="B2075" s="22" t="s">
        <v>18</v>
      </c>
      <c r="C2075" s="22">
        <v>41348.82</v>
      </c>
      <c r="D2075" s="22">
        <v>196806.4</v>
      </c>
      <c r="F2075" s="22" t="s">
        <v>1</v>
      </c>
      <c r="G2075" s="22" t="s">
        <v>18</v>
      </c>
      <c r="H2075" s="22">
        <v>51348.59</v>
      </c>
      <c r="I2075" s="22">
        <v>263361.3</v>
      </c>
      <c r="J2075" s="22">
        <f t="shared" si="202"/>
        <v>46348.705</v>
      </c>
    </row>
    <row r="2076" spans="1:10" s="22" customFormat="1" ht="15.75">
      <c r="A2076" s="22" t="s">
        <v>1</v>
      </c>
      <c r="B2076" s="22" t="s">
        <v>19</v>
      </c>
      <c r="C2076" s="22">
        <v>70926.78</v>
      </c>
      <c r="D2076" s="22">
        <v>267733.2</v>
      </c>
      <c r="F2076" s="22" t="s">
        <v>1</v>
      </c>
      <c r="G2076" s="22" t="s">
        <v>19</v>
      </c>
      <c r="H2076" s="22">
        <v>55827.91</v>
      </c>
      <c r="I2076" s="22">
        <v>319189.2</v>
      </c>
      <c r="J2076" s="22">
        <f t="shared" si="202"/>
        <v>63377.345</v>
      </c>
    </row>
    <row r="2077" spans="1:10" s="22" customFormat="1" ht="15.75">
      <c r="A2077" s="22" t="s">
        <v>2</v>
      </c>
      <c r="B2077" s="22" t="s">
        <v>12</v>
      </c>
      <c r="C2077" s="22">
        <v>11864</v>
      </c>
      <c r="D2077" s="22">
        <v>279597.2</v>
      </c>
      <c r="F2077" s="22" t="s">
        <v>2</v>
      </c>
      <c r="G2077" s="22" t="s">
        <v>12</v>
      </c>
      <c r="H2077" s="22">
        <v>10024.87</v>
      </c>
      <c r="I2077" s="22">
        <v>329214.1</v>
      </c>
      <c r="J2077" s="22">
        <f t="shared" si="202"/>
        <v>10944.435000000001</v>
      </c>
    </row>
    <row r="2078" spans="1:10" s="22" customFormat="1" ht="15.75">
      <c r="A2078" s="22" t="s">
        <v>2</v>
      </c>
      <c r="B2078" s="22" t="s">
        <v>13</v>
      </c>
      <c r="C2078" s="22">
        <v>31526.8</v>
      </c>
      <c r="D2078" s="22">
        <v>311124</v>
      </c>
      <c r="F2078" s="22" t="s">
        <v>2</v>
      </c>
      <c r="G2078" s="22" t="s">
        <v>13</v>
      </c>
      <c r="H2078" s="22">
        <v>44476.08</v>
      </c>
      <c r="I2078" s="22">
        <v>373690.1</v>
      </c>
      <c r="J2078" s="22">
        <f t="shared" si="202"/>
        <v>38001.44</v>
      </c>
    </row>
    <row r="2079" spans="1:10" s="22" customFormat="1" ht="15.75">
      <c r="A2079" s="22" t="s">
        <v>2</v>
      </c>
      <c r="B2079" s="22" t="s">
        <v>14</v>
      </c>
      <c r="C2079" s="22">
        <v>23949.15</v>
      </c>
      <c r="D2079" s="22">
        <v>335073.1</v>
      </c>
      <c r="F2079" s="22" t="s">
        <v>2</v>
      </c>
      <c r="G2079" s="22" t="s">
        <v>14</v>
      </c>
      <c r="H2079" s="22">
        <v>37192.27</v>
      </c>
      <c r="I2079" s="22">
        <v>410882.4</v>
      </c>
      <c r="J2079" s="22">
        <f t="shared" si="202"/>
        <v>30570.71</v>
      </c>
    </row>
    <row r="2080" spans="1:10" s="22" customFormat="1" ht="15.75">
      <c r="A2080" s="22" t="s">
        <v>2</v>
      </c>
      <c r="B2080" s="22" t="s">
        <v>15</v>
      </c>
      <c r="C2080" s="22">
        <v>90484.37</v>
      </c>
      <c r="D2080" s="22">
        <v>425557.5</v>
      </c>
      <c r="F2080" s="22" t="s">
        <v>2</v>
      </c>
      <c r="G2080" s="22" t="s">
        <v>15</v>
      </c>
      <c r="H2080" s="22">
        <v>98361.01</v>
      </c>
      <c r="I2080" s="22">
        <v>509243.4</v>
      </c>
      <c r="J2080" s="22">
        <f t="shared" si="202"/>
        <v>94422.69</v>
      </c>
    </row>
    <row r="2081" spans="1:10" s="22" customFormat="1" ht="15.75">
      <c r="A2081" s="22" t="s">
        <v>2</v>
      </c>
      <c r="B2081" s="22" t="s">
        <v>16</v>
      </c>
      <c r="C2081" s="22">
        <v>113378.9</v>
      </c>
      <c r="D2081" s="22">
        <v>538936.4</v>
      </c>
      <c r="F2081" s="22" t="s">
        <v>2</v>
      </c>
      <c r="G2081" s="22" t="s">
        <v>16</v>
      </c>
      <c r="H2081" s="22">
        <v>133343.3</v>
      </c>
      <c r="I2081" s="22">
        <v>642586.7</v>
      </c>
      <c r="J2081" s="22">
        <f t="shared" si="202"/>
        <v>123361.09999999999</v>
      </c>
    </row>
    <row r="2082" spans="1:10" s="22" customFormat="1" ht="15.75">
      <c r="A2082" s="22" t="s">
        <v>2</v>
      </c>
      <c r="B2082" s="22" t="s">
        <v>17</v>
      </c>
      <c r="C2082" s="22">
        <v>71197.01</v>
      </c>
      <c r="D2082" s="22">
        <v>610133.4</v>
      </c>
      <c r="F2082" s="22" t="s">
        <v>2</v>
      </c>
      <c r="G2082" s="22" t="s">
        <v>17</v>
      </c>
      <c r="H2082" s="22">
        <v>133986</v>
      </c>
      <c r="I2082" s="22">
        <v>776572.7</v>
      </c>
      <c r="J2082" s="22">
        <f t="shared" si="202"/>
        <v>102591.505</v>
      </c>
    </row>
    <row r="2083" spans="1:10" s="22" customFormat="1" ht="15.75">
      <c r="A2083" s="22" t="s">
        <v>2</v>
      </c>
      <c r="B2083" s="22" t="s">
        <v>18</v>
      </c>
      <c r="C2083" s="22">
        <v>46561.56</v>
      </c>
      <c r="D2083" s="22">
        <v>656695</v>
      </c>
      <c r="F2083" s="22" t="s">
        <v>2</v>
      </c>
      <c r="G2083" s="22" t="s">
        <v>18</v>
      </c>
      <c r="H2083" s="22">
        <v>84705.52</v>
      </c>
      <c r="I2083" s="22">
        <v>861278.2</v>
      </c>
      <c r="J2083" s="22">
        <f t="shared" si="202"/>
        <v>65633.54000000001</v>
      </c>
    </row>
    <row r="2084" spans="1:10" s="22" customFormat="1" ht="15.75">
      <c r="A2084" s="22" t="s">
        <v>2</v>
      </c>
      <c r="B2084" s="22" t="s">
        <v>19</v>
      </c>
      <c r="C2084" s="22">
        <v>50286.32</v>
      </c>
      <c r="D2084" s="22">
        <v>706981.3</v>
      </c>
      <c r="F2084" s="22" t="s">
        <v>2</v>
      </c>
      <c r="G2084" s="22" t="s">
        <v>19</v>
      </c>
      <c r="H2084" s="22">
        <v>70053.26</v>
      </c>
      <c r="I2084" s="22">
        <v>931331.5</v>
      </c>
      <c r="J2084" s="22">
        <f t="shared" si="202"/>
        <v>60169.78999999999</v>
      </c>
    </row>
    <row r="2085" spans="6:10" s="22" customFormat="1" ht="15.75">
      <c r="F2085" s="22" t="s">
        <v>364</v>
      </c>
      <c r="G2085" s="22" t="s">
        <v>12</v>
      </c>
      <c r="H2085" s="22">
        <v>9480.27</v>
      </c>
      <c r="I2085" s="22">
        <v>940811.8</v>
      </c>
      <c r="J2085" s="22">
        <f t="shared" si="202"/>
        <v>4740.135</v>
      </c>
    </row>
    <row r="2086" spans="1:10" s="22" customFormat="1" ht="15.75">
      <c r="A2086" s="22" t="s">
        <v>364</v>
      </c>
      <c r="B2086" s="22" t="s">
        <v>13</v>
      </c>
      <c r="C2086" s="22">
        <v>76192.29</v>
      </c>
      <c r="D2086" s="22">
        <v>783173.6</v>
      </c>
      <c r="F2086" s="22" t="s">
        <v>364</v>
      </c>
      <c r="G2086" s="22" t="s">
        <v>13</v>
      </c>
      <c r="H2086" s="22">
        <v>59669.54</v>
      </c>
      <c r="I2086" s="22">
        <v>1000481</v>
      </c>
      <c r="J2086" s="22">
        <f t="shared" si="202"/>
        <v>67930.915</v>
      </c>
    </row>
    <row r="2087" spans="1:10" s="22" customFormat="1" ht="15.75">
      <c r="A2087" s="22" t="s">
        <v>364</v>
      </c>
      <c r="B2087" s="22" t="s">
        <v>14</v>
      </c>
      <c r="C2087" s="22">
        <v>108504.7</v>
      </c>
      <c r="D2087" s="22">
        <v>891678.2</v>
      </c>
      <c r="F2087" s="22" t="s">
        <v>364</v>
      </c>
      <c r="G2087" s="22" t="s">
        <v>14</v>
      </c>
      <c r="H2087" s="22">
        <v>93796.82</v>
      </c>
      <c r="I2087" s="22">
        <v>1094278</v>
      </c>
      <c r="J2087" s="22">
        <f t="shared" si="202"/>
        <v>101150.76000000001</v>
      </c>
    </row>
    <row r="2088" spans="1:10" s="22" customFormat="1" ht="15.75">
      <c r="A2088" s="22" t="s">
        <v>364</v>
      </c>
      <c r="B2088" s="22" t="s">
        <v>15</v>
      </c>
      <c r="C2088" s="22">
        <v>221332.7</v>
      </c>
      <c r="D2088" s="22">
        <v>1113011</v>
      </c>
      <c r="F2088" s="22" t="s">
        <v>364</v>
      </c>
      <c r="G2088" s="22" t="s">
        <v>15</v>
      </c>
      <c r="H2088" s="22">
        <v>197145.2</v>
      </c>
      <c r="I2088" s="22">
        <v>1291423</v>
      </c>
      <c r="J2088" s="22">
        <f t="shared" si="202"/>
        <v>209238.95</v>
      </c>
    </row>
    <row r="2089" spans="1:10" s="22" customFormat="1" ht="15.75">
      <c r="A2089" s="22" t="s">
        <v>364</v>
      </c>
      <c r="B2089" s="22" t="s">
        <v>16</v>
      </c>
      <c r="C2089" s="22">
        <v>209177.7</v>
      </c>
      <c r="D2089" s="22">
        <v>1322189</v>
      </c>
      <c r="F2089" s="22" t="s">
        <v>364</v>
      </c>
      <c r="G2089" s="22" t="s">
        <v>16</v>
      </c>
      <c r="H2089" s="22">
        <v>208200.9</v>
      </c>
      <c r="I2089" s="22">
        <v>1499624</v>
      </c>
      <c r="J2089" s="22">
        <f t="shared" si="202"/>
        <v>208689.3</v>
      </c>
    </row>
    <row r="2090" spans="1:10" s="22" customFormat="1" ht="15.75">
      <c r="A2090" s="22" t="s">
        <v>364</v>
      </c>
      <c r="B2090" s="22" t="s">
        <v>17</v>
      </c>
      <c r="C2090" s="22">
        <v>116535.1</v>
      </c>
      <c r="D2090" s="22">
        <v>1438724</v>
      </c>
      <c r="F2090" s="22" t="s">
        <v>364</v>
      </c>
      <c r="G2090" s="22" t="s">
        <v>17</v>
      </c>
      <c r="H2090" s="22">
        <v>124270.2</v>
      </c>
      <c r="I2090" s="22">
        <v>1623894</v>
      </c>
      <c r="J2090" s="22">
        <f t="shared" si="202"/>
        <v>120402.65</v>
      </c>
    </row>
    <row r="2091" spans="1:10" s="22" customFormat="1" ht="15.75">
      <c r="A2091" s="22" t="s">
        <v>364</v>
      </c>
      <c r="B2091" s="22" t="s">
        <v>18</v>
      </c>
      <c r="C2091" s="22">
        <v>75373.55</v>
      </c>
      <c r="D2091" s="22">
        <v>1514097</v>
      </c>
      <c r="F2091" s="22" t="s">
        <v>364</v>
      </c>
      <c r="G2091" s="22" t="s">
        <v>18</v>
      </c>
      <c r="H2091" s="22">
        <v>66412.6</v>
      </c>
      <c r="I2091" s="22">
        <v>1690307</v>
      </c>
      <c r="J2091" s="22">
        <f t="shared" si="202"/>
        <v>70893.07500000001</v>
      </c>
    </row>
    <row r="2092" spans="1:10" s="22" customFormat="1" ht="15.75">
      <c r="A2092" s="22" t="s">
        <v>364</v>
      </c>
      <c r="B2092" s="22" t="s">
        <v>19</v>
      </c>
      <c r="C2092" s="22">
        <v>54961.52</v>
      </c>
      <c r="D2092" s="22">
        <v>1569059</v>
      </c>
      <c r="F2092" s="22" t="s">
        <v>364</v>
      </c>
      <c r="G2092" s="22" t="s">
        <v>19</v>
      </c>
      <c r="H2092" s="22">
        <v>63024.49</v>
      </c>
      <c r="I2092" s="22">
        <v>1753331</v>
      </c>
      <c r="J2092" s="22">
        <f t="shared" si="202"/>
        <v>58993.005</v>
      </c>
    </row>
    <row r="2093" spans="1:10" s="22" customFormat="1" ht="15.75">
      <c r="A2093" s="22" t="s">
        <v>145</v>
      </c>
      <c r="B2093" s="22" t="s">
        <v>13</v>
      </c>
      <c r="C2093" s="22">
        <v>3759.24</v>
      </c>
      <c r="D2093" s="22">
        <v>1572818</v>
      </c>
      <c r="F2093" s="22" t="s">
        <v>145</v>
      </c>
      <c r="G2093" s="22" t="s">
        <v>13</v>
      </c>
      <c r="H2093" s="22">
        <v>7554.28</v>
      </c>
      <c r="I2093" s="22">
        <v>1760886</v>
      </c>
      <c r="J2093" s="22">
        <f t="shared" si="202"/>
        <v>5656.76</v>
      </c>
    </row>
    <row r="2094" spans="1:10" s="22" customFormat="1" ht="15.75">
      <c r="A2094" s="22" t="s">
        <v>145</v>
      </c>
      <c r="B2094" s="22" t="s">
        <v>14</v>
      </c>
      <c r="C2094" s="22">
        <v>7330.97</v>
      </c>
      <c r="D2094" s="22">
        <v>1580149</v>
      </c>
      <c r="F2094" s="22" t="s">
        <v>145</v>
      </c>
      <c r="G2094" s="22" t="s">
        <v>14</v>
      </c>
      <c r="H2094" s="22">
        <v>16235.25</v>
      </c>
      <c r="I2094" s="22">
        <v>1777121</v>
      </c>
      <c r="J2094" s="22">
        <f t="shared" si="202"/>
        <v>11783.11</v>
      </c>
    </row>
    <row r="2095" spans="1:10" s="22" customFormat="1" ht="15.75">
      <c r="A2095" s="22" t="s">
        <v>145</v>
      </c>
      <c r="B2095" s="22" t="s">
        <v>15</v>
      </c>
      <c r="C2095" s="22">
        <v>22420.35</v>
      </c>
      <c r="D2095" s="22">
        <v>1602569</v>
      </c>
      <c r="F2095" s="22" t="s">
        <v>145</v>
      </c>
      <c r="G2095" s="22" t="s">
        <v>15</v>
      </c>
      <c r="H2095" s="22">
        <v>6874.76</v>
      </c>
      <c r="I2095" s="22">
        <v>1783996</v>
      </c>
      <c r="J2095" s="22">
        <f t="shared" si="202"/>
        <v>14647.555</v>
      </c>
    </row>
    <row r="2096" spans="1:10" s="22" customFormat="1" ht="15.75">
      <c r="A2096" s="22" t="s">
        <v>145</v>
      </c>
      <c r="B2096" s="22" t="s">
        <v>16</v>
      </c>
      <c r="C2096" s="22">
        <v>23896.44</v>
      </c>
      <c r="D2096" s="22">
        <v>1626466</v>
      </c>
      <c r="F2096" s="22" t="s">
        <v>145</v>
      </c>
      <c r="G2096" s="22" t="s">
        <v>16</v>
      </c>
      <c r="H2096" s="22">
        <v>39083.52</v>
      </c>
      <c r="I2096" s="22">
        <v>1823079</v>
      </c>
      <c r="J2096" s="22">
        <f t="shared" si="202"/>
        <v>31489.979999999996</v>
      </c>
    </row>
    <row r="2097" spans="1:10" s="22" customFormat="1" ht="15.75">
      <c r="A2097" s="22" t="s">
        <v>145</v>
      </c>
      <c r="B2097" s="22" t="s">
        <v>17</v>
      </c>
      <c r="C2097" s="22">
        <v>23451.31</v>
      </c>
      <c r="D2097" s="22">
        <v>1649917</v>
      </c>
      <c r="F2097" s="22" t="s">
        <v>145</v>
      </c>
      <c r="G2097" s="22" t="s">
        <v>17</v>
      </c>
      <c r="H2097" s="22">
        <v>16302.63</v>
      </c>
      <c r="I2097" s="22">
        <v>1839382</v>
      </c>
      <c r="J2097" s="22">
        <f t="shared" si="202"/>
        <v>19876.97</v>
      </c>
    </row>
    <row r="2098" spans="1:10" s="22" customFormat="1" ht="15.75">
      <c r="A2098" s="22" t="s">
        <v>145</v>
      </c>
      <c r="B2098" s="22" t="s">
        <v>18</v>
      </c>
      <c r="C2098" s="22">
        <v>30542.24</v>
      </c>
      <c r="D2098" s="22">
        <v>1680459</v>
      </c>
      <c r="F2098" s="22" t="s">
        <v>145</v>
      </c>
      <c r="G2098" s="22" t="s">
        <v>18</v>
      </c>
      <c r="H2098" s="22">
        <v>10418.5</v>
      </c>
      <c r="I2098" s="22">
        <v>1849800</v>
      </c>
      <c r="J2098" s="22">
        <f t="shared" si="202"/>
        <v>20480.370000000003</v>
      </c>
    </row>
    <row r="2099" spans="1:10" s="22" customFormat="1" ht="15.75">
      <c r="A2099" s="22" t="s">
        <v>145</v>
      </c>
      <c r="B2099" s="22" t="s">
        <v>19</v>
      </c>
      <c r="C2099" s="22">
        <v>13543.12</v>
      </c>
      <c r="D2099" s="22">
        <v>1694002</v>
      </c>
      <c r="F2099" s="22" t="s">
        <v>145</v>
      </c>
      <c r="G2099" s="22" t="s">
        <v>19</v>
      </c>
      <c r="H2099" s="22">
        <v>19596.33</v>
      </c>
      <c r="I2099" s="22">
        <v>1869397</v>
      </c>
      <c r="J2099" s="22">
        <f t="shared" si="202"/>
        <v>16569.725000000002</v>
      </c>
    </row>
    <row r="2102" spans="1:6" ht="15.75">
      <c r="A2102" t="s">
        <v>6</v>
      </c>
      <c r="F2102" t="s">
        <v>6</v>
      </c>
    </row>
    <row r="2103" spans="1:9" ht="15.75">
      <c r="A2103" t="s">
        <v>142</v>
      </c>
      <c r="B2103" t="s">
        <v>22</v>
      </c>
      <c r="C2103" t="s">
        <v>9</v>
      </c>
      <c r="D2103" t="s">
        <v>9</v>
      </c>
      <c r="F2103" t="s">
        <v>142</v>
      </c>
      <c r="G2103" t="s">
        <v>22</v>
      </c>
      <c r="H2103" t="s">
        <v>9</v>
      </c>
      <c r="I2103" t="s">
        <v>9</v>
      </c>
    </row>
    <row r="2104" spans="1:6" ht="15.75">
      <c r="A2104" t="s">
        <v>43</v>
      </c>
      <c r="B2104" t="s">
        <v>43</v>
      </c>
      <c r="F2104" t="s">
        <v>146</v>
      </c>
    </row>
    <row r="2105" spans="1:10" s="22" customFormat="1" ht="15.75">
      <c r="A2105" s="22" t="s">
        <v>1</v>
      </c>
      <c r="B2105" s="22" t="s">
        <v>24</v>
      </c>
      <c r="C2105" s="22">
        <v>252163.7</v>
      </c>
      <c r="D2105" s="22">
        <v>252163.7</v>
      </c>
      <c r="F2105" s="22" t="s">
        <v>1</v>
      </c>
      <c r="G2105" s="22" t="s">
        <v>24</v>
      </c>
      <c r="H2105" s="22">
        <v>298247.5</v>
      </c>
      <c r="I2105" s="22">
        <v>298247.5</v>
      </c>
      <c r="J2105" s="22">
        <f aca="true" t="shared" si="203" ref="J2105:J2122">(C2105+H2105)/2</f>
        <v>275205.6</v>
      </c>
    </row>
    <row r="2106" spans="1:10" s="22" customFormat="1" ht="15.75">
      <c r="A2106" s="22" t="s">
        <v>1</v>
      </c>
      <c r="B2106" s="22" t="s">
        <v>25</v>
      </c>
      <c r="C2106" s="22">
        <v>13729.35</v>
      </c>
      <c r="D2106" s="22">
        <v>265893</v>
      </c>
      <c r="F2106" s="22" t="s">
        <v>1</v>
      </c>
      <c r="G2106" s="22" t="s">
        <v>25</v>
      </c>
      <c r="H2106" s="22">
        <v>16780.21</v>
      </c>
      <c r="I2106" s="22">
        <v>315027.7</v>
      </c>
      <c r="J2106" s="22">
        <f t="shared" si="203"/>
        <v>15254.779999999999</v>
      </c>
    </row>
    <row r="2107" spans="1:10" s="22" customFormat="1" ht="15.75">
      <c r="A2107" s="22" t="s">
        <v>1</v>
      </c>
      <c r="B2107" s="22" t="s">
        <v>27</v>
      </c>
      <c r="C2107" s="22">
        <v>1840.16</v>
      </c>
      <c r="D2107" s="22">
        <v>267733.2</v>
      </c>
      <c r="F2107" s="22" t="s">
        <v>1</v>
      </c>
      <c r="G2107" s="22" t="s">
        <v>27</v>
      </c>
      <c r="H2107" s="22">
        <v>4161.45</v>
      </c>
      <c r="I2107" s="22">
        <v>319189.2</v>
      </c>
      <c r="J2107" s="22">
        <f t="shared" si="203"/>
        <v>3000.805</v>
      </c>
    </row>
    <row r="2108" spans="1:10" s="22" customFormat="1" ht="15.75">
      <c r="A2108" s="22" t="s">
        <v>2</v>
      </c>
      <c r="B2108" s="22" t="s">
        <v>24</v>
      </c>
      <c r="C2108" s="22">
        <v>61419.71</v>
      </c>
      <c r="D2108" s="22">
        <v>329152.9</v>
      </c>
      <c r="F2108" s="22" t="s">
        <v>2</v>
      </c>
      <c r="G2108" s="22" t="s">
        <v>24</v>
      </c>
      <c r="H2108" s="22">
        <v>70232.49</v>
      </c>
      <c r="I2108" s="22">
        <v>389421.7</v>
      </c>
      <c r="J2108" s="22">
        <f t="shared" si="203"/>
        <v>65826.1</v>
      </c>
    </row>
    <row r="2109" spans="1:10" s="22" customFormat="1" ht="15.75">
      <c r="A2109" s="22" t="s">
        <v>2</v>
      </c>
      <c r="B2109" s="22" t="s">
        <v>25</v>
      </c>
      <c r="C2109" s="22">
        <v>3589.08</v>
      </c>
      <c r="D2109" s="22">
        <v>332742</v>
      </c>
      <c r="F2109" s="22" t="s">
        <v>2</v>
      </c>
      <c r="G2109" s="22" t="s">
        <v>25</v>
      </c>
      <c r="H2109" s="22">
        <v>6267.73</v>
      </c>
      <c r="I2109" s="22">
        <v>395689.4</v>
      </c>
      <c r="J2109" s="22">
        <f t="shared" si="203"/>
        <v>4928.405</v>
      </c>
    </row>
    <row r="2110" spans="1:10" s="22" customFormat="1" ht="15.75">
      <c r="A2110" s="22" t="s">
        <v>2</v>
      </c>
      <c r="B2110" s="22" t="s">
        <v>27</v>
      </c>
      <c r="C2110" s="22">
        <v>371339.4</v>
      </c>
      <c r="D2110" s="22">
        <v>704081.4</v>
      </c>
      <c r="F2110" s="22" t="s">
        <v>2</v>
      </c>
      <c r="G2110" s="22" t="s">
        <v>27</v>
      </c>
      <c r="H2110" s="22">
        <v>525927.5</v>
      </c>
      <c r="I2110" s="22">
        <v>921616.9</v>
      </c>
      <c r="J2110" s="22">
        <f t="shared" si="203"/>
        <v>448633.45</v>
      </c>
    </row>
    <row r="2111" spans="6:10" s="22" customFormat="1" ht="15.75">
      <c r="F2111" s="22" t="s">
        <v>2</v>
      </c>
      <c r="G2111" s="22" t="s">
        <v>28</v>
      </c>
      <c r="H2111" s="22">
        <v>6835.98</v>
      </c>
      <c r="I2111" s="22">
        <v>928452.9</v>
      </c>
      <c r="J2111" s="22">
        <f t="shared" si="203"/>
        <v>3417.99</v>
      </c>
    </row>
    <row r="2112" spans="1:10" s="22" customFormat="1" ht="15.75">
      <c r="A2112" s="22" t="s">
        <v>2</v>
      </c>
      <c r="B2112" s="22" t="s">
        <v>29</v>
      </c>
      <c r="C2112" s="22">
        <v>2899.91</v>
      </c>
      <c r="D2112" s="22">
        <v>706981.3</v>
      </c>
      <c r="F2112" s="22" t="s">
        <v>2</v>
      </c>
      <c r="G2112" s="22" t="s">
        <v>29</v>
      </c>
      <c r="H2112" s="22">
        <v>2878.61</v>
      </c>
      <c r="I2112" s="22">
        <v>931331.5</v>
      </c>
      <c r="J2112" s="22">
        <f t="shared" si="203"/>
        <v>2889.26</v>
      </c>
    </row>
    <row r="2113" spans="1:10" s="22" customFormat="1" ht="15.75">
      <c r="A2113" s="22" t="s">
        <v>364</v>
      </c>
      <c r="B2113" s="22" t="s">
        <v>24</v>
      </c>
      <c r="C2113" s="22">
        <v>701104.3</v>
      </c>
      <c r="D2113" s="22">
        <v>1408086</v>
      </c>
      <c r="F2113" s="22" t="s">
        <v>364</v>
      </c>
      <c r="G2113" s="22" t="s">
        <v>24</v>
      </c>
      <c r="H2113" s="22">
        <v>679152.7</v>
      </c>
      <c r="I2113" s="22">
        <v>1610484</v>
      </c>
      <c r="J2113" s="22">
        <f t="shared" si="203"/>
        <v>690128.5</v>
      </c>
    </row>
    <row r="2114" spans="1:10" s="22" customFormat="1" ht="15.75">
      <c r="A2114" s="22" t="s">
        <v>364</v>
      </c>
      <c r="B2114" s="22" t="s">
        <v>25</v>
      </c>
      <c r="C2114" s="22">
        <v>150444</v>
      </c>
      <c r="D2114" s="22">
        <v>1558530</v>
      </c>
      <c r="F2114" s="22" t="s">
        <v>364</v>
      </c>
      <c r="G2114" s="22" t="s">
        <v>25</v>
      </c>
      <c r="H2114" s="22">
        <v>125866.7</v>
      </c>
      <c r="I2114" s="22">
        <v>1736351</v>
      </c>
      <c r="J2114" s="22">
        <f t="shared" si="203"/>
        <v>138155.35</v>
      </c>
    </row>
    <row r="2115" spans="1:10" s="22" customFormat="1" ht="15.75">
      <c r="A2115" s="22" t="s">
        <v>364</v>
      </c>
      <c r="B2115" s="22" t="s">
        <v>26</v>
      </c>
      <c r="C2115" s="22">
        <v>7607.28</v>
      </c>
      <c r="D2115" s="22">
        <v>1566137</v>
      </c>
      <c r="F2115" s="22" t="s">
        <v>364</v>
      </c>
      <c r="G2115" s="22" t="s">
        <v>26</v>
      </c>
      <c r="H2115" s="22">
        <v>1574.64</v>
      </c>
      <c r="I2115" s="22">
        <v>1737925</v>
      </c>
      <c r="J2115" s="22">
        <f t="shared" si="203"/>
        <v>4590.96</v>
      </c>
    </row>
    <row r="2116" spans="6:10" s="22" customFormat="1" ht="15.75">
      <c r="F2116" s="22" t="s">
        <v>364</v>
      </c>
      <c r="G2116" s="22" t="s">
        <v>27</v>
      </c>
      <c r="H2116" s="22">
        <v>2217.73</v>
      </c>
      <c r="I2116" s="22">
        <v>1740143</v>
      </c>
      <c r="J2116" s="22">
        <f t="shared" si="203"/>
        <v>1108.865</v>
      </c>
    </row>
    <row r="2117" spans="6:10" s="22" customFormat="1" ht="15.75">
      <c r="F2117" s="22" t="s">
        <v>364</v>
      </c>
      <c r="G2117" s="22" t="s">
        <v>28</v>
      </c>
      <c r="H2117" s="22">
        <v>1340.24</v>
      </c>
      <c r="I2117" s="22">
        <v>1741483</v>
      </c>
      <c r="J2117" s="22">
        <f t="shared" si="203"/>
        <v>670.12</v>
      </c>
    </row>
    <row r="2118" spans="1:10" s="22" customFormat="1" ht="15.75">
      <c r="A2118" s="22" t="s">
        <v>364</v>
      </c>
      <c r="B2118" s="22" t="s">
        <v>29</v>
      </c>
      <c r="C2118" s="22">
        <v>2921.89</v>
      </c>
      <c r="D2118" s="22">
        <v>1569059</v>
      </c>
      <c r="F2118" s="22" t="s">
        <v>364</v>
      </c>
      <c r="G2118" s="22" t="s">
        <v>29</v>
      </c>
      <c r="H2118" s="22">
        <v>11847.98</v>
      </c>
      <c r="I2118" s="22">
        <v>1753331</v>
      </c>
      <c r="J2118" s="22">
        <f t="shared" si="203"/>
        <v>7384.9349999999995</v>
      </c>
    </row>
    <row r="2119" spans="1:10" s="22" customFormat="1" ht="15.75">
      <c r="A2119" s="22" t="s">
        <v>145</v>
      </c>
      <c r="B2119" s="22" t="s">
        <v>24</v>
      </c>
      <c r="C2119" s="22">
        <v>71501.78</v>
      </c>
      <c r="D2119" s="22">
        <v>1640561</v>
      </c>
      <c r="F2119" s="22" t="s">
        <v>145</v>
      </c>
      <c r="G2119" s="22" t="s">
        <v>24</v>
      </c>
      <c r="H2119" s="22">
        <v>53279.69</v>
      </c>
      <c r="I2119" s="22">
        <v>1806611</v>
      </c>
      <c r="J2119" s="22">
        <f t="shared" si="203"/>
        <v>62390.735</v>
      </c>
    </row>
    <row r="2120" spans="1:10" s="22" customFormat="1" ht="15.75">
      <c r="A2120" s="22" t="s">
        <v>145</v>
      </c>
      <c r="B2120" s="22" t="s">
        <v>25</v>
      </c>
      <c r="C2120" s="22">
        <v>31329.25</v>
      </c>
      <c r="D2120" s="22">
        <v>1671890</v>
      </c>
      <c r="F2120" s="22" t="s">
        <v>145</v>
      </c>
      <c r="G2120" s="22" t="s">
        <v>25</v>
      </c>
      <c r="H2120" s="22">
        <v>55741.11</v>
      </c>
      <c r="I2120" s="22">
        <v>1862352</v>
      </c>
      <c r="J2120" s="22">
        <f t="shared" si="203"/>
        <v>43535.18</v>
      </c>
    </row>
    <row r="2121" spans="1:10" s="22" customFormat="1" ht="15.75">
      <c r="A2121" s="22" t="s">
        <v>145</v>
      </c>
      <c r="B2121" s="22" t="s">
        <v>26</v>
      </c>
      <c r="C2121" s="22">
        <v>2406.46</v>
      </c>
      <c r="D2121" s="22">
        <v>1674296</v>
      </c>
      <c r="J2121" s="22">
        <f t="shared" si="203"/>
        <v>1203.23</v>
      </c>
    </row>
    <row r="2122" spans="1:10" s="22" customFormat="1" ht="15.75">
      <c r="A2122" s="22" t="s">
        <v>145</v>
      </c>
      <c r="B2122" s="22" t="s">
        <v>27</v>
      </c>
      <c r="C2122" s="22">
        <v>19706.18</v>
      </c>
      <c r="D2122" s="22">
        <v>1694002</v>
      </c>
      <c r="F2122" s="22" t="s">
        <v>145</v>
      </c>
      <c r="G2122" s="22" t="s">
        <v>27</v>
      </c>
      <c r="H2122" s="22">
        <v>7044.47</v>
      </c>
      <c r="I2122" s="22">
        <v>1869397</v>
      </c>
      <c r="J2122" s="22">
        <f t="shared" si="203"/>
        <v>13375.325</v>
      </c>
    </row>
    <row r="2124" spans="1:6" ht="15.75">
      <c r="A2124" t="s">
        <v>6</v>
      </c>
      <c r="F2124" t="s">
        <v>6</v>
      </c>
    </row>
    <row r="2125" spans="1:9" ht="15.75">
      <c r="A2125" t="s">
        <v>142</v>
      </c>
      <c r="B2125" t="s">
        <v>30</v>
      </c>
      <c r="C2125" t="s">
        <v>9</v>
      </c>
      <c r="D2125" t="s">
        <v>9</v>
      </c>
      <c r="F2125" t="s">
        <v>142</v>
      </c>
      <c r="G2125" t="s">
        <v>30</v>
      </c>
      <c r="H2125" t="s">
        <v>9</v>
      </c>
      <c r="I2125" t="s">
        <v>9</v>
      </c>
    </row>
    <row r="2126" spans="1:7" ht="15.75">
      <c r="A2126" t="s">
        <v>43</v>
      </c>
      <c r="B2126" t="s">
        <v>31</v>
      </c>
      <c r="F2126" t="s">
        <v>11</v>
      </c>
      <c r="G2126" t="s">
        <v>11</v>
      </c>
    </row>
    <row r="2127" spans="1:10" s="22" customFormat="1" ht="15.75">
      <c r="A2127" s="22" t="s">
        <v>1</v>
      </c>
      <c r="B2127" s="22" t="s">
        <v>33</v>
      </c>
      <c r="C2127" s="22">
        <v>86148.58</v>
      </c>
      <c r="D2127" s="22">
        <v>86148.58</v>
      </c>
      <c r="F2127" s="22" t="s">
        <v>1</v>
      </c>
      <c r="G2127" s="22" t="s">
        <v>33</v>
      </c>
      <c r="H2127" s="22">
        <v>82093.32</v>
      </c>
      <c r="I2127" s="22">
        <v>82093.32</v>
      </c>
      <c r="J2127" s="22">
        <f aca="true" t="shared" si="204" ref="J2127:J2146">(C2127+H2127)/2</f>
        <v>84120.95000000001</v>
      </c>
    </row>
    <row r="2128" spans="1:10" s="22" customFormat="1" ht="15.75">
      <c r="A2128" s="22" t="s">
        <v>1</v>
      </c>
      <c r="B2128" s="22" t="s">
        <v>34</v>
      </c>
      <c r="C2128" s="22">
        <v>41747.29</v>
      </c>
      <c r="D2128" s="22">
        <v>127895.9</v>
      </c>
      <c r="F2128" s="22" t="s">
        <v>1</v>
      </c>
      <c r="G2128" s="22" t="s">
        <v>34</v>
      </c>
      <c r="H2128" s="22">
        <v>50879.27</v>
      </c>
      <c r="I2128" s="22">
        <v>132972.6</v>
      </c>
      <c r="J2128" s="22">
        <f t="shared" si="204"/>
        <v>46313.28</v>
      </c>
    </row>
    <row r="2129" spans="1:10" s="22" customFormat="1" ht="15.75">
      <c r="A2129" s="22" t="s">
        <v>1</v>
      </c>
      <c r="B2129" s="22" t="s">
        <v>35</v>
      </c>
      <c r="C2129" s="22">
        <v>26956.33</v>
      </c>
      <c r="D2129" s="22">
        <v>154852.2</v>
      </c>
      <c r="F2129" s="22" t="s">
        <v>1</v>
      </c>
      <c r="G2129" s="22" t="s">
        <v>35</v>
      </c>
      <c r="H2129" s="22">
        <v>34331.2</v>
      </c>
      <c r="I2129" s="22">
        <v>167303.8</v>
      </c>
      <c r="J2129" s="22">
        <f t="shared" si="204"/>
        <v>30643.765</v>
      </c>
    </row>
    <row r="2130" spans="1:10" s="22" customFormat="1" ht="15.75">
      <c r="A2130" s="22" t="s">
        <v>1</v>
      </c>
      <c r="B2130" s="22" t="s">
        <v>36</v>
      </c>
      <c r="C2130" s="22">
        <v>86198.25</v>
      </c>
      <c r="D2130" s="22">
        <v>241050.5</v>
      </c>
      <c r="F2130" s="22" t="s">
        <v>1</v>
      </c>
      <c r="G2130" s="22" t="s">
        <v>36</v>
      </c>
      <c r="H2130" s="22">
        <v>102103.1</v>
      </c>
      <c r="I2130" s="22">
        <v>269406.9</v>
      </c>
      <c r="J2130" s="22">
        <f t="shared" si="204"/>
        <v>94150.675</v>
      </c>
    </row>
    <row r="2131" spans="1:10" s="22" customFormat="1" ht="15.75">
      <c r="A2131" s="22" t="s">
        <v>1</v>
      </c>
      <c r="B2131" s="22" t="s">
        <v>365</v>
      </c>
      <c r="C2131" s="22">
        <v>26682.73</v>
      </c>
      <c r="D2131" s="22">
        <v>267733.2</v>
      </c>
      <c r="F2131" s="22" t="s">
        <v>1</v>
      </c>
      <c r="G2131" s="22" t="s">
        <v>224</v>
      </c>
      <c r="H2131" s="22">
        <v>49782.26</v>
      </c>
      <c r="I2131" s="22">
        <v>319189.2</v>
      </c>
      <c r="J2131" s="22">
        <f t="shared" si="204"/>
        <v>38232.495</v>
      </c>
    </row>
    <row r="2132" spans="1:10" s="22" customFormat="1" ht="15.75">
      <c r="A2132" s="22" t="s">
        <v>2</v>
      </c>
      <c r="B2132" s="22" t="s">
        <v>33</v>
      </c>
      <c r="C2132" s="22">
        <v>3515.02</v>
      </c>
      <c r="D2132" s="22">
        <v>271248.2</v>
      </c>
      <c r="F2132" s="22" t="s">
        <v>2</v>
      </c>
      <c r="G2132" s="22" t="s">
        <v>33</v>
      </c>
      <c r="H2132" s="22">
        <v>8926.37</v>
      </c>
      <c r="I2132" s="22">
        <v>328115.6</v>
      </c>
      <c r="J2132" s="22">
        <f t="shared" si="204"/>
        <v>6220.695000000001</v>
      </c>
    </row>
    <row r="2133" spans="1:10" s="22" customFormat="1" ht="15.75">
      <c r="A2133" s="22" t="s">
        <v>2</v>
      </c>
      <c r="B2133" s="22" t="s">
        <v>34</v>
      </c>
      <c r="C2133" s="22">
        <v>75313.75</v>
      </c>
      <c r="D2133" s="22">
        <v>346562</v>
      </c>
      <c r="F2133" s="22" t="s">
        <v>2</v>
      </c>
      <c r="G2133" s="22" t="s">
        <v>34</v>
      </c>
      <c r="H2133" s="22">
        <v>103832.6</v>
      </c>
      <c r="I2133" s="22">
        <v>431948.2</v>
      </c>
      <c r="J2133" s="22">
        <f t="shared" si="204"/>
        <v>89573.175</v>
      </c>
    </row>
    <row r="2134" spans="1:10" s="22" customFormat="1" ht="15.75">
      <c r="A2134" s="22" t="s">
        <v>2</v>
      </c>
      <c r="B2134" s="22" t="s">
        <v>35</v>
      </c>
      <c r="C2134" s="22">
        <v>112112.4</v>
      </c>
      <c r="D2134" s="22">
        <v>458674.4</v>
      </c>
      <c r="F2134" s="22" t="s">
        <v>2</v>
      </c>
      <c r="G2134" s="22" t="s">
        <v>35</v>
      </c>
      <c r="H2134" s="22">
        <v>154559.6</v>
      </c>
      <c r="I2134" s="22">
        <v>586507.8</v>
      </c>
      <c r="J2134" s="22">
        <f t="shared" si="204"/>
        <v>133336</v>
      </c>
    </row>
    <row r="2135" spans="1:10" s="22" customFormat="1" ht="15.75">
      <c r="A2135" s="22" t="s">
        <v>2</v>
      </c>
      <c r="B2135" s="22" t="s">
        <v>36</v>
      </c>
      <c r="C2135" s="22">
        <v>124292.1</v>
      </c>
      <c r="D2135" s="22">
        <v>582966.5</v>
      </c>
      <c r="F2135" s="22" t="s">
        <v>2</v>
      </c>
      <c r="G2135" s="22" t="s">
        <v>36</v>
      </c>
      <c r="H2135" s="22">
        <v>198291.2</v>
      </c>
      <c r="I2135" s="22">
        <v>784799</v>
      </c>
      <c r="J2135" s="22">
        <f t="shared" si="204"/>
        <v>161291.65000000002</v>
      </c>
    </row>
    <row r="2136" spans="1:10" s="22" customFormat="1" ht="15.75">
      <c r="A2136" s="22" t="s">
        <v>2</v>
      </c>
      <c r="B2136" s="22" t="s">
        <v>365</v>
      </c>
      <c r="C2136" s="22">
        <v>124014.8</v>
      </c>
      <c r="D2136" s="22">
        <v>706981.3</v>
      </c>
      <c r="F2136" s="22" t="s">
        <v>2</v>
      </c>
      <c r="G2136" s="22" t="s">
        <v>224</v>
      </c>
      <c r="H2136" s="22">
        <v>146532.5</v>
      </c>
      <c r="I2136" s="22">
        <v>931331.5</v>
      </c>
      <c r="J2136" s="22">
        <f t="shared" si="204"/>
        <v>135273.65</v>
      </c>
    </row>
    <row r="2137" spans="1:10" s="22" customFormat="1" ht="15.75">
      <c r="A2137" s="22" t="s">
        <v>364</v>
      </c>
      <c r="B2137" s="22" t="s">
        <v>33</v>
      </c>
      <c r="C2137" s="22">
        <v>12649.34</v>
      </c>
      <c r="D2137" s="22">
        <v>719630.6</v>
      </c>
      <c r="F2137" s="22" t="s">
        <v>364</v>
      </c>
      <c r="G2137" s="22" t="s">
        <v>33</v>
      </c>
      <c r="H2137" s="22">
        <v>25093.4</v>
      </c>
      <c r="I2137" s="22">
        <v>956424.9</v>
      </c>
      <c r="J2137" s="22">
        <f t="shared" si="204"/>
        <v>18871.370000000003</v>
      </c>
    </row>
    <row r="2138" spans="1:10" s="22" customFormat="1" ht="15.75">
      <c r="A2138" s="22" t="s">
        <v>364</v>
      </c>
      <c r="B2138" s="22" t="s">
        <v>34</v>
      </c>
      <c r="C2138" s="22">
        <v>92533.79</v>
      </c>
      <c r="D2138" s="22">
        <v>812164.4</v>
      </c>
      <c r="F2138" s="22" t="s">
        <v>364</v>
      </c>
      <c r="G2138" s="22" t="s">
        <v>34</v>
      </c>
      <c r="H2138" s="22">
        <v>81452.56</v>
      </c>
      <c r="I2138" s="22">
        <v>1037877</v>
      </c>
      <c r="J2138" s="22">
        <f t="shared" si="204"/>
        <v>86993.17499999999</v>
      </c>
    </row>
    <row r="2139" spans="1:10" s="22" customFormat="1" ht="15.75">
      <c r="A2139" s="22" t="s">
        <v>364</v>
      </c>
      <c r="B2139" s="22" t="s">
        <v>35</v>
      </c>
      <c r="C2139" s="22">
        <v>155687.7</v>
      </c>
      <c r="D2139" s="22">
        <v>967852.1</v>
      </c>
      <c r="F2139" s="22" t="s">
        <v>364</v>
      </c>
      <c r="G2139" s="22" t="s">
        <v>35</v>
      </c>
      <c r="H2139" s="22">
        <v>140793.5</v>
      </c>
      <c r="I2139" s="22">
        <v>1178671</v>
      </c>
      <c r="J2139" s="22">
        <f t="shared" si="204"/>
        <v>148240.6</v>
      </c>
    </row>
    <row r="2140" spans="1:10" s="22" customFormat="1" ht="15.75">
      <c r="A2140" s="22" t="s">
        <v>364</v>
      </c>
      <c r="B2140" s="22" t="s">
        <v>36</v>
      </c>
      <c r="C2140" s="22">
        <v>320903.7</v>
      </c>
      <c r="D2140" s="22">
        <v>1288756</v>
      </c>
      <c r="F2140" s="22" t="s">
        <v>364</v>
      </c>
      <c r="G2140" s="22" t="s">
        <v>36</v>
      </c>
      <c r="H2140" s="22">
        <v>300754.8</v>
      </c>
      <c r="I2140" s="22">
        <v>1479426</v>
      </c>
      <c r="J2140" s="22">
        <f t="shared" si="204"/>
        <v>310829.25</v>
      </c>
    </row>
    <row r="2141" spans="1:10" s="22" customFormat="1" ht="15.75">
      <c r="A2141" s="22" t="s">
        <v>364</v>
      </c>
      <c r="B2141" s="22" t="s">
        <v>365</v>
      </c>
      <c r="C2141" s="22">
        <v>280303</v>
      </c>
      <c r="D2141" s="22">
        <v>1569059</v>
      </c>
      <c r="F2141" s="22" t="s">
        <v>364</v>
      </c>
      <c r="G2141" s="22" t="s">
        <v>224</v>
      </c>
      <c r="H2141" s="22">
        <v>273905.7</v>
      </c>
      <c r="I2141" s="22">
        <v>1753331</v>
      </c>
      <c r="J2141" s="22">
        <f t="shared" si="204"/>
        <v>277104.35</v>
      </c>
    </row>
    <row r="2142" spans="1:10" s="22" customFormat="1" ht="15.75">
      <c r="A2142" s="22" t="s">
        <v>145</v>
      </c>
      <c r="B2142" s="22" t="s">
        <v>33</v>
      </c>
      <c r="C2142" s="22">
        <v>11493.34</v>
      </c>
      <c r="D2142" s="22">
        <v>1580552</v>
      </c>
      <c r="F2142" s="22" t="s">
        <v>145</v>
      </c>
      <c r="G2142" s="22" t="s">
        <v>33</v>
      </c>
      <c r="H2142" s="22">
        <v>16119.74</v>
      </c>
      <c r="I2142" s="22">
        <v>1769451</v>
      </c>
      <c r="J2142" s="22">
        <f t="shared" si="204"/>
        <v>13806.54</v>
      </c>
    </row>
    <row r="2143" spans="1:10" s="22" customFormat="1" ht="15.75">
      <c r="A2143" s="22" t="s">
        <v>145</v>
      </c>
      <c r="B2143" s="22" t="s">
        <v>34</v>
      </c>
      <c r="C2143" s="22">
        <v>25572.13</v>
      </c>
      <c r="D2143" s="22">
        <v>1606124</v>
      </c>
      <c r="F2143" s="22" t="s">
        <v>145</v>
      </c>
      <c r="G2143" s="22" t="s">
        <v>34</v>
      </c>
      <c r="H2143" s="22">
        <v>22617.83</v>
      </c>
      <c r="I2143" s="22">
        <v>1792069</v>
      </c>
      <c r="J2143" s="22">
        <f t="shared" si="204"/>
        <v>24094.980000000003</v>
      </c>
    </row>
    <row r="2144" spans="1:10" s="22" customFormat="1" ht="15.75">
      <c r="A2144" s="22" t="s">
        <v>145</v>
      </c>
      <c r="B2144" s="22" t="s">
        <v>35</v>
      </c>
      <c r="C2144" s="22">
        <v>31251.48</v>
      </c>
      <c r="D2144" s="22">
        <v>1637376</v>
      </c>
      <c r="F2144" s="22" t="s">
        <v>145</v>
      </c>
      <c r="G2144" s="22" t="s">
        <v>35</v>
      </c>
      <c r="H2144" s="22">
        <v>27188.87</v>
      </c>
      <c r="I2144" s="22">
        <v>1819258</v>
      </c>
      <c r="J2144" s="22">
        <f t="shared" si="204"/>
        <v>29220.175</v>
      </c>
    </row>
    <row r="2145" spans="1:10" s="22" customFormat="1" ht="15.75">
      <c r="A2145" s="22" t="s">
        <v>145</v>
      </c>
      <c r="B2145" s="22" t="s">
        <v>36</v>
      </c>
      <c r="C2145" s="22">
        <v>42776.53</v>
      </c>
      <c r="D2145" s="22">
        <v>1680152</v>
      </c>
      <c r="F2145" s="22" t="s">
        <v>145</v>
      </c>
      <c r="G2145" s="22" t="s">
        <v>36</v>
      </c>
      <c r="H2145" s="22">
        <v>19607.6</v>
      </c>
      <c r="I2145" s="22">
        <v>1838865</v>
      </c>
      <c r="J2145" s="22">
        <f t="shared" si="204"/>
        <v>31192.065</v>
      </c>
    </row>
    <row r="2146" spans="1:10" s="22" customFormat="1" ht="15.75">
      <c r="A2146" s="22" t="s">
        <v>145</v>
      </c>
      <c r="B2146" s="22" t="s">
        <v>365</v>
      </c>
      <c r="C2146" s="22">
        <v>13850.19</v>
      </c>
      <c r="D2146" s="22">
        <v>1694002</v>
      </c>
      <c r="F2146" s="22" t="s">
        <v>145</v>
      </c>
      <c r="G2146" s="22" t="s">
        <v>224</v>
      </c>
      <c r="H2146" s="22">
        <v>30531.23</v>
      </c>
      <c r="I2146" s="22">
        <v>1869397</v>
      </c>
      <c r="J2146" s="22">
        <f t="shared" si="204"/>
        <v>22190.71</v>
      </c>
    </row>
    <row r="2149" spans="1:6" ht="15.75">
      <c r="A2149" t="s">
        <v>6</v>
      </c>
      <c r="F2149" t="s">
        <v>6</v>
      </c>
    </row>
    <row r="2150" spans="1:9" ht="15.75">
      <c r="A2150" t="s">
        <v>142</v>
      </c>
      <c r="B2150" t="s">
        <v>38</v>
      </c>
      <c r="C2150" t="s">
        <v>9</v>
      </c>
      <c r="D2150" t="s">
        <v>9</v>
      </c>
      <c r="F2150" t="s">
        <v>142</v>
      </c>
      <c r="G2150" t="s">
        <v>38</v>
      </c>
      <c r="H2150" t="s">
        <v>9</v>
      </c>
      <c r="I2150" t="s">
        <v>9</v>
      </c>
    </row>
    <row r="2151" spans="1:7" ht="15.75">
      <c r="A2151" t="s">
        <v>23</v>
      </c>
      <c r="F2151" t="s">
        <v>11</v>
      </c>
      <c r="G2151" t="s">
        <v>11</v>
      </c>
    </row>
    <row r="2152" spans="1:10" ht="15.75">
      <c r="A2152" t="s">
        <v>1</v>
      </c>
      <c r="B2152" t="s">
        <v>40</v>
      </c>
      <c r="C2152">
        <v>8398.79</v>
      </c>
      <c r="D2152">
        <v>8398.79</v>
      </c>
      <c r="F2152" t="s">
        <v>1</v>
      </c>
      <c r="G2152" t="s">
        <v>40</v>
      </c>
      <c r="H2152">
        <v>3880.47</v>
      </c>
      <c r="I2152">
        <v>3880.47</v>
      </c>
      <c r="J2152">
        <f aca="true" t="shared" si="205" ref="J2152:J2159">(C2152+H2152)/2</f>
        <v>6139.63</v>
      </c>
    </row>
    <row r="2153" spans="1:10" ht="15.75">
      <c r="A2153" t="s">
        <v>1</v>
      </c>
      <c r="B2153" t="s">
        <v>41</v>
      </c>
      <c r="C2153">
        <v>259334.4</v>
      </c>
      <c r="D2153">
        <v>267733.2</v>
      </c>
      <c r="F2153" t="s">
        <v>1</v>
      </c>
      <c r="G2153" t="s">
        <v>41</v>
      </c>
      <c r="H2153">
        <v>315308.7</v>
      </c>
      <c r="I2153">
        <v>319189.2</v>
      </c>
      <c r="J2153">
        <f t="shared" si="205"/>
        <v>287321.55</v>
      </c>
    </row>
    <row r="2154" spans="1:10" ht="15.75">
      <c r="A2154" t="s">
        <v>2</v>
      </c>
      <c r="B2154" t="s">
        <v>40</v>
      </c>
      <c r="C2154">
        <v>1072.88</v>
      </c>
      <c r="D2154">
        <v>268806.1</v>
      </c>
      <c r="F2154" t="s">
        <v>2</v>
      </c>
      <c r="G2154" t="s">
        <v>40</v>
      </c>
      <c r="H2154">
        <v>2505.41</v>
      </c>
      <c r="I2154">
        <v>321694.6</v>
      </c>
      <c r="J2154">
        <f t="shared" si="205"/>
        <v>1789.145</v>
      </c>
    </row>
    <row r="2155" spans="1:10" ht="15.75">
      <c r="A2155" t="s">
        <v>2</v>
      </c>
      <c r="B2155" t="s">
        <v>41</v>
      </c>
      <c r="C2155">
        <v>438175.2</v>
      </c>
      <c r="D2155">
        <v>706981.3</v>
      </c>
      <c r="F2155" t="s">
        <v>2</v>
      </c>
      <c r="G2155" t="s">
        <v>41</v>
      </c>
      <c r="H2155">
        <v>609636.9</v>
      </c>
      <c r="I2155">
        <v>931331.5</v>
      </c>
      <c r="J2155">
        <f t="shared" si="205"/>
        <v>523906.05000000005</v>
      </c>
    </row>
    <row r="2156" spans="1:10" ht="15.75">
      <c r="A2156" t="s">
        <v>364</v>
      </c>
      <c r="B2156" t="s">
        <v>40</v>
      </c>
      <c r="C2156">
        <v>734585</v>
      </c>
      <c r="D2156">
        <v>1441566</v>
      </c>
      <c r="F2156" t="s">
        <v>364</v>
      </c>
      <c r="G2156" t="s">
        <v>40</v>
      </c>
      <c r="H2156">
        <v>669862.2</v>
      </c>
      <c r="I2156">
        <v>1601194</v>
      </c>
      <c r="J2156">
        <f t="shared" si="205"/>
        <v>702223.6</v>
      </c>
    </row>
    <row r="2157" spans="1:10" ht="15.75">
      <c r="A2157" t="s">
        <v>364</v>
      </c>
      <c r="B2157" t="s">
        <v>41</v>
      </c>
      <c r="C2157">
        <v>127492.4</v>
      </c>
      <c r="D2157">
        <v>1569059</v>
      </c>
      <c r="F2157" t="s">
        <v>364</v>
      </c>
      <c r="G2157" t="s">
        <v>41</v>
      </c>
      <c r="H2157">
        <v>152137.8</v>
      </c>
      <c r="I2157">
        <v>1753331</v>
      </c>
      <c r="J2157">
        <f t="shared" si="205"/>
        <v>139815.09999999998</v>
      </c>
    </row>
    <row r="2158" spans="1:10" ht="15.75">
      <c r="A2158" t="s">
        <v>145</v>
      </c>
      <c r="B2158" t="s">
        <v>40</v>
      </c>
      <c r="C2158">
        <v>20084.09</v>
      </c>
      <c r="D2158">
        <v>1589143</v>
      </c>
      <c r="F2158" t="s">
        <v>145</v>
      </c>
      <c r="G2158" t="s">
        <v>40</v>
      </c>
      <c r="H2158">
        <v>3481.04</v>
      </c>
      <c r="I2158">
        <v>1756812</v>
      </c>
      <c r="J2158">
        <f t="shared" si="205"/>
        <v>11782.565</v>
      </c>
    </row>
    <row r="2159" spans="1:10" ht="15.75">
      <c r="A2159" t="s">
        <v>145</v>
      </c>
      <c r="B2159" t="s">
        <v>41</v>
      </c>
      <c r="C2159">
        <v>104859.6</v>
      </c>
      <c r="D2159">
        <v>1694002</v>
      </c>
      <c r="F2159" t="s">
        <v>145</v>
      </c>
      <c r="G2159" t="s">
        <v>41</v>
      </c>
      <c r="H2159">
        <v>112584.2</v>
      </c>
      <c r="I2159">
        <v>1869397</v>
      </c>
      <c r="J2159">
        <f t="shared" si="205"/>
        <v>108721.9</v>
      </c>
    </row>
    <row r="2160" spans="1:6" ht="15.75">
      <c r="A2160" t="s">
        <v>254</v>
      </c>
      <c r="F2160" t="s">
        <v>216</v>
      </c>
    </row>
    <row r="2161" spans="1:6" ht="15.75">
      <c r="A2161" t="s">
        <v>4</v>
      </c>
      <c r="F2161" t="s">
        <v>4</v>
      </c>
    </row>
    <row r="2163" spans="1:6" ht="15.75">
      <c r="A2163" t="s">
        <v>5</v>
      </c>
      <c r="F2163" t="s">
        <v>5</v>
      </c>
    </row>
    <row r="2165" spans="1:6" ht="15.75">
      <c r="A2165" t="s">
        <v>6</v>
      </c>
      <c r="F2165" t="s">
        <v>6</v>
      </c>
    </row>
    <row r="2166" spans="1:9" ht="15.75">
      <c r="A2166" t="s">
        <v>142</v>
      </c>
      <c r="B2166" t="s">
        <v>42</v>
      </c>
      <c r="C2166" t="s">
        <v>9</v>
      </c>
      <c r="D2166" t="s">
        <v>9</v>
      </c>
      <c r="F2166" t="s">
        <v>142</v>
      </c>
      <c r="G2166" t="s">
        <v>42</v>
      </c>
      <c r="H2166" t="s">
        <v>9</v>
      </c>
      <c r="I2166" t="s">
        <v>9</v>
      </c>
    </row>
    <row r="2167" spans="1:7" ht="15.75">
      <c r="A2167" t="s">
        <v>43</v>
      </c>
      <c r="B2167" t="s">
        <v>31</v>
      </c>
      <c r="F2167" t="s">
        <v>11</v>
      </c>
      <c r="G2167" t="s">
        <v>11</v>
      </c>
    </row>
    <row r="2168" spans="1:10" s="22" customFormat="1" ht="15.75">
      <c r="A2168" s="22" t="s">
        <v>1</v>
      </c>
      <c r="B2168" s="22" t="s">
        <v>32</v>
      </c>
      <c r="C2168" s="22">
        <v>108943.3</v>
      </c>
      <c r="D2168" s="22">
        <v>108943.3</v>
      </c>
      <c r="F2168" s="22" t="s">
        <v>1</v>
      </c>
      <c r="G2168" s="22" t="s">
        <v>32</v>
      </c>
      <c r="H2168" s="22">
        <v>119482.2</v>
      </c>
      <c r="I2168" s="22">
        <v>119482.2</v>
      </c>
      <c r="J2168" s="22">
        <f aca="true" t="shared" si="206" ref="J2168:J2187">(C2168+H2168)/2</f>
        <v>114212.75</v>
      </c>
    </row>
    <row r="2169" spans="1:10" s="22" customFormat="1" ht="15.75">
      <c r="A2169" s="22" t="s">
        <v>1</v>
      </c>
      <c r="B2169" s="22" t="s">
        <v>44</v>
      </c>
      <c r="C2169" s="22">
        <v>118132.4</v>
      </c>
      <c r="D2169" s="22">
        <v>227075.7</v>
      </c>
      <c r="F2169" s="22" t="s">
        <v>1</v>
      </c>
      <c r="G2169" s="22" t="s">
        <v>44</v>
      </c>
      <c r="H2169" s="22">
        <v>160673.2</v>
      </c>
      <c r="I2169" s="22">
        <v>280155.4</v>
      </c>
      <c r="J2169" s="22">
        <f t="shared" si="206"/>
        <v>139402.8</v>
      </c>
    </row>
    <row r="2170" spans="1:10" s="22" customFormat="1" ht="15.75">
      <c r="A2170" s="22" t="s">
        <v>1</v>
      </c>
      <c r="B2170" s="22" t="s">
        <v>45</v>
      </c>
      <c r="C2170" s="22">
        <v>19900.44</v>
      </c>
      <c r="D2170" s="22">
        <v>246976.2</v>
      </c>
      <c r="F2170" s="22" t="s">
        <v>1</v>
      </c>
      <c r="G2170" s="22" t="s">
        <v>45</v>
      </c>
      <c r="H2170" s="22">
        <v>10471.57</v>
      </c>
      <c r="I2170" s="22">
        <v>290627</v>
      </c>
      <c r="J2170" s="22">
        <f t="shared" si="206"/>
        <v>15186.005</v>
      </c>
    </row>
    <row r="2171" spans="1:10" s="22" customFormat="1" ht="15.75">
      <c r="A2171" s="22" t="s">
        <v>1</v>
      </c>
      <c r="B2171" s="22" t="s">
        <v>46</v>
      </c>
      <c r="C2171" s="22">
        <v>19367.26</v>
      </c>
      <c r="D2171" s="22">
        <v>266343.4</v>
      </c>
      <c r="F2171" s="22" t="s">
        <v>1</v>
      </c>
      <c r="G2171" s="22" t="s">
        <v>46</v>
      </c>
      <c r="H2171" s="22">
        <v>28562.21</v>
      </c>
      <c r="I2171" s="22">
        <v>319189.2</v>
      </c>
      <c r="J2171" s="22">
        <f t="shared" si="206"/>
        <v>23964.735</v>
      </c>
    </row>
    <row r="2172" spans="1:10" s="22" customFormat="1" ht="15.75">
      <c r="A2172" s="22" t="s">
        <v>1</v>
      </c>
      <c r="B2172" s="22" t="s">
        <v>48</v>
      </c>
      <c r="C2172" s="22">
        <v>1389.74</v>
      </c>
      <c r="D2172" s="22">
        <v>267733.2</v>
      </c>
      <c r="J2172" s="22">
        <f t="shared" si="206"/>
        <v>694.87</v>
      </c>
    </row>
    <row r="2173" spans="1:10" s="22" customFormat="1" ht="15.75">
      <c r="A2173" s="22" t="s">
        <v>2</v>
      </c>
      <c r="B2173" s="22" t="s">
        <v>32</v>
      </c>
      <c r="C2173" s="22">
        <v>127431.4</v>
      </c>
      <c r="D2173" s="22">
        <v>395164.6</v>
      </c>
      <c r="F2173" s="22" t="s">
        <v>2</v>
      </c>
      <c r="G2173" s="22" t="s">
        <v>32</v>
      </c>
      <c r="H2173" s="22">
        <v>213548.6</v>
      </c>
      <c r="I2173" s="22">
        <v>532737.8</v>
      </c>
      <c r="J2173" s="22">
        <f t="shared" si="206"/>
        <v>170490</v>
      </c>
    </row>
    <row r="2174" spans="1:10" s="22" customFormat="1" ht="15.75">
      <c r="A2174" s="22" t="s">
        <v>2</v>
      </c>
      <c r="B2174" s="22" t="s">
        <v>44</v>
      </c>
      <c r="C2174" s="22">
        <v>223801.7</v>
      </c>
      <c r="D2174" s="22">
        <v>618966.3</v>
      </c>
      <c r="F2174" s="22" t="s">
        <v>2</v>
      </c>
      <c r="G2174" s="22" t="s">
        <v>44</v>
      </c>
      <c r="H2174" s="22">
        <v>291682.6</v>
      </c>
      <c r="I2174" s="22">
        <v>824420.4</v>
      </c>
      <c r="J2174" s="22">
        <f t="shared" si="206"/>
        <v>257742.15</v>
      </c>
    </row>
    <row r="2175" spans="1:10" s="22" customFormat="1" ht="15.75">
      <c r="A2175" s="22" t="s">
        <v>2</v>
      </c>
      <c r="B2175" s="22" t="s">
        <v>45</v>
      </c>
      <c r="C2175" s="22">
        <v>38735.38</v>
      </c>
      <c r="D2175" s="22">
        <v>657701.7</v>
      </c>
      <c r="F2175" s="22" t="s">
        <v>2</v>
      </c>
      <c r="G2175" s="22" t="s">
        <v>45</v>
      </c>
      <c r="H2175" s="22">
        <v>43511.56</v>
      </c>
      <c r="I2175" s="22">
        <v>867932</v>
      </c>
      <c r="J2175" s="22">
        <f t="shared" si="206"/>
        <v>41123.47</v>
      </c>
    </row>
    <row r="2176" spans="1:10" s="22" customFormat="1" ht="15.75">
      <c r="A2176" s="22" t="s">
        <v>2</v>
      </c>
      <c r="B2176" s="22" t="s">
        <v>46</v>
      </c>
      <c r="C2176" s="22">
        <v>48052.89</v>
      </c>
      <c r="D2176" s="22">
        <v>705754.6</v>
      </c>
      <c r="F2176" s="22" t="s">
        <v>2</v>
      </c>
      <c r="G2176" s="22" t="s">
        <v>46</v>
      </c>
      <c r="H2176" s="22">
        <v>61628.72</v>
      </c>
      <c r="I2176" s="22">
        <v>929560.7</v>
      </c>
      <c r="J2176" s="22">
        <f t="shared" si="206"/>
        <v>54840.805</v>
      </c>
    </row>
    <row r="2177" spans="1:10" s="22" customFormat="1" ht="15.75">
      <c r="A2177" s="22" t="s">
        <v>2</v>
      </c>
      <c r="B2177" s="22" t="s">
        <v>48</v>
      </c>
      <c r="C2177" s="22">
        <v>1226.72</v>
      </c>
      <c r="D2177" s="22">
        <v>706981.3</v>
      </c>
      <c r="F2177" s="22" t="s">
        <v>2</v>
      </c>
      <c r="G2177" s="22" t="s">
        <v>48</v>
      </c>
      <c r="H2177" s="22">
        <v>1770.82</v>
      </c>
      <c r="I2177" s="22">
        <v>931331.5</v>
      </c>
      <c r="J2177" s="22">
        <f t="shared" si="206"/>
        <v>1498.77</v>
      </c>
    </row>
    <row r="2178" spans="1:10" s="22" customFormat="1" ht="15.75">
      <c r="A2178" s="22" t="s">
        <v>364</v>
      </c>
      <c r="B2178" s="22" t="s">
        <v>32</v>
      </c>
      <c r="C2178" s="22">
        <v>241102.2</v>
      </c>
      <c r="D2178" s="22">
        <v>948083.5</v>
      </c>
      <c r="F2178" s="22" t="s">
        <v>364</v>
      </c>
      <c r="G2178" s="22" t="s">
        <v>32</v>
      </c>
      <c r="H2178" s="22">
        <v>219425.2</v>
      </c>
      <c r="I2178" s="22">
        <v>1150757</v>
      </c>
      <c r="J2178" s="22">
        <f t="shared" si="206"/>
        <v>230263.7</v>
      </c>
    </row>
    <row r="2179" spans="1:10" s="22" customFormat="1" ht="15.75">
      <c r="A2179" s="22" t="s">
        <v>364</v>
      </c>
      <c r="B2179" s="22" t="s">
        <v>44</v>
      </c>
      <c r="C2179" s="22">
        <v>576183.5</v>
      </c>
      <c r="D2179" s="22">
        <v>1524267</v>
      </c>
      <c r="F2179" s="22" t="s">
        <v>364</v>
      </c>
      <c r="G2179" s="22" t="s">
        <v>44</v>
      </c>
      <c r="H2179" s="22">
        <v>551472.8</v>
      </c>
      <c r="I2179" s="22">
        <v>1702229</v>
      </c>
      <c r="J2179" s="22">
        <f t="shared" si="206"/>
        <v>563828.15</v>
      </c>
    </row>
    <row r="2180" spans="1:10" s="22" customFormat="1" ht="15.75">
      <c r="A2180" s="22" t="s">
        <v>364</v>
      </c>
      <c r="B2180" s="22" t="s">
        <v>45</v>
      </c>
      <c r="C2180" s="22">
        <v>25341.45</v>
      </c>
      <c r="D2180" s="22">
        <v>1549608</v>
      </c>
      <c r="F2180" s="22" t="s">
        <v>364</v>
      </c>
      <c r="G2180" s="22" t="s">
        <v>45</v>
      </c>
      <c r="H2180" s="22">
        <v>19800.06</v>
      </c>
      <c r="I2180" s="22">
        <v>1722030</v>
      </c>
      <c r="J2180" s="22">
        <f t="shared" si="206"/>
        <v>22570.755</v>
      </c>
    </row>
    <row r="2181" spans="1:10" s="22" customFormat="1" ht="15.75">
      <c r="A2181" s="22" t="s">
        <v>364</v>
      </c>
      <c r="B2181" s="22" t="s">
        <v>46</v>
      </c>
      <c r="C2181" s="22">
        <v>16562.86</v>
      </c>
      <c r="D2181" s="22">
        <v>1566171</v>
      </c>
      <c r="F2181" s="22" t="s">
        <v>364</v>
      </c>
      <c r="G2181" s="22" t="s">
        <v>46</v>
      </c>
      <c r="H2181" s="22">
        <v>26125.03</v>
      </c>
      <c r="I2181" s="22">
        <v>1748155</v>
      </c>
      <c r="J2181" s="22">
        <f t="shared" si="206"/>
        <v>21343.945</v>
      </c>
    </row>
    <row r="2182" spans="1:10" s="22" customFormat="1" ht="15.75">
      <c r="A2182" s="22" t="s">
        <v>364</v>
      </c>
      <c r="B2182" s="22" t="s">
        <v>48</v>
      </c>
      <c r="C2182" s="22">
        <v>2887.44</v>
      </c>
      <c r="D2182" s="22">
        <v>1569059</v>
      </c>
      <c r="F2182" s="22" t="s">
        <v>364</v>
      </c>
      <c r="G2182" s="22" t="s">
        <v>48</v>
      </c>
      <c r="H2182" s="22">
        <v>5176.86</v>
      </c>
      <c r="I2182" s="22">
        <v>1753331</v>
      </c>
      <c r="J2182" s="22">
        <f t="shared" si="206"/>
        <v>4032.1499999999996</v>
      </c>
    </row>
    <row r="2183" spans="1:10" s="22" customFormat="1" ht="15.75">
      <c r="A2183" s="22" t="s">
        <v>145</v>
      </c>
      <c r="B2183" s="22" t="s">
        <v>32</v>
      </c>
      <c r="C2183" s="22">
        <v>44145.31</v>
      </c>
      <c r="D2183" s="22">
        <v>1613204</v>
      </c>
      <c r="F2183" s="22" t="s">
        <v>145</v>
      </c>
      <c r="G2183" s="22" t="s">
        <v>32</v>
      </c>
      <c r="H2183" s="22">
        <v>36229.58</v>
      </c>
      <c r="I2183" s="22">
        <v>1789561</v>
      </c>
      <c r="J2183" s="22">
        <f t="shared" si="206"/>
        <v>40187.445</v>
      </c>
    </row>
    <row r="2184" spans="1:10" s="22" customFormat="1" ht="15.75">
      <c r="A2184" s="22" t="s">
        <v>145</v>
      </c>
      <c r="B2184" s="22" t="s">
        <v>44</v>
      </c>
      <c r="C2184" s="22">
        <v>62185.61</v>
      </c>
      <c r="D2184" s="22">
        <v>1675390</v>
      </c>
      <c r="F2184" s="22" t="s">
        <v>145</v>
      </c>
      <c r="G2184" s="22" t="s">
        <v>44</v>
      </c>
      <c r="H2184" s="22">
        <v>63392.93</v>
      </c>
      <c r="I2184" s="22">
        <v>1852954</v>
      </c>
      <c r="J2184" s="22">
        <f t="shared" si="206"/>
        <v>62789.270000000004</v>
      </c>
    </row>
    <row r="2185" spans="1:10" s="22" customFormat="1" ht="15.75">
      <c r="A2185" s="22" t="s">
        <v>145</v>
      </c>
      <c r="B2185" s="22" t="s">
        <v>45</v>
      </c>
      <c r="C2185" s="22">
        <v>3303.63</v>
      </c>
      <c r="D2185" s="22">
        <v>1678693</v>
      </c>
      <c r="F2185" s="22" t="s">
        <v>145</v>
      </c>
      <c r="G2185" s="22" t="s">
        <v>45</v>
      </c>
      <c r="H2185" s="22">
        <v>12847.78</v>
      </c>
      <c r="I2185" s="22">
        <v>1865802</v>
      </c>
      <c r="J2185" s="22">
        <f t="shared" si="206"/>
        <v>8075.705</v>
      </c>
    </row>
    <row r="2186" spans="1:10" s="22" customFormat="1" ht="15.75">
      <c r="A2186" s="22" t="s">
        <v>145</v>
      </c>
      <c r="B2186" s="22" t="s">
        <v>46</v>
      </c>
      <c r="C2186" s="22">
        <v>15309.12</v>
      </c>
      <c r="D2186" s="22">
        <v>1694002</v>
      </c>
      <c r="F2186" s="22" t="s">
        <v>145</v>
      </c>
      <c r="G2186" s="22" t="s">
        <v>46</v>
      </c>
      <c r="H2186" s="22">
        <v>1659.1</v>
      </c>
      <c r="I2186" s="22">
        <v>1867461</v>
      </c>
      <c r="J2186" s="22">
        <f t="shared" si="206"/>
        <v>8484.11</v>
      </c>
    </row>
    <row r="2187" spans="6:10" s="22" customFormat="1" ht="15.75">
      <c r="F2187" s="22" t="s">
        <v>145</v>
      </c>
      <c r="G2187" s="22" t="s">
        <v>48</v>
      </c>
      <c r="H2187" s="22">
        <v>1935.88</v>
      </c>
      <c r="I2187" s="22">
        <v>1869397</v>
      </c>
      <c r="J2187" s="22">
        <f t="shared" si="206"/>
        <v>967.94</v>
      </c>
    </row>
    <row r="2189" spans="1:6" ht="15.75">
      <c r="A2189" t="s">
        <v>6</v>
      </c>
      <c r="F2189" t="s">
        <v>6</v>
      </c>
    </row>
    <row r="2190" spans="1:9" ht="15.75">
      <c r="A2190" t="s">
        <v>142</v>
      </c>
      <c r="B2190" t="s">
        <v>49</v>
      </c>
      <c r="C2190" t="s">
        <v>9</v>
      </c>
      <c r="D2190" t="s">
        <v>9</v>
      </c>
      <c r="F2190" t="s">
        <v>142</v>
      </c>
      <c r="G2190" t="s">
        <v>49</v>
      </c>
      <c r="H2190" t="s">
        <v>9</v>
      </c>
      <c r="I2190" t="s">
        <v>9</v>
      </c>
    </row>
    <row r="2191" spans="1:7" ht="15.75">
      <c r="A2191" t="s">
        <v>43</v>
      </c>
      <c r="B2191" t="s">
        <v>10</v>
      </c>
      <c r="F2191" t="s">
        <v>11</v>
      </c>
      <c r="G2191" t="s">
        <v>143</v>
      </c>
    </row>
    <row r="2192" spans="1:10" s="22" customFormat="1" ht="15.75">
      <c r="A2192" s="22" t="s">
        <v>1</v>
      </c>
      <c r="B2192" s="22" t="s">
        <v>32</v>
      </c>
      <c r="C2192" s="22">
        <v>110333.1</v>
      </c>
      <c r="D2192" s="22">
        <v>110333.1</v>
      </c>
      <c r="F2192" s="22" t="s">
        <v>1</v>
      </c>
      <c r="G2192" s="22" t="s">
        <v>32</v>
      </c>
      <c r="H2192" s="22">
        <v>119482.2</v>
      </c>
      <c r="I2192" s="22">
        <v>119482.2</v>
      </c>
      <c r="J2192" s="22">
        <f aca="true" t="shared" si="207" ref="J2192:J2242">(C2192+H2192)/2</f>
        <v>114907.65</v>
      </c>
    </row>
    <row r="2193" spans="1:12" s="22" customFormat="1" ht="15.75">
      <c r="A2193" s="22" t="s">
        <v>1</v>
      </c>
      <c r="B2193" s="22" t="s">
        <v>52</v>
      </c>
      <c r="C2193" s="22">
        <v>10030.81</v>
      </c>
      <c r="D2193" s="22">
        <v>120363.9</v>
      </c>
      <c r="F2193" s="22" t="s">
        <v>1</v>
      </c>
      <c r="G2193" s="22" t="s">
        <v>52</v>
      </c>
      <c r="H2193" s="22">
        <v>17067.37</v>
      </c>
      <c r="I2193" s="22">
        <v>136549.6</v>
      </c>
      <c r="J2193" s="22">
        <f t="shared" si="207"/>
        <v>13549.09</v>
      </c>
      <c r="L2193" s="22" t="s">
        <v>317</v>
      </c>
    </row>
    <row r="2194" spans="1:12" s="22" customFormat="1" ht="15.75">
      <c r="A2194" s="22" t="s">
        <v>1</v>
      </c>
      <c r="B2194" s="22" t="s">
        <v>53</v>
      </c>
      <c r="C2194" s="22">
        <v>38186.85</v>
      </c>
      <c r="D2194" s="22">
        <v>158550.7</v>
      </c>
      <c r="F2194" s="22" t="s">
        <v>1</v>
      </c>
      <c r="G2194" s="22" t="s">
        <v>53</v>
      </c>
      <c r="H2194" s="22">
        <v>30135.54</v>
      </c>
      <c r="I2194" s="22">
        <v>166685.1</v>
      </c>
      <c r="J2194" s="22">
        <f t="shared" si="207"/>
        <v>34161.195</v>
      </c>
      <c r="L2194" s="22" t="s">
        <v>318</v>
      </c>
    </row>
    <row r="2195" spans="1:12" s="22" customFormat="1" ht="15.75">
      <c r="A2195" s="22" t="s">
        <v>1</v>
      </c>
      <c r="B2195" s="22" t="s">
        <v>54</v>
      </c>
      <c r="C2195" s="22">
        <v>12997.58</v>
      </c>
      <c r="D2195" s="22">
        <v>171548.3</v>
      </c>
      <c r="F2195" s="22" t="s">
        <v>1</v>
      </c>
      <c r="G2195" s="22" t="s">
        <v>54</v>
      </c>
      <c r="H2195" s="22">
        <v>12223.64</v>
      </c>
      <c r="I2195" s="22">
        <v>178908.7</v>
      </c>
      <c r="J2195" s="22">
        <f t="shared" si="207"/>
        <v>12610.61</v>
      </c>
      <c r="L2195" s="22" t="s">
        <v>319</v>
      </c>
    </row>
    <row r="2196" spans="1:12" s="22" customFormat="1" ht="15.75">
      <c r="A2196" s="22" t="s">
        <v>1</v>
      </c>
      <c r="B2196" s="22" t="s">
        <v>55</v>
      </c>
      <c r="C2196" s="22">
        <v>7780.28</v>
      </c>
      <c r="D2196" s="22">
        <v>179328.6</v>
      </c>
      <c r="F2196" s="22" t="s">
        <v>1</v>
      </c>
      <c r="G2196" s="22" t="s">
        <v>55</v>
      </c>
      <c r="H2196" s="22">
        <v>3170.03</v>
      </c>
      <c r="I2196" s="22">
        <v>182078.8</v>
      </c>
      <c r="J2196" s="22">
        <f t="shared" si="207"/>
        <v>5475.155</v>
      </c>
      <c r="L2196" s="22" t="s">
        <v>320</v>
      </c>
    </row>
    <row r="2197" spans="1:12" s="22" customFormat="1" ht="15.75">
      <c r="A2197" s="22" t="s">
        <v>1</v>
      </c>
      <c r="B2197" s="22" t="s">
        <v>56</v>
      </c>
      <c r="C2197" s="22">
        <v>5025.93</v>
      </c>
      <c r="D2197" s="22">
        <v>184354.5</v>
      </c>
      <c r="F2197" s="22" t="s">
        <v>1</v>
      </c>
      <c r="G2197" s="22" t="s">
        <v>56</v>
      </c>
      <c r="H2197" s="22">
        <v>14083.3</v>
      </c>
      <c r="I2197" s="22">
        <v>196162.1</v>
      </c>
      <c r="J2197" s="22">
        <f t="shared" si="207"/>
        <v>9554.615</v>
      </c>
      <c r="L2197" s="22" t="s">
        <v>321</v>
      </c>
    </row>
    <row r="2198" spans="1:12" s="22" customFormat="1" ht="15.75">
      <c r="A2198" s="22" t="s">
        <v>1</v>
      </c>
      <c r="B2198" s="22" t="s">
        <v>57</v>
      </c>
      <c r="C2198" s="22">
        <v>11059.42</v>
      </c>
      <c r="D2198" s="22">
        <v>195414</v>
      </c>
      <c r="F2198" s="22" t="s">
        <v>1</v>
      </c>
      <c r="G2198" s="22" t="s">
        <v>57</v>
      </c>
      <c r="H2198" s="22">
        <v>18754.84</v>
      </c>
      <c r="I2198" s="22">
        <v>214916.9</v>
      </c>
      <c r="J2198" s="22">
        <f t="shared" si="207"/>
        <v>14907.130000000001</v>
      </c>
      <c r="L2198" s="22" t="s">
        <v>322</v>
      </c>
    </row>
    <row r="2199" spans="1:12" s="22" customFormat="1" ht="15.75">
      <c r="A2199" s="22" t="s">
        <v>1</v>
      </c>
      <c r="B2199" s="22" t="s">
        <v>58</v>
      </c>
      <c r="C2199" s="22">
        <v>9665.04</v>
      </c>
      <c r="D2199" s="22">
        <v>205079</v>
      </c>
      <c r="F2199" s="22" t="s">
        <v>1</v>
      </c>
      <c r="G2199" s="22" t="s">
        <v>58</v>
      </c>
      <c r="H2199" s="22">
        <v>21295.9</v>
      </c>
      <c r="I2199" s="22">
        <v>236212.8</v>
      </c>
      <c r="J2199" s="22">
        <f t="shared" si="207"/>
        <v>15480.470000000001</v>
      </c>
      <c r="L2199" s="22" t="s">
        <v>323</v>
      </c>
    </row>
    <row r="2200" spans="1:12" s="22" customFormat="1" ht="15.75">
      <c r="A2200" s="22" t="s">
        <v>1</v>
      </c>
      <c r="B2200" s="22" t="s">
        <v>59</v>
      </c>
      <c r="C2200" s="22">
        <v>27056.86</v>
      </c>
      <c r="D2200" s="22">
        <v>232135.9</v>
      </c>
      <c r="F2200" s="22" t="s">
        <v>1</v>
      </c>
      <c r="G2200" s="22" t="s">
        <v>59</v>
      </c>
      <c r="H2200" s="22">
        <v>43589.96</v>
      </c>
      <c r="I2200" s="22">
        <v>279802.8</v>
      </c>
      <c r="J2200" s="22">
        <f t="shared" si="207"/>
        <v>35323.41</v>
      </c>
      <c r="L2200" s="22" t="s">
        <v>324</v>
      </c>
    </row>
    <row r="2201" spans="1:12" s="22" customFormat="1" ht="15.75">
      <c r="A2201" s="22" t="s">
        <v>1</v>
      </c>
      <c r="B2201" s="22" t="s">
        <v>60</v>
      </c>
      <c r="C2201" s="22">
        <v>13007.04</v>
      </c>
      <c r="D2201" s="22">
        <v>245142.9</v>
      </c>
      <c r="F2201" s="22" t="s">
        <v>1</v>
      </c>
      <c r="G2201" s="22" t="s">
        <v>60</v>
      </c>
      <c r="H2201" s="22">
        <v>23965.26</v>
      </c>
      <c r="I2201" s="22">
        <v>303768</v>
      </c>
      <c r="J2201" s="22">
        <f t="shared" si="207"/>
        <v>18486.15</v>
      </c>
      <c r="L2201" s="22" t="s">
        <v>325</v>
      </c>
    </row>
    <row r="2202" spans="1:12" s="22" customFormat="1" ht="15.75">
      <c r="A2202" s="22" t="s">
        <v>1</v>
      </c>
      <c r="B2202" s="22" t="s">
        <v>61</v>
      </c>
      <c r="C2202" s="22">
        <v>19910.51</v>
      </c>
      <c r="D2202" s="22">
        <v>265053.4</v>
      </c>
      <c r="F2202" s="22" t="s">
        <v>1</v>
      </c>
      <c r="G2202" s="22" t="s">
        <v>61</v>
      </c>
      <c r="H2202" s="22">
        <v>14015.06</v>
      </c>
      <c r="I2202" s="22">
        <v>317783.1</v>
      </c>
      <c r="J2202" s="22">
        <f t="shared" si="207"/>
        <v>16962.785</v>
      </c>
      <c r="L2202" s="22" t="s">
        <v>326</v>
      </c>
    </row>
    <row r="2203" spans="1:12" s="22" customFormat="1" ht="15.75">
      <c r="A2203" s="22" t="s">
        <v>1</v>
      </c>
      <c r="B2203" s="22" t="s">
        <v>62</v>
      </c>
      <c r="C2203" s="22">
        <v>2679.78</v>
      </c>
      <c r="D2203" s="22">
        <v>267733.2</v>
      </c>
      <c r="F2203" s="22" t="s">
        <v>1</v>
      </c>
      <c r="G2203" s="22" t="s">
        <v>62</v>
      </c>
      <c r="H2203" s="22">
        <v>1406.1</v>
      </c>
      <c r="I2203" s="22">
        <v>319189.2</v>
      </c>
      <c r="J2203" s="22">
        <f t="shared" si="207"/>
        <v>2042.94</v>
      </c>
      <c r="L2203" s="22" t="s">
        <v>327</v>
      </c>
    </row>
    <row r="2204" spans="1:12" s="22" customFormat="1" ht="15.75">
      <c r="A2204" s="22" t="s">
        <v>2</v>
      </c>
      <c r="B2204" s="22" t="s">
        <v>32</v>
      </c>
      <c r="C2204" s="22">
        <v>128658.2</v>
      </c>
      <c r="D2204" s="22">
        <v>396391.4</v>
      </c>
      <c r="F2204" s="22" t="s">
        <v>2</v>
      </c>
      <c r="G2204" s="22" t="s">
        <v>32</v>
      </c>
      <c r="H2204" s="22">
        <v>215319.4</v>
      </c>
      <c r="I2204" s="22">
        <v>534508.6</v>
      </c>
      <c r="J2204" s="22">
        <f t="shared" si="207"/>
        <v>171988.8</v>
      </c>
      <c r="L2204" s="22" t="s">
        <v>328</v>
      </c>
    </row>
    <row r="2205" spans="6:12" s="22" customFormat="1" ht="15.75">
      <c r="F2205" s="22" t="s">
        <v>2</v>
      </c>
      <c r="G2205" s="22" t="s">
        <v>50</v>
      </c>
      <c r="H2205" s="22">
        <v>1454.12</v>
      </c>
      <c r="I2205" s="22">
        <v>535962.7</v>
      </c>
      <c r="J2205" s="22">
        <f t="shared" si="207"/>
        <v>727.06</v>
      </c>
      <c r="L2205" s="24" t="s">
        <v>329</v>
      </c>
    </row>
    <row r="2206" spans="1:10" s="22" customFormat="1" ht="15.75">
      <c r="A2206" s="22" t="s">
        <v>2</v>
      </c>
      <c r="B2206" s="22" t="s">
        <v>52</v>
      </c>
      <c r="C2206" s="22">
        <v>3624.24</v>
      </c>
      <c r="D2206" s="22">
        <v>400015.6</v>
      </c>
      <c r="F2206" s="22" t="s">
        <v>2</v>
      </c>
      <c r="G2206" s="22" t="s">
        <v>52</v>
      </c>
      <c r="H2206" s="22">
        <v>8283.9</v>
      </c>
      <c r="I2206" s="22">
        <v>544246.6</v>
      </c>
      <c r="J2206" s="22">
        <f t="shared" si="207"/>
        <v>5954.07</v>
      </c>
    </row>
    <row r="2207" spans="1:10" s="22" customFormat="1" ht="15.75">
      <c r="A2207" s="22" t="s">
        <v>2</v>
      </c>
      <c r="B2207" s="22" t="s">
        <v>53</v>
      </c>
      <c r="C2207" s="22">
        <v>31133.84</v>
      </c>
      <c r="D2207" s="22">
        <v>431149.4</v>
      </c>
      <c r="F2207" s="22" t="s">
        <v>2</v>
      </c>
      <c r="G2207" s="22" t="s">
        <v>53</v>
      </c>
      <c r="H2207" s="22">
        <v>42588.59</v>
      </c>
      <c r="I2207" s="22">
        <v>586835.2</v>
      </c>
      <c r="J2207" s="22">
        <f t="shared" si="207"/>
        <v>36861.215</v>
      </c>
    </row>
    <row r="2208" spans="1:10" s="22" customFormat="1" ht="15.75">
      <c r="A2208" s="22" t="s">
        <v>2</v>
      </c>
      <c r="B2208" s="22" t="s">
        <v>54</v>
      </c>
      <c r="C2208" s="22">
        <v>60573.86</v>
      </c>
      <c r="D2208" s="22">
        <v>491723.3</v>
      </c>
      <c r="F2208" s="22" t="s">
        <v>2</v>
      </c>
      <c r="G2208" s="22" t="s">
        <v>54</v>
      </c>
      <c r="H2208" s="22">
        <v>63088.13</v>
      </c>
      <c r="I2208" s="22">
        <v>649923.3</v>
      </c>
      <c r="J2208" s="22">
        <f t="shared" si="207"/>
        <v>61830.994999999995</v>
      </c>
    </row>
    <row r="2209" spans="1:10" s="22" customFormat="1" ht="15.75">
      <c r="A2209" s="22" t="s">
        <v>2</v>
      </c>
      <c r="B2209" s="22" t="s">
        <v>55</v>
      </c>
      <c r="C2209" s="22">
        <v>17059.81</v>
      </c>
      <c r="D2209" s="22">
        <v>508783.1</v>
      </c>
      <c r="F2209" s="22" t="s">
        <v>2</v>
      </c>
      <c r="G2209" s="22" t="s">
        <v>55</v>
      </c>
      <c r="H2209" s="22">
        <v>24591.36</v>
      </c>
      <c r="I2209" s="22">
        <v>674514.7</v>
      </c>
      <c r="J2209" s="22">
        <f t="shared" si="207"/>
        <v>20825.585</v>
      </c>
    </row>
    <row r="2210" spans="1:10" s="22" customFormat="1" ht="15.75">
      <c r="A2210" s="22" t="s">
        <v>2</v>
      </c>
      <c r="B2210" s="22" t="s">
        <v>56</v>
      </c>
      <c r="C2210" s="22">
        <v>10411.42</v>
      </c>
      <c r="D2210" s="22">
        <v>519194.5</v>
      </c>
      <c r="F2210" s="22" t="s">
        <v>2</v>
      </c>
      <c r="G2210" s="22" t="s">
        <v>56</v>
      </c>
      <c r="H2210" s="22">
        <v>8735.54</v>
      </c>
      <c r="I2210" s="22">
        <v>683250.2</v>
      </c>
      <c r="J2210" s="22">
        <f t="shared" si="207"/>
        <v>9573.48</v>
      </c>
    </row>
    <row r="2211" spans="1:10" s="22" customFormat="1" ht="15.75">
      <c r="A2211" s="22" t="s">
        <v>2</v>
      </c>
      <c r="B2211" s="22" t="s">
        <v>57</v>
      </c>
      <c r="C2211" s="22">
        <v>30346.04</v>
      </c>
      <c r="D2211" s="22">
        <v>549540.6</v>
      </c>
      <c r="F2211" s="22" t="s">
        <v>2</v>
      </c>
      <c r="G2211" s="22" t="s">
        <v>57</v>
      </c>
      <c r="H2211" s="22">
        <v>41710.24</v>
      </c>
      <c r="I2211" s="22">
        <v>724960.5</v>
      </c>
      <c r="J2211" s="22">
        <f t="shared" si="207"/>
        <v>36028.14</v>
      </c>
    </row>
    <row r="2212" spans="1:10" s="22" customFormat="1" ht="15.75">
      <c r="A2212" s="22" t="s">
        <v>2</v>
      </c>
      <c r="B2212" s="22" t="s">
        <v>58</v>
      </c>
      <c r="C2212" s="22">
        <v>38475.23</v>
      </c>
      <c r="D2212" s="22">
        <v>588015.8</v>
      </c>
      <c r="F2212" s="22" t="s">
        <v>2</v>
      </c>
      <c r="G2212" s="22" t="s">
        <v>58</v>
      </c>
      <c r="H2212" s="22">
        <v>63815.64</v>
      </c>
      <c r="I2212" s="22">
        <v>788776.1</v>
      </c>
      <c r="J2212" s="22">
        <f t="shared" si="207"/>
        <v>51145.435</v>
      </c>
    </row>
    <row r="2213" spans="1:10" s="22" customFormat="1" ht="15.75">
      <c r="A2213" s="22" t="s">
        <v>2</v>
      </c>
      <c r="B2213" s="22" t="s">
        <v>59</v>
      </c>
      <c r="C2213" s="22">
        <v>59165.98</v>
      </c>
      <c r="D2213" s="22">
        <v>647181.8</v>
      </c>
      <c r="F2213" s="22" t="s">
        <v>2</v>
      </c>
      <c r="G2213" s="22" t="s">
        <v>59</v>
      </c>
      <c r="H2213" s="22">
        <v>90662.02</v>
      </c>
      <c r="I2213" s="22">
        <v>879438.1</v>
      </c>
      <c r="J2213" s="22">
        <f t="shared" si="207"/>
        <v>74914</v>
      </c>
    </row>
    <row r="2214" spans="1:10" s="22" customFormat="1" ht="15.75">
      <c r="A2214" s="22" t="s">
        <v>2</v>
      </c>
      <c r="B2214" s="22" t="s">
        <v>60</v>
      </c>
      <c r="C2214" s="22">
        <v>27173.22</v>
      </c>
      <c r="D2214" s="22">
        <v>674355</v>
      </c>
      <c r="F2214" s="22" t="s">
        <v>2</v>
      </c>
      <c r="G2214" s="22" t="s">
        <v>60</v>
      </c>
      <c r="H2214" s="22">
        <v>17627.29</v>
      </c>
      <c r="I2214" s="22">
        <v>897065.4</v>
      </c>
      <c r="J2214" s="22">
        <f t="shared" si="207"/>
        <v>22400.255</v>
      </c>
    </row>
    <row r="2215" spans="1:10" s="22" customFormat="1" ht="15.75">
      <c r="A2215" s="22" t="s">
        <v>2</v>
      </c>
      <c r="B2215" s="22" t="s">
        <v>61</v>
      </c>
      <c r="C2215" s="22">
        <v>18292.6</v>
      </c>
      <c r="D2215" s="22">
        <v>692647.6</v>
      </c>
      <c r="F2215" s="22" t="s">
        <v>2</v>
      </c>
      <c r="G2215" s="22" t="s">
        <v>61</v>
      </c>
      <c r="H2215" s="22">
        <v>23551.35</v>
      </c>
      <c r="I2215" s="22">
        <v>920616.8</v>
      </c>
      <c r="J2215" s="22">
        <f t="shared" si="207"/>
        <v>20921.975</v>
      </c>
    </row>
    <row r="2216" spans="1:10" s="22" customFormat="1" ht="15.75">
      <c r="A2216" s="22" t="s">
        <v>2</v>
      </c>
      <c r="B2216" s="22" t="s">
        <v>62</v>
      </c>
      <c r="C2216" s="22">
        <v>14333.7</v>
      </c>
      <c r="D2216" s="22">
        <v>706981.3</v>
      </c>
      <c r="F2216" s="22" t="s">
        <v>2</v>
      </c>
      <c r="G2216" s="22" t="s">
        <v>62</v>
      </c>
      <c r="H2216" s="22">
        <v>10714.73</v>
      </c>
      <c r="I2216" s="22">
        <v>931331.5</v>
      </c>
      <c r="J2216" s="22">
        <f t="shared" si="207"/>
        <v>12524.215</v>
      </c>
    </row>
    <row r="2217" spans="1:10" s="22" customFormat="1" ht="15.75">
      <c r="A2217" s="22" t="s">
        <v>364</v>
      </c>
      <c r="B2217" s="22" t="s">
        <v>32</v>
      </c>
      <c r="C2217" s="22">
        <v>243989.6</v>
      </c>
      <c r="D2217" s="22">
        <v>950970.9</v>
      </c>
      <c r="F2217" s="22" t="s">
        <v>364</v>
      </c>
      <c r="G2217" s="22" t="s">
        <v>32</v>
      </c>
      <c r="H2217" s="22">
        <v>224602</v>
      </c>
      <c r="I2217" s="22">
        <v>1155934</v>
      </c>
      <c r="J2217" s="22">
        <f t="shared" si="207"/>
        <v>234295.8</v>
      </c>
    </row>
    <row r="2218" spans="1:10" s="22" customFormat="1" ht="15.75">
      <c r="A2218" s="22" t="s">
        <v>364</v>
      </c>
      <c r="B2218" s="22" t="s">
        <v>50</v>
      </c>
      <c r="C2218" s="22">
        <v>1670.81</v>
      </c>
      <c r="D2218" s="22">
        <v>952641.7</v>
      </c>
      <c r="F2218" s="22" t="s">
        <v>364</v>
      </c>
      <c r="G2218" s="22" t="s">
        <v>50</v>
      </c>
      <c r="H2218" s="22">
        <v>2207.51</v>
      </c>
      <c r="I2218" s="22">
        <v>1158141</v>
      </c>
      <c r="J2218" s="22">
        <f t="shared" si="207"/>
        <v>1939.16</v>
      </c>
    </row>
    <row r="2219" spans="1:10" s="22" customFormat="1" ht="15.75">
      <c r="A2219" s="22" t="s">
        <v>364</v>
      </c>
      <c r="B2219" s="22" t="s">
        <v>52</v>
      </c>
      <c r="C2219" s="22">
        <v>52190.23</v>
      </c>
      <c r="D2219" s="22">
        <v>1004832</v>
      </c>
      <c r="F2219" s="22" t="s">
        <v>364</v>
      </c>
      <c r="G2219" s="22" t="s">
        <v>52</v>
      </c>
      <c r="H2219" s="22">
        <v>64313.35</v>
      </c>
      <c r="I2219" s="22">
        <v>1222454</v>
      </c>
      <c r="J2219" s="22">
        <f t="shared" si="207"/>
        <v>58251.79</v>
      </c>
    </row>
    <row r="2220" spans="1:10" s="22" customFormat="1" ht="15.75">
      <c r="A2220" s="22" t="s">
        <v>364</v>
      </c>
      <c r="B2220" s="22" t="s">
        <v>53</v>
      </c>
      <c r="C2220" s="22">
        <v>106006.6</v>
      </c>
      <c r="D2220" s="22">
        <v>1110839</v>
      </c>
      <c r="F2220" s="22" t="s">
        <v>364</v>
      </c>
      <c r="G2220" s="22" t="s">
        <v>53</v>
      </c>
      <c r="H2220" s="22">
        <v>102954.3</v>
      </c>
      <c r="I2220" s="22">
        <v>1325409</v>
      </c>
      <c r="J2220" s="22">
        <f t="shared" si="207"/>
        <v>104480.45000000001</v>
      </c>
    </row>
    <row r="2221" spans="1:10" s="22" customFormat="1" ht="15.75">
      <c r="A2221" s="22" t="s">
        <v>364</v>
      </c>
      <c r="B2221" s="22" t="s">
        <v>54</v>
      </c>
      <c r="C2221" s="22">
        <v>93615.19</v>
      </c>
      <c r="D2221" s="22">
        <v>1204454</v>
      </c>
      <c r="F2221" s="22" t="s">
        <v>364</v>
      </c>
      <c r="G2221" s="22" t="s">
        <v>54</v>
      </c>
      <c r="H2221" s="22">
        <v>96716.66</v>
      </c>
      <c r="I2221" s="22">
        <v>1422125</v>
      </c>
      <c r="J2221" s="22">
        <f t="shared" si="207"/>
        <v>95165.925</v>
      </c>
    </row>
    <row r="2222" spans="1:10" s="22" customFormat="1" ht="15.75">
      <c r="A2222" s="22" t="s">
        <v>364</v>
      </c>
      <c r="B2222" s="22" t="s">
        <v>55</v>
      </c>
      <c r="C2222" s="22">
        <v>40466.46</v>
      </c>
      <c r="D2222" s="22">
        <v>1244920</v>
      </c>
      <c r="F2222" s="22" t="s">
        <v>364</v>
      </c>
      <c r="G2222" s="22" t="s">
        <v>55</v>
      </c>
      <c r="H2222" s="22">
        <v>52981.02</v>
      </c>
      <c r="I2222" s="22">
        <v>1475106</v>
      </c>
      <c r="J2222" s="22">
        <f t="shared" si="207"/>
        <v>46723.74</v>
      </c>
    </row>
    <row r="2223" spans="1:10" s="22" customFormat="1" ht="15.75">
      <c r="A2223" s="22" t="s">
        <v>364</v>
      </c>
      <c r="B2223" s="22" t="s">
        <v>56</v>
      </c>
      <c r="C2223" s="22">
        <v>5133.55</v>
      </c>
      <c r="D2223" s="22">
        <v>1250054</v>
      </c>
      <c r="F2223" s="22" t="s">
        <v>364</v>
      </c>
      <c r="G2223" s="22" t="s">
        <v>56</v>
      </c>
      <c r="H2223" s="22">
        <v>5304.7</v>
      </c>
      <c r="I2223" s="22">
        <v>1480411</v>
      </c>
      <c r="J2223" s="22">
        <f t="shared" si="207"/>
        <v>5219.125</v>
      </c>
    </row>
    <row r="2224" spans="1:10" s="22" customFormat="1" ht="15.75">
      <c r="A2224" s="22" t="s">
        <v>364</v>
      </c>
      <c r="B2224" s="22" t="s">
        <v>57</v>
      </c>
      <c r="C2224" s="22">
        <v>17932.1</v>
      </c>
      <c r="D2224" s="22">
        <v>1267986</v>
      </c>
      <c r="F2224" s="22" t="s">
        <v>364</v>
      </c>
      <c r="G2224" s="22" t="s">
        <v>57</v>
      </c>
      <c r="H2224" s="22">
        <v>24089.34</v>
      </c>
      <c r="I2224" s="22">
        <v>1504500</v>
      </c>
      <c r="J2224" s="22">
        <f t="shared" si="207"/>
        <v>21010.72</v>
      </c>
    </row>
    <row r="2225" spans="1:10" s="22" customFormat="1" ht="15.75">
      <c r="A2225" s="22" t="s">
        <v>364</v>
      </c>
      <c r="B2225" s="22" t="s">
        <v>58</v>
      </c>
      <c r="C2225" s="22">
        <v>88942.77</v>
      </c>
      <c r="D2225" s="22">
        <v>1356929</v>
      </c>
      <c r="F2225" s="22" t="s">
        <v>364</v>
      </c>
      <c r="G2225" s="22" t="s">
        <v>58</v>
      </c>
      <c r="H2225" s="22">
        <v>68379.99</v>
      </c>
      <c r="I2225" s="22">
        <v>1572880</v>
      </c>
      <c r="J2225" s="22">
        <f t="shared" si="207"/>
        <v>78661.38</v>
      </c>
    </row>
    <row r="2226" spans="1:10" s="22" customFormat="1" ht="15.75">
      <c r="A2226" s="22" t="s">
        <v>364</v>
      </c>
      <c r="B2226" s="22" t="s">
        <v>59</v>
      </c>
      <c r="C2226" s="22">
        <v>90611.91</v>
      </c>
      <c r="D2226" s="22">
        <v>1447541</v>
      </c>
      <c r="F2226" s="22" t="s">
        <v>364</v>
      </c>
      <c r="G2226" s="22" t="s">
        <v>59</v>
      </c>
      <c r="H2226" s="22">
        <v>76618.77</v>
      </c>
      <c r="I2226" s="22">
        <v>1649499</v>
      </c>
      <c r="J2226" s="22">
        <f t="shared" si="207"/>
        <v>83615.34</v>
      </c>
    </row>
    <row r="2227" spans="1:10" s="22" customFormat="1" ht="15.75">
      <c r="A2227" s="22" t="s">
        <v>364</v>
      </c>
      <c r="B2227" s="22" t="s">
        <v>60</v>
      </c>
      <c r="C2227" s="22">
        <v>91214.13</v>
      </c>
      <c r="D2227" s="22">
        <v>1538755</v>
      </c>
      <c r="F2227" s="22" t="s">
        <v>364</v>
      </c>
      <c r="G2227" s="22" t="s">
        <v>60</v>
      </c>
      <c r="H2227" s="22">
        <v>71294.02</v>
      </c>
      <c r="I2227" s="22">
        <v>1720793</v>
      </c>
      <c r="J2227" s="22">
        <f t="shared" si="207"/>
        <v>81254.07500000001</v>
      </c>
    </row>
    <row r="2228" spans="1:10" s="22" customFormat="1" ht="15.75">
      <c r="A2228" s="22" t="s">
        <v>364</v>
      </c>
      <c r="B2228" s="22" t="s">
        <v>61</v>
      </c>
      <c r="C2228" s="22">
        <v>24384.88</v>
      </c>
      <c r="D2228" s="22">
        <v>1563140</v>
      </c>
      <c r="F2228" s="22" t="s">
        <v>364</v>
      </c>
      <c r="G2228" s="22" t="s">
        <v>61</v>
      </c>
      <c r="H2228" s="22">
        <v>28817.01</v>
      </c>
      <c r="I2228" s="22">
        <v>1749610</v>
      </c>
      <c r="J2228" s="22">
        <f t="shared" si="207"/>
        <v>26600.945</v>
      </c>
    </row>
    <row r="2229" spans="1:10" s="22" customFormat="1" ht="15.75">
      <c r="A2229" s="22" t="s">
        <v>364</v>
      </c>
      <c r="B2229" s="22" t="s">
        <v>62</v>
      </c>
      <c r="C2229" s="22">
        <v>5919.24</v>
      </c>
      <c r="D2229" s="22">
        <v>1569059</v>
      </c>
      <c r="F2229" s="22" t="s">
        <v>364</v>
      </c>
      <c r="G2229" s="22" t="s">
        <v>62</v>
      </c>
      <c r="H2229" s="22">
        <v>3721.26</v>
      </c>
      <c r="I2229" s="22">
        <v>1753331</v>
      </c>
      <c r="J2229" s="22">
        <f t="shared" si="207"/>
        <v>4820.25</v>
      </c>
    </row>
    <row r="2230" spans="1:10" s="22" customFormat="1" ht="15.75">
      <c r="A2230" s="22" t="s">
        <v>145</v>
      </c>
      <c r="B2230" s="22" t="s">
        <v>32</v>
      </c>
      <c r="C2230" s="22">
        <v>44145.31</v>
      </c>
      <c r="D2230" s="22">
        <v>1613204</v>
      </c>
      <c r="F2230" s="22" t="s">
        <v>145</v>
      </c>
      <c r="G2230" s="22" t="s">
        <v>32</v>
      </c>
      <c r="H2230" s="22">
        <v>38165.46</v>
      </c>
      <c r="I2230" s="22">
        <v>1791497</v>
      </c>
      <c r="J2230" s="22">
        <f t="shared" si="207"/>
        <v>41155.384999999995</v>
      </c>
    </row>
    <row r="2231" spans="1:10" s="22" customFormat="1" ht="15.75">
      <c r="A2231" s="22" t="s">
        <v>145</v>
      </c>
      <c r="B2231" s="22" t="s">
        <v>50</v>
      </c>
      <c r="C2231" s="22">
        <v>2505.1</v>
      </c>
      <c r="D2231" s="22">
        <v>1615709</v>
      </c>
      <c r="J2231" s="22">
        <f t="shared" si="207"/>
        <v>1252.55</v>
      </c>
    </row>
    <row r="2232" spans="1:10" s="22" customFormat="1" ht="15.75">
      <c r="A2232" s="22" t="s">
        <v>145</v>
      </c>
      <c r="B2232" s="22" t="s">
        <v>52</v>
      </c>
      <c r="C2232" s="22">
        <v>4352.55</v>
      </c>
      <c r="D2232" s="22">
        <v>1620062</v>
      </c>
      <c r="F2232" s="22" t="s">
        <v>145</v>
      </c>
      <c r="G2232" s="22" t="s">
        <v>52</v>
      </c>
      <c r="H2232" s="22">
        <v>7090.07</v>
      </c>
      <c r="I2232" s="22">
        <v>1798587</v>
      </c>
      <c r="J2232" s="22">
        <f t="shared" si="207"/>
        <v>5721.3099999999995</v>
      </c>
    </row>
    <row r="2233" spans="1:10" s="22" customFormat="1" ht="15.75">
      <c r="A2233" s="22" t="s">
        <v>145</v>
      </c>
      <c r="B2233" s="22" t="s">
        <v>53</v>
      </c>
      <c r="C2233" s="22">
        <v>10532.98</v>
      </c>
      <c r="D2233" s="22">
        <v>1630595</v>
      </c>
      <c r="F2233" s="22" t="s">
        <v>145</v>
      </c>
      <c r="G2233" s="22" t="s">
        <v>53</v>
      </c>
      <c r="H2233" s="22">
        <v>6377.41</v>
      </c>
      <c r="I2233" s="22">
        <v>1804964</v>
      </c>
      <c r="J2233" s="22">
        <f t="shared" si="207"/>
        <v>8455.195</v>
      </c>
    </row>
    <row r="2234" spans="1:10" s="22" customFormat="1" ht="15.75">
      <c r="A2234" s="22" t="s">
        <v>145</v>
      </c>
      <c r="B2234" s="22" t="s">
        <v>54</v>
      </c>
      <c r="C2234" s="22">
        <v>15598.35</v>
      </c>
      <c r="D2234" s="22">
        <v>1646193</v>
      </c>
      <c r="F2234" s="22" t="s">
        <v>145</v>
      </c>
      <c r="G2234" s="22" t="s">
        <v>54</v>
      </c>
      <c r="H2234" s="22">
        <v>12965.96</v>
      </c>
      <c r="I2234" s="22">
        <v>1817930</v>
      </c>
      <c r="J2234" s="22">
        <f t="shared" si="207"/>
        <v>14282.154999999999</v>
      </c>
    </row>
    <row r="2235" spans="1:10" s="22" customFormat="1" ht="15.75">
      <c r="A2235" s="22" t="s">
        <v>145</v>
      </c>
      <c r="B2235" s="22" t="s">
        <v>55</v>
      </c>
      <c r="C2235" s="22">
        <v>3285.46</v>
      </c>
      <c r="D2235" s="22">
        <v>1649479</v>
      </c>
      <c r="F2235" s="22" t="s">
        <v>145</v>
      </c>
      <c r="G2235" s="22" t="s">
        <v>55</v>
      </c>
      <c r="H2235" s="22">
        <v>4022.84</v>
      </c>
      <c r="I2235" s="22">
        <v>1821953</v>
      </c>
      <c r="J2235" s="22">
        <f t="shared" si="207"/>
        <v>3654.15</v>
      </c>
    </row>
    <row r="2236" spans="1:10" s="22" customFormat="1" ht="15.75">
      <c r="A2236" s="22" t="s">
        <v>145</v>
      </c>
      <c r="B2236" s="22" t="s">
        <v>56</v>
      </c>
      <c r="C2236" s="22">
        <v>5116.89</v>
      </c>
      <c r="D2236" s="22">
        <v>1654595</v>
      </c>
      <c r="F2236" s="22" t="s">
        <v>145</v>
      </c>
      <c r="G2236" s="22" t="s">
        <v>56</v>
      </c>
      <c r="H2236" s="22">
        <v>6740.33</v>
      </c>
      <c r="I2236" s="22">
        <v>1828694</v>
      </c>
      <c r="J2236" s="22">
        <f t="shared" si="207"/>
        <v>5928.610000000001</v>
      </c>
    </row>
    <row r="2237" spans="1:10" s="22" customFormat="1" ht="15.75">
      <c r="A2237" s="22" t="s">
        <v>145</v>
      </c>
      <c r="B2237" s="22" t="s">
        <v>57</v>
      </c>
      <c r="C2237" s="22">
        <v>5614.24</v>
      </c>
      <c r="D2237" s="22">
        <v>1660210</v>
      </c>
      <c r="F2237" s="22" t="s">
        <v>145</v>
      </c>
      <c r="G2237" s="22" t="s">
        <v>57</v>
      </c>
      <c r="H2237" s="22">
        <v>1651.37</v>
      </c>
      <c r="I2237" s="22">
        <v>1830345</v>
      </c>
      <c r="J2237" s="22">
        <f t="shared" si="207"/>
        <v>3632.805</v>
      </c>
    </row>
    <row r="2238" spans="1:10" s="22" customFormat="1" ht="15.75">
      <c r="A2238" s="22" t="s">
        <v>145</v>
      </c>
      <c r="B2238" s="22" t="s">
        <v>58</v>
      </c>
      <c r="C2238" s="22">
        <v>8694.69</v>
      </c>
      <c r="D2238" s="22">
        <v>1668904</v>
      </c>
      <c r="F2238" s="22" t="s">
        <v>145</v>
      </c>
      <c r="G2238" s="22" t="s">
        <v>58</v>
      </c>
      <c r="H2238" s="22">
        <v>11195.05</v>
      </c>
      <c r="I2238" s="22">
        <v>1841540</v>
      </c>
      <c r="J2238" s="22">
        <f t="shared" si="207"/>
        <v>9944.869999999999</v>
      </c>
    </row>
    <row r="2239" spans="1:10" s="22" customFormat="1" ht="15.75">
      <c r="A2239" s="22" t="s">
        <v>145</v>
      </c>
      <c r="B2239" s="22" t="s">
        <v>59</v>
      </c>
      <c r="C2239" s="22">
        <v>19038.55</v>
      </c>
      <c r="D2239" s="22">
        <v>1687943</v>
      </c>
      <c r="F2239" s="22" t="s">
        <v>145</v>
      </c>
      <c r="G2239" s="22" t="s">
        <v>59</v>
      </c>
      <c r="H2239" s="22">
        <v>14462.84</v>
      </c>
      <c r="I2239" s="22">
        <v>1856003</v>
      </c>
      <c r="J2239" s="22">
        <f t="shared" si="207"/>
        <v>16750.695</v>
      </c>
    </row>
    <row r="2240" spans="1:10" s="22" customFormat="1" ht="15.75">
      <c r="A2240" s="22" t="s">
        <v>145</v>
      </c>
      <c r="B2240" s="22" t="s">
        <v>60</v>
      </c>
      <c r="C2240" s="22">
        <v>4716.26</v>
      </c>
      <c r="D2240" s="22">
        <v>1692659</v>
      </c>
      <c r="F2240" s="22" t="s">
        <v>145</v>
      </c>
      <c r="G2240" s="22" t="s">
        <v>60</v>
      </c>
      <c r="H2240" s="22">
        <v>7265.04</v>
      </c>
      <c r="I2240" s="22">
        <v>1863268</v>
      </c>
      <c r="J2240" s="22">
        <f t="shared" si="207"/>
        <v>5990.65</v>
      </c>
    </row>
    <row r="2241" spans="1:10" s="22" customFormat="1" ht="15.75">
      <c r="A2241" s="22" t="s">
        <v>145</v>
      </c>
      <c r="B2241" s="22" t="s">
        <v>61</v>
      </c>
      <c r="C2241" s="22">
        <v>1343.29</v>
      </c>
      <c r="D2241" s="22">
        <v>1694002</v>
      </c>
      <c r="F2241" s="22" t="s">
        <v>145</v>
      </c>
      <c r="G2241" s="22" t="s">
        <v>61</v>
      </c>
      <c r="H2241" s="22">
        <v>2255.83</v>
      </c>
      <c r="I2241" s="22">
        <v>1865524</v>
      </c>
      <c r="J2241" s="22">
        <f t="shared" si="207"/>
        <v>1799.56</v>
      </c>
    </row>
    <row r="2242" spans="6:10" ht="15.75">
      <c r="F2242" t="s">
        <v>145</v>
      </c>
      <c r="G2242" t="s">
        <v>62</v>
      </c>
      <c r="H2242">
        <v>3873.07</v>
      </c>
      <c r="I2242">
        <v>1869397</v>
      </c>
      <c r="J2242">
        <f t="shared" si="207"/>
        <v>1936.535</v>
      </c>
    </row>
    <row r="2244" spans="1:6" ht="15.75">
      <c r="A2244" t="s">
        <v>6</v>
      </c>
      <c r="F2244" t="s">
        <v>6</v>
      </c>
    </row>
    <row r="2245" spans="1:9" ht="15.75">
      <c r="A2245" t="s">
        <v>142</v>
      </c>
      <c r="B2245" t="s">
        <v>64</v>
      </c>
      <c r="C2245" t="s">
        <v>9</v>
      </c>
      <c r="D2245" t="s">
        <v>9</v>
      </c>
      <c r="F2245" t="s">
        <v>142</v>
      </c>
      <c r="G2245" t="s">
        <v>64</v>
      </c>
      <c r="H2245" t="s">
        <v>9</v>
      </c>
      <c r="I2245" t="s">
        <v>9</v>
      </c>
    </row>
    <row r="2246" spans="1:7" ht="15.75">
      <c r="A2246" t="s">
        <v>43</v>
      </c>
      <c r="B2246" t="s">
        <v>143</v>
      </c>
      <c r="F2246" t="s">
        <v>11</v>
      </c>
      <c r="G2246" t="s">
        <v>31</v>
      </c>
    </row>
    <row r="2247" spans="1:10" s="22" customFormat="1" ht="15.75">
      <c r="A2247" s="22" t="s">
        <v>1</v>
      </c>
      <c r="B2247" s="22" t="s">
        <v>32</v>
      </c>
      <c r="C2247" s="22">
        <v>110333.1</v>
      </c>
      <c r="D2247" s="22">
        <v>110333.1</v>
      </c>
      <c r="F2247" s="22" t="s">
        <v>1</v>
      </c>
      <c r="G2247" s="22" t="s">
        <v>32</v>
      </c>
      <c r="H2247" s="22">
        <v>119482.2</v>
      </c>
      <c r="I2247" s="22">
        <v>119482.2</v>
      </c>
      <c r="J2247" s="22">
        <f aca="true" t="shared" si="208" ref="J2247:J2289">(C2247+H2247)/2</f>
        <v>114907.65</v>
      </c>
    </row>
    <row r="2248" spans="1:11" s="22" customFormat="1" ht="15.75">
      <c r="A2248" s="22" t="s">
        <v>1</v>
      </c>
      <c r="B2248" s="22" t="s">
        <v>65</v>
      </c>
      <c r="C2248" s="22">
        <v>32336.84</v>
      </c>
      <c r="D2248" s="22">
        <v>142669.9</v>
      </c>
      <c r="F2248" s="22" t="s">
        <v>1</v>
      </c>
      <c r="G2248" s="22" t="s">
        <v>65</v>
      </c>
      <c r="H2248" s="22">
        <v>50371.77</v>
      </c>
      <c r="I2248" s="22">
        <v>169854</v>
      </c>
      <c r="J2248" s="22">
        <f t="shared" si="208"/>
        <v>41354.305</v>
      </c>
      <c r="K2248" s="22" t="s">
        <v>65</v>
      </c>
    </row>
    <row r="2249" spans="1:11" s="22" customFormat="1" ht="15.75">
      <c r="A2249" s="22" t="s">
        <v>1</v>
      </c>
      <c r="B2249" s="22" t="s">
        <v>66</v>
      </c>
      <c r="C2249" s="22">
        <v>32731.68</v>
      </c>
      <c r="D2249" s="22">
        <v>175401.6</v>
      </c>
      <c r="F2249" s="22" t="s">
        <v>1</v>
      </c>
      <c r="G2249" s="22" t="s">
        <v>66</v>
      </c>
      <c r="H2249" s="22">
        <v>53238.91</v>
      </c>
      <c r="I2249" s="22">
        <v>223092.9</v>
      </c>
      <c r="J2249" s="22">
        <f t="shared" si="208"/>
        <v>42985.295</v>
      </c>
      <c r="K2249" s="22" t="s">
        <v>66</v>
      </c>
    </row>
    <row r="2250" spans="1:11" s="22" customFormat="1" ht="15.75">
      <c r="A2250" s="22" t="s">
        <v>1</v>
      </c>
      <c r="B2250" s="22" t="s">
        <v>67</v>
      </c>
      <c r="C2250" s="22">
        <v>24889.58</v>
      </c>
      <c r="D2250" s="22">
        <v>200291.2</v>
      </c>
      <c r="F2250" s="22" t="s">
        <v>1</v>
      </c>
      <c r="G2250" s="22" t="s">
        <v>67</v>
      </c>
      <c r="H2250" s="22">
        <v>27489.52</v>
      </c>
      <c r="I2250" s="22">
        <v>250582.4</v>
      </c>
      <c r="J2250" s="22">
        <f t="shared" si="208"/>
        <v>26189.550000000003</v>
      </c>
      <c r="K2250" s="22" t="s">
        <v>67</v>
      </c>
    </row>
    <row r="2251" spans="1:11" s="22" customFormat="1" ht="15.75">
      <c r="A2251" s="22" t="s">
        <v>1</v>
      </c>
      <c r="B2251" s="22" t="s">
        <v>68</v>
      </c>
      <c r="C2251" s="22">
        <v>12683.99</v>
      </c>
      <c r="D2251" s="22">
        <v>212975.2</v>
      </c>
      <c r="F2251" s="22" t="s">
        <v>1</v>
      </c>
      <c r="G2251" s="22" t="s">
        <v>68</v>
      </c>
      <c r="H2251" s="22">
        <v>10892.34</v>
      </c>
      <c r="I2251" s="22">
        <v>261474.7</v>
      </c>
      <c r="J2251" s="22">
        <f t="shared" si="208"/>
        <v>11788.165</v>
      </c>
      <c r="K2251" s="22" t="s">
        <v>68</v>
      </c>
    </row>
    <row r="2252" spans="1:11" s="22" customFormat="1" ht="15.75">
      <c r="A2252" s="22" t="s">
        <v>1</v>
      </c>
      <c r="B2252" s="22" t="s">
        <v>69</v>
      </c>
      <c r="C2252" s="22">
        <v>11883.99</v>
      </c>
      <c r="D2252" s="22">
        <v>224859.2</v>
      </c>
      <c r="F2252" s="22" t="s">
        <v>1</v>
      </c>
      <c r="G2252" s="22" t="s">
        <v>69</v>
      </c>
      <c r="H2252" s="22">
        <v>18495.98</v>
      </c>
      <c r="I2252" s="22">
        <v>279970.7</v>
      </c>
      <c r="J2252" s="22">
        <f t="shared" si="208"/>
        <v>15189.985</v>
      </c>
      <c r="K2252" s="22" t="s">
        <v>69</v>
      </c>
    </row>
    <row r="2253" spans="1:11" s="22" customFormat="1" ht="15.75">
      <c r="A2253" s="22" t="s">
        <v>1</v>
      </c>
      <c r="B2253" s="22" t="s">
        <v>52</v>
      </c>
      <c r="C2253" s="22">
        <v>10030.81</v>
      </c>
      <c r="D2253" s="22">
        <v>234890</v>
      </c>
      <c r="F2253" s="22" t="s">
        <v>1</v>
      </c>
      <c r="G2253" s="22" t="s">
        <v>52</v>
      </c>
      <c r="H2253" s="22">
        <v>15371.9</v>
      </c>
      <c r="I2253" s="22">
        <v>295342.6</v>
      </c>
      <c r="J2253" s="22">
        <f t="shared" si="208"/>
        <v>12701.355</v>
      </c>
      <c r="K2253" s="22" t="s">
        <v>70</v>
      </c>
    </row>
    <row r="2254" spans="1:11" s="22" customFormat="1" ht="15.75">
      <c r="A2254" s="22" t="s">
        <v>1</v>
      </c>
      <c r="B2254" s="22" t="s">
        <v>71</v>
      </c>
      <c r="C2254" s="22">
        <v>12959.13</v>
      </c>
      <c r="D2254" s="22">
        <v>247849.1</v>
      </c>
      <c r="F2254" s="22" t="s">
        <v>1</v>
      </c>
      <c r="G2254" s="22" t="s">
        <v>71</v>
      </c>
      <c r="H2254" s="22">
        <v>10935.77</v>
      </c>
      <c r="I2254" s="22">
        <v>306278.4</v>
      </c>
      <c r="J2254" s="22">
        <f t="shared" si="208"/>
        <v>11947.45</v>
      </c>
      <c r="K2254" s="22" t="s">
        <v>52</v>
      </c>
    </row>
    <row r="2255" spans="1:11" s="22" customFormat="1" ht="15.75">
      <c r="A2255" s="22" t="s">
        <v>1</v>
      </c>
      <c r="B2255" s="22" t="s">
        <v>72</v>
      </c>
      <c r="C2255" s="22">
        <v>18373.44</v>
      </c>
      <c r="D2255" s="22">
        <v>266222.5</v>
      </c>
      <c r="F2255" s="22" t="s">
        <v>1</v>
      </c>
      <c r="G2255" s="22" t="s">
        <v>72</v>
      </c>
      <c r="H2255" s="22">
        <v>12910.81</v>
      </c>
      <c r="I2255" s="22">
        <v>319189.2</v>
      </c>
      <c r="J2255" s="22">
        <f t="shared" si="208"/>
        <v>15642.125</v>
      </c>
      <c r="K2255" s="22" t="s">
        <v>71</v>
      </c>
    </row>
    <row r="2256" spans="1:11" s="22" customFormat="1" ht="15.75">
      <c r="A2256" s="22" t="s">
        <v>1</v>
      </c>
      <c r="B2256" s="22" t="s">
        <v>73</v>
      </c>
      <c r="C2256" s="22">
        <v>1510.64</v>
      </c>
      <c r="D2256" s="22">
        <v>267733.2</v>
      </c>
      <c r="J2256" s="22">
        <f t="shared" si="208"/>
        <v>755.32</v>
      </c>
      <c r="K2256" s="22" t="s">
        <v>72</v>
      </c>
    </row>
    <row r="2257" spans="1:11" s="22" customFormat="1" ht="15.75">
      <c r="A2257" s="22" t="s">
        <v>2</v>
      </c>
      <c r="B2257" s="22" t="s">
        <v>32</v>
      </c>
      <c r="C2257" s="22">
        <v>128658.2</v>
      </c>
      <c r="D2257" s="22">
        <v>396391.4</v>
      </c>
      <c r="F2257" s="22" t="s">
        <v>2</v>
      </c>
      <c r="G2257" s="22" t="s">
        <v>32</v>
      </c>
      <c r="H2257" s="22">
        <v>215319.4</v>
      </c>
      <c r="I2257" s="22">
        <v>534508.6</v>
      </c>
      <c r="J2257" s="22">
        <f t="shared" si="208"/>
        <v>171988.8</v>
      </c>
      <c r="K2257" s="22" t="s">
        <v>73</v>
      </c>
    </row>
    <row r="2258" spans="1:10" s="22" customFormat="1" ht="15.75">
      <c r="A2258" s="22" t="s">
        <v>2</v>
      </c>
      <c r="B2258" s="22" t="s">
        <v>65</v>
      </c>
      <c r="C2258" s="22">
        <v>38093.48</v>
      </c>
      <c r="D2258" s="22">
        <v>434484.8</v>
      </c>
      <c r="F2258" s="22" t="s">
        <v>2</v>
      </c>
      <c r="G2258" s="22" t="s">
        <v>65</v>
      </c>
      <c r="H2258" s="22">
        <v>71116.29</v>
      </c>
      <c r="I2258" s="22">
        <v>605624.9</v>
      </c>
      <c r="J2258" s="22">
        <f t="shared" si="208"/>
        <v>54604.884999999995</v>
      </c>
    </row>
    <row r="2259" spans="1:10" s="22" customFormat="1" ht="15.75">
      <c r="A2259" s="22" t="s">
        <v>2</v>
      </c>
      <c r="B2259" s="22" t="s">
        <v>66</v>
      </c>
      <c r="C2259" s="22">
        <v>133258.9</v>
      </c>
      <c r="D2259" s="22">
        <v>567743.7</v>
      </c>
      <c r="F2259" s="22" t="s">
        <v>2</v>
      </c>
      <c r="G2259" s="22" t="s">
        <v>66</v>
      </c>
      <c r="H2259" s="22">
        <v>153657.8</v>
      </c>
      <c r="I2259" s="22">
        <v>759282.7</v>
      </c>
      <c r="J2259" s="22">
        <f t="shared" si="208"/>
        <v>143458.34999999998</v>
      </c>
    </row>
    <row r="2260" spans="1:10" s="22" customFormat="1" ht="15.75">
      <c r="A2260" s="22" t="s">
        <v>2</v>
      </c>
      <c r="B2260" s="22" t="s">
        <v>67</v>
      </c>
      <c r="C2260" s="22">
        <v>39880.85</v>
      </c>
      <c r="D2260" s="22">
        <v>607624.6</v>
      </c>
      <c r="F2260" s="22" t="s">
        <v>2</v>
      </c>
      <c r="G2260" s="22" t="s">
        <v>67</v>
      </c>
      <c r="H2260" s="22">
        <v>39484.04</v>
      </c>
      <c r="I2260" s="22">
        <v>798766.8</v>
      </c>
      <c r="J2260" s="22">
        <f t="shared" si="208"/>
        <v>39682.445</v>
      </c>
    </row>
    <row r="2261" spans="1:10" s="22" customFormat="1" ht="15.75">
      <c r="A2261" s="22" t="s">
        <v>2</v>
      </c>
      <c r="B2261" s="22" t="s">
        <v>68</v>
      </c>
      <c r="C2261" s="22">
        <v>32913.02</v>
      </c>
      <c r="D2261" s="22">
        <v>640537.6</v>
      </c>
      <c r="F2261" s="22" t="s">
        <v>2</v>
      </c>
      <c r="G2261" s="22" t="s">
        <v>68</v>
      </c>
      <c r="H2261" s="22">
        <v>45017.43</v>
      </c>
      <c r="I2261" s="22">
        <v>843784.2</v>
      </c>
      <c r="J2261" s="22">
        <f t="shared" si="208"/>
        <v>38965.225</v>
      </c>
    </row>
    <row r="2262" spans="1:10" s="22" customFormat="1" ht="15.75">
      <c r="A2262" s="22" t="s">
        <v>2</v>
      </c>
      <c r="B2262" s="22" t="s">
        <v>69</v>
      </c>
      <c r="C2262" s="22">
        <v>33423.85</v>
      </c>
      <c r="D2262" s="22">
        <v>673961.4</v>
      </c>
      <c r="F2262" s="22" t="s">
        <v>2</v>
      </c>
      <c r="G2262" s="22" t="s">
        <v>69</v>
      </c>
      <c r="H2262" s="22">
        <v>54005.12</v>
      </c>
      <c r="I2262" s="22">
        <v>897789.3</v>
      </c>
      <c r="J2262" s="22">
        <f t="shared" si="208"/>
        <v>43714.485</v>
      </c>
    </row>
    <row r="2263" spans="1:10" s="22" customFormat="1" ht="15.75">
      <c r="A2263" s="22" t="s">
        <v>2</v>
      </c>
      <c r="B2263" s="22" t="s">
        <v>70</v>
      </c>
      <c r="C2263" s="22">
        <v>2014.77</v>
      </c>
      <c r="D2263" s="22">
        <v>675976.2</v>
      </c>
      <c r="J2263" s="22">
        <f t="shared" si="208"/>
        <v>1007.385</v>
      </c>
    </row>
    <row r="2264" spans="1:10" s="22" customFormat="1" ht="15.75">
      <c r="A2264" s="22" t="s">
        <v>2</v>
      </c>
      <c r="B2264" s="22" t="s">
        <v>52</v>
      </c>
      <c r="C2264" s="22">
        <v>2030.05</v>
      </c>
      <c r="D2264" s="22">
        <v>678006.3</v>
      </c>
      <c r="F2264" s="22" t="s">
        <v>2</v>
      </c>
      <c r="G2264" s="22" t="s">
        <v>52</v>
      </c>
      <c r="H2264" s="22">
        <v>4614.01</v>
      </c>
      <c r="I2264" s="22">
        <v>902403.3</v>
      </c>
      <c r="J2264" s="22">
        <f t="shared" si="208"/>
        <v>3322.03</v>
      </c>
    </row>
    <row r="2265" spans="1:10" s="22" customFormat="1" ht="15.75">
      <c r="A2265" s="22" t="s">
        <v>2</v>
      </c>
      <c r="B2265" s="22" t="s">
        <v>71</v>
      </c>
      <c r="C2265" s="22">
        <v>3468.18</v>
      </c>
      <c r="D2265" s="22">
        <v>681474.4</v>
      </c>
      <c r="F2265" s="22" t="s">
        <v>2</v>
      </c>
      <c r="G2265" s="22" t="s">
        <v>71</v>
      </c>
      <c r="H2265" s="22">
        <v>8842.79</v>
      </c>
      <c r="I2265" s="22">
        <v>911246.1</v>
      </c>
      <c r="J2265" s="22">
        <f t="shared" si="208"/>
        <v>6155.485000000001</v>
      </c>
    </row>
    <row r="2266" spans="1:10" s="22" customFormat="1" ht="15.75">
      <c r="A2266" s="22" t="s">
        <v>2</v>
      </c>
      <c r="B2266" s="22" t="s">
        <v>72</v>
      </c>
      <c r="C2266" s="22">
        <v>17987.65</v>
      </c>
      <c r="D2266" s="22">
        <v>699462.1</v>
      </c>
      <c r="F2266" s="22" t="s">
        <v>2</v>
      </c>
      <c r="G2266" s="22" t="s">
        <v>72</v>
      </c>
      <c r="H2266" s="22">
        <v>8231.46</v>
      </c>
      <c r="I2266" s="22">
        <v>919477.6</v>
      </c>
      <c r="J2266" s="22">
        <f t="shared" si="208"/>
        <v>13109.555</v>
      </c>
    </row>
    <row r="2267" spans="1:10" s="22" customFormat="1" ht="15.75">
      <c r="A2267" s="22" t="s">
        <v>2</v>
      </c>
      <c r="B2267" s="22" t="s">
        <v>73</v>
      </c>
      <c r="C2267" s="22">
        <v>7519.21</v>
      </c>
      <c r="D2267" s="22">
        <v>706981.3</v>
      </c>
      <c r="F2267" s="22" t="s">
        <v>2</v>
      </c>
      <c r="G2267" s="22" t="s">
        <v>73</v>
      </c>
      <c r="H2267" s="22">
        <v>11853.94</v>
      </c>
      <c r="I2267" s="22">
        <v>931331.5</v>
      </c>
      <c r="J2267" s="22">
        <f t="shared" si="208"/>
        <v>9686.575</v>
      </c>
    </row>
    <row r="2268" spans="1:10" s="22" customFormat="1" ht="15.75">
      <c r="A2268" s="22" t="s">
        <v>364</v>
      </c>
      <c r="B2268" s="22" t="s">
        <v>32</v>
      </c>
      <c r="C2268" s="22">
        <v>243989.6</v>
      </c>
      <c r="D2268" s="22">
        <v>950970.9</v>
      </c>
      <c r="F2268" s="22" t="s">
        <v>364</v>
      </c>
      <c r="G2268" s="22" t="s">
        <v>32</v>
      </c>
      <c r="H2268" s="22">
        <v>224602</v>
      </c>
      <c r="I2268" s="22">
        <v>1155934</v>
      </c>
      <c r="J2268" s="22">
        <f t="shared" si="208"/>
        <v>234295.8</v>
      </c>
    </row>
    <row r="2269" spans="1:10" s="22" customFormat="1" ht="15.75">
      <c r="A2269" s="22" t="s">
        <v>364</v>
      </c>
      <c r="B2269" s="22" t="s">
        <v>65</v>
      </c>
      <c r="C2269" s="22">
        <v>27724.64</v>
      </c>
      <c r="D2269" s="22">
        <v>978695.6</v>
      </c>
      <c r="F2269" s="22" t="s">
        <v>364</v>
      </c>
      <c r="G2269" s="22" t="s">
        <v>65</v>
      </c>
      <c r="H2269" s="22">
        <v>24025.24</v>
      </c>
      <c r="I2269" s="22">
        <v>1179959</v>
      </c>
      <c r="J2269" s="22">
        <f t="shared" si="208"/>
        <v>25874.940000000002</v>
      </c>
    </row>
    <row r="2270" spans="1:10" s="22" customFormat="1" ht="15.75">
      <c r="A2270" s="22" t="s">
        <v>364</v>
      </c>
      <c r="B2270" s="22" t="s">
        <v>66</v>
      </c>
      <c r="C2270" s="22">
        <v>45053.46</v>
      </c>
      <c r="D2270" s="22">
        <v>1023749</v>
      </c>
      <c r="F2270" s="22" t="s">
        <v>364</v>
      </c>
      <c r="G2270" s="22" t="s">
        <v>66</v>
      </c>
      <c r="H2270" s="22">
        <v>31237.03</v>
      </c>
      <c r="I2270" s="22">
        <v>1211196</v>
      </c>
      <c r="J2270" s="22">
        <f t="shared" si="208"/>
        <v>38145.244999999995</v>
      </c>
    </row>
    <row r="2271" spans="1:10" s="22" customFormat="1" ht="15.75">
      <c r="A2271" s="22" t="s">
        <v>364</v>
      </c>
      <c r="B2271" s="22" t="s">
        <v>67</v>
      </c>
      <c r="C2271" s="22">
        <v>202707.6</v>
      </c>
      <c r="D2271" s="22">
        <v>1226457</v>
      </c>
      <c r="F2271" s="22" t="s">
        <v>364</v>
      </c>
      <c r="G2271" s="22" t="s">
        <v>67</v>
      </c>
      <c r="H2271" s="22">
        <v>157699</v>
      </c>
      <c r="I2271" s="22">
        <v>1368895</v>
      </c>
      <c r="J2271" s="22">
        <f t="shared" si="208"/>
        <v>180203.3</v>
      </c>
    </row>
    <row r="2272" spans="1:10" s="22" customFormat="1" ht="15.75">
      <c r="A2272" s="22" t="s">
        <v>364</v>
      </c>
      <c r="B2272" s="22" t="s">
        <v>68</v>
      </c>
      <c r="C2272" s="22">
        <v>35443.58</v>
      </c>
      <c r="D2272" s="22">
        <v>1261900</v>
      </c>
      <c r="F2272" s="22" t="s">
        <v>364</v>
      </c>
      <c r="G2272" s="22" t="s">
        <v>68</v>
      </c>
      <c r="H2272" s="22">
        <v>56870.58</v>
      </c>
      <c r="I2272" s="22">
        <v>1425765</v>
      </c>
      <c r="J2272" s="22">
        <f t="shared" si="208"/>
        <v>46157.08</v>
      </c>
    </row>
    <row r="2273" spans="1:10" s="22" customFormat="1" ht="15.75">
      <c r="A2273" s="22" t="s">
        <v>364</v>
      </c>
      <c r="B2273" s="22" t="s">
        <v>69</v>
      </c>
      <c r="C2273" s="22">
        <v>52942.87</v>
      </c>
      <c r="D2273" s="22">
        <v>1314843</v>
      </c>
      <c r="F2273" s="22" t="s">
        <v>364</v>
      </c>
      <c r="G2273" s="22" t="s">
        <v>69</v>
      </c>
      <c r="H2273" s="22">
        <v>48898.74</v>
      </c>
      <c r="I2273" s="22">
        <v>1474664</v>
      </c>
      <c r="J2273" s="22">
        <f t="shared" si="208"/>
        <v>50920.805</v>
      </c>
    </row>
    <row r="2274" spans="1:10" s="22" customFormat="1" ht="15.75">
      <c r="A2274" s="22" t="s">
        <v>364</v>
      </c>
      <c r="B2274" s="22" t="s">
        <v>70</v>
      </c>
      <c r="C2274" s="22">
        <v>4409.52</v>
      </c>
      <c r="D2274" s="22">
        <v>1319253</v>
      </c>
      <c r="F2274" s="22" t="s">
        <v>364</v>
      </c>
      <c r="G2274" s="22" t="s">
        <v>70</v>
      </c>
      <c r="H2274" s="22">
        <v>2207.51</v>
      </c>
      <c r="I2274" s="22">
        <v>1476872</v>
      </c>
      <c r="J2274" s="22">
        <f t="shared" si="208"/>
        <v>3308.5150000000003</v>
      </c>
    </row>
    <row r="2275" spans="1:10" s="22" customFormat="1" ht="15.75">
      <c r="A2275" s="22" t="s">
        <v>364</v>
      </c>
      <c r="B2275" s="22" t="s">
        <v>52</v>
      </c>
      <c r="C2275" s="22">
        <v>50177.49</v>
      </c>
      <c r="D2275" s="22">
        <v>1369430</v>
      </c>
      <c r="F2275" s="22" t="s">
        <v>364</v>
      </c>
      <c r="G2275" s="22" t="s">
        <v>52</v>
      </c>
      <c r="H2275" s="22">
        <v>54721.68</v>
      </c>
      <c r="I2275" s="22">
        <v>1531593</v>
      </c>
      <c r="J2275" s="22">
        <f t="shared" si="208"/>
        <v>52449.585</v>
      </c>
    </row>
    <row r="2276" spans="1:10" s="22" customFormat="1" ht="15.75">
      <c r="A2276" s="22" t="s">
        <v>364</v>
      </c>
      <c r="B2276" s="22" t="s">
        <v>71</v>
      </c>
      <c r="C2276" s="22">
        <v>22969.52</v>
      </c>
      <c r="D2276" s="22">
        <v>1392400</v>
      </c>
      <c r="F2276" s="22" t="s">
        <v>364</v>
      </c>
      <c r="G2276" s="22" t="s">
        <v>71</v>
      </c>
      <c r="H2276" s="22">
        <v>24732.67</v>
      </c>
      <c r="I2276" s="22">
        <v>1556326</v>
      </c>
      <c r="J2276" s="22">
        <f t="shared" si="208"/>
        <v>23851.095</v>
      </c>
    </row>
    <row r="2277" spans="1:10" s="22" customFormat="1" ht="15.75">
      <c r="A2277" s="22" t="s">
        <v>364</v>
      </c>
      <c r="B2277" s="22" t="s">
        <v>72</v>
      </c>
      <c r="C2277" s="22">
        <v>73624.68</v>
      </c>
      <c r="D2277" s="22">
        <v>1466024</v>
      </c>
      <c r="F2277" s="22" t="s">
        <v>364</v>
      </c>
      <c r="G2277" s="22" t="s">
        <v>72</v>
      </c>
      <c r="H2277" s="22">
        <v>94648.75</v>
      </c>
      <c r="I2277" s="22">
        <v>1650975</v>
      </c>
      <c r="J2277" s="22">
        <f t="shared" si="208"/>
        <v>84136.715</v>
      </c>
    </row>
    <row r="2278" spans="1:10" s="22" customFormat="1" ht="15.75">
      <c r="A2278" s="22" t="s">
        <v>364</v>
      </c>
      <c r="B2278" s="22" t="s">
        <v>73</v>
      </c>
      <c r="C2278" s="22">
        <v>103034.5</v>
      </c>
      <c r="D2278" s="22">
        <v>1569059</v>
      </c>
      <c r="F2278" s="22" t="s">
        <v>364</v>
      </c>
      <c r="G2278" s="22" t="s">
        <v>73</v>
      </c>
      <c r="H2278" s="22">
        <v>102356.8</v>
      </c>
      <c r="I2278" s="22">
        <v>1753331</v>
      </c>
      <c r="J2278" s="22">
        <f t="shared" si="208"/>
        <v>102695.65</v>
      </c>
    </row>
    <row r="2279" spans="1:10" s="22" customFormat="1" ht="15.75">
      <c r="A2279" s="22" t="s">
        <v>145</v>
      </c>
      <c r="B2279" s="22" t="s">
        <v>32</v>
      </c>
      <c r="C2279" s="22">
        <v>44145.31</v>
      </c>
      <c r="D2279" s="22">
        <v>1613204</v>
      </c>
      <c r="F2279" s="22" t="s">
        <v>145</v>
      </c>
      <c r="G2279" s="22" t="s">
        <v>32</v>
      </c>
      <c r="H2279" s="22">
        <v>38165.46</v>
      </c>
      <c r="I2279" s="22">
        <v>1791497</v>
      </c>
      <c r="J2279" s="22">
        <f t="shared" si="208"/>
        <v>41155.384999999995</v>
      </c>
    </row>
    <row r="2280" spans="1:10" s="22" customFormat="1" ht="15.75">
      <c r="A2280" s="22" t="s">
        <v>145</v>
      </c>
      <c r="B2280" s="22" t="s">
        <v>65</v>
      </c>
      <c r="C2280" s="22">
        <v>7312.74</v>
      </c>
      <c r="D2280" s="22">
        <v>1620517</v>
      </c>
      <c r="F2280" s="22" t="s">
        <v>145</v>
      </c>
      <c r="G2280" s="22" t="s">
        <v>65</v>
      </c>
      <c r="H2280" s="22">
        <v>3744.82</v>
      </c>
      <c r="I2280" s="22">
        <v>1795242</v>
      </c>
      <c r="J2280" s="22">
        <f t="shared" si="208"/>
        <v>5528.78</v>
      </c>
    </row>
    <row r="2281" spans="1:10" s="22" customFormat="1" ht="15.75">
      <c r="A2281" s="22" t="s">
        <v>145</v>
      </c>
      <c r="B2281" s="22" t="s">
        <v>66</v>
      </c>
      <c r="C2281" s="22">
        <v>17700.26</v>
      </c>
      <c r="D2281" s="22">
        <v>1638217</v>
      </c>
      <c r="F2281" s="22" t="s">
        <v>145</v>
      </c>
      <c r="G2281" s="22" t="s">
        <v>66</v>
      </c>
      <c r="H2281" s="22">
        <v>14142.77</v>
      </c>
      <c r="I2281" s="22">
        <v>1809384</v>
      </c>
      <c r="J2281" s="22">
        <f t="shared" si="208"/>
        <v>15921.515</v>
      </c>
    </row>
    <row r="2282" spans="1:10" s="22" customFormat="1" ht="15.75">
      <c r="A2282" s="22" t="s">
        <v>145</v>
      </c>
      <c r="B2282" s="22" t="s">
        <v>67</v>
      </c>
      <c r="C2282" s="22">
        <v>13805.49</v>
      </c>
      <c r="D2282" s="22">
        <v>1652023</v>
      </c>
      <c r="F2282" s="22" t="s">
        <v>145</v>
      </c>
      <c r="G2282" s="22" t="s">
        <v>67</v>
      </c>
      <c r="H2282" s="22">
        <v>16423.25</v>
      </c>
      <c r="I2282" s="22">
        <v>1825808</v>
      </c>
      <c r="J2282" s="22">
        <f t="shared" si="208"/>
        <v>15114.369999999999</v>
      </c>
    </row>
    <row r="2283" spans="1:10" s="22" customFormat="1" ht="15.75">
      <c r="A2283" s="22" t="s">
        <v>145</v>
      </c>
      <c r="B2283" s="22" t="s">
        <v>68</v>
      </c>
      <c r="C2283" s="22">
        <v>8972.8</v>
      </c>
      <c r="D2283" s="22">
        <v>1660995</v>
      </c>
      <c r="F2283" s="22" t="s">
        <v>145</v>
      </c>
      <c r="G2283" s="22" t="s">
        <v>68</v>
      </c>
      <c r="H2283" s="22">
        <v>8931.52</v>
      </c>
      <c r="I2283" s="22">
        <v>1834739</v>
      </c>
      <c r="J2283" s="22">
        <f t="shared" si="208"/>
        <v>8952.16</v>
      </c>
    </row>
    <row r="2284" spans="1:10" s="22" customFormat="1" ht="15.75">
      <c r="A2284" s="22" t="s">
        <v>145</v>
      </c>
      <c r="B2284" s="22" t="s">
        <v>69</v>
      </c>
      <c r="C2284" s="22">
        <v>13269.95</v>
      </c>
      <c r="D2284" s="22">
        <v>1674265</v>
      </c>
      <c r="F2284" s="22" t="s">
        <v>145</v>
      </c>
      <c r="G2284" s="22" t="s">
        <v>69</v>
      </c>
      <c r="H2284" s="22">
        <v>14041.7</v>
      </c>
      <c r="I2284" s="22">
        <v>1848781</v>
      </c>
      <c r="J2284" s="22">
        <f t="shared" si="208"/>
        <v>13655.825</v>
      </c>
    </row>
    <row r="2285" spans="1:10" s="22" customFormat="1" ht="15.75">
      <c r="A2285" s="22" t="s">
        <v>145</v>
      </c>
      <c r="B2285" s="22" t="s">
        <v>70</v>
      </c>
      <c r="C2285" s="22">
        <v>1252.55</v>
      </c>
      <c r="D2285" s="22">
        <v>1675518</v>
      </c>
      <c r="J2285" s="22">
        <f t="shared" si="208"/>
        <v>626.275</v>
      </c>
    </row>
    <row r="2286" spans="1:10" s="22" customFormat="1" ht="15.75">
      <c r="A2286" s="22" t="s">
        <v>145</v>
      </c>
      <c r="B2286" s="22" t="s">
        <v>52</v>
      </c>
      <c r="C2286" s="22">
        <v>4352.55</v>
      </c>
      <c r="D2286" s="22">
        <v>1679870</v>
      </c>
      <c r="F2286" s="22" t="s">
        <v>145</v>
      </c>
      <c r="G2286" s="22" t="s">
        <v>52</v>
      </c>
      <c r="H2286" s="22">
        <v>8781.1</v>
      </c>
      <c r="I2286" s="22">
        <v>1857562</v>
      </c>
      <c r="J2286" s="22">
        <f t="shared" si="208"/>
        <v>6566.825000000001</v>
      </c>
    </row>
    <row r="2287" spans="6:10" s="22" customFormat="1" ht="15.75">
      <c r="F2287" s="22" t="s">
        <v>145</v>
      </c>
      <c r="G2287" s="22" t="s">
        <v>71</v>
      </c>
      <c r="H2287" s="22">
        <v>2067.36</v>
      </c>
      <c r="I2287" s="22">
        <v>1859629</v>
      </c>
      <c r="J2287" s="22">
        <f t="shared" si="208"/>
        <v>1033.68</v>
      </c>
    </row>
    <row r="2288" spans="1:10" s="22" customFormat="1" ht="15.75">
      <c r="A2288" s="22" t="s">
        <v>145</v>
      </c>
      <c r="B2288" s="22" t="s">
        <v>72</v>
      </c>
      <c r="C2288" s="22">
        <v>9594.01</v>
      </c>
      <c r="D2288" s="22">
        <v>1689464</v>
      </c>
      <c r="F2288" s="22" t="s">
        <v>145</v>
      </c>
      <c r="G2288" s="22" t="s">
        <v>72</v>
      </c>
      <c r="H2288" s="22">
        <v>3606.85</v>
      </c>
      <c r="I2288" s="22">
        <v>1863236</v>
      </c>
      <c r="J2288" s="22">
        <f t="shared" si="208"/>
        <v>6600.43</v>
      </c>
    </row>
    <row r="2289" spans="1:10" s="22" customFormat="1" ht="15.75">
      <c r="A2289" s="22" t="s">
        <v>145</v>
      </c>
      <c r="B2289" s="22" t="s">
        <v>73</v>
      </c>
      <c r="C2289" s="22">
        <v>4538.01</v>
      </c>
      <c r="D2289" s="22">
        <v>1694002</v>
      </c>
      <c r="F2289" s="22" t="s">
        <v>145</v>
      </c>
      <c r="G2289" s="22" t="s">
        <v>73</v>
      </c>
      <c r="H2289" s="22">
        <v>6160.44</v>
      </c>
      <c r="I2289" s="22">
        <v>1869397</v>
      </c>
      <c r="J2289" s="22">
        <f t="shared" si="208"/>
        <v>5349.225</v>
      </c>
    </row>
    <row r="2291" spans="1:6" ht="15.75">
      <c r="A2291" t="s">
        <v>6</v>
      </c>
      <c r="F2291" t="s">
        <v>6</v>
      </c>
    </row>
    <row r="2292" spans="1:10" ht="15.75">
      <c r="A2292" t="s">
        <v>142</v>
      </c>
      <c r="B2292" t="s">
        <v>76</v>
      </c>
      <c r="C2292" t="s">
        <v>77</v>
      </c>
      <c r="D2292" t="s">
        <v>9</v>
      </c>
      <c r="E2292" t="s">
        <v>9</v>
      </c>
      <c r="F2292" t="s">
        <v>142</v>
      </c>
      <c r="G2292" t="s">
        <v>76</v>
      </c>
      <c r="H2292" t="s">
        <v>77</v>
      </c>
      <c r="I2292" t="s">
        <v>9</v>
      </c>
      <c r="J2292" t="s">
        <v>9</v>
      </c>
    </row>
    <row r="2293" spans="1:8" ht="15.75">
      <c r="A2293" t="s">
        <v>43</v>
      </c>
      <c r="B2293" t="s">
        <v>11</v>
      </c>
      <c r="C2293" t="s">
        <v>149</v>
      </c>
      <c r="F2293" t="s">
        <v>11</v>
      </c>
      <c r="G2293" t="s">
        <v>43</v>
      </c>
      <c r="H2293" t="s">
        <v>149</v>
      </c>
    </row>
    <row r="2294" spans="1:11" s="22" customFormat="1" ht="15.75">
      <c r="A2294" s="22" t="s">
        <v>1</v>
      </c>
      <c r="B2294" s="22" t="s">
        <v>80</v>
      </c>
      <c r="C2294" s="22" t="s">
        <v>81</v>
      </c>
      <c r="D2294" s="22">
        <v>5062.11</v>
      </c>
      <c r="E2294" s="22">
        <v>5062.11</v>
      </c>
      <c r="F2294" s="22" t="s">
        <v>1</v>
      </c>
      <c r="G2294" s="22" t="s">
        <v>80</v>
      </c>
      <c r="H2294" s="22" t="s">
        <v>81</v>
      </c>
      <c r="I2294" s="22">
        <v>10715.61</v>
      </c>
      <c r="J2294" s="22">
        <v>10715.61</v>
      </c>
      <c r="K2294" s="22">
        <f>(D2294+I2294)/2</f>
        <v>7888.860000000001</v>
      </c>
    </row>
    <row r="2295" spans="1:11" s="22" customFormat="1" ht="15.75">
      <c r="A2295" s="22" t="s">
        <v>1</v>
      </c>
      <c r="B2295" s="22" t="s">
        <v>80</v>
      </c>
      <c r="C2295" s="22" t="s">
        <v>82</v>
      </c>
      <c r="D2295" s="22">
        <v>6148.99</v>
      </c>
      <c r="E2295" s="22">
        <v>11211.1</v>
      </c>
      <c r="F2295" s="22" t="s">
        <v>1</v>
      </c>
      <c r="G2295" s="22" t="s">
        <v>80</v>
      </c>
      <c r="H2295" s="22" t="s">
        <v>82</v>
      </c>
      <c r="I2295" s="22">
        <v>9394.73</v>
      </c>
      <c r="J2295" s="22">
        <v>20110.34</v>
      </c>
      <c r="K2295" s="22">
        <f aca="true" t="shared" si="209" ref="K2295:K2317">(D2295+I2295)/2</f>
        <v>7771.86</v>
      </c>
    </row>
    <row r="2296" spans="1:11" s="22" customFormat="1" ht="15.75">
      <c r="A2296" s="22" t="s">
        <v>1</v>
      </c>
      <c r="B2296" s="22" t="s">
        <v>83</v>
      </c>
      <c r="C2296" s="22" t="s">
        <v>81</v>
      </c>
      <c r="D2296" s="22">
        <v>159435.1</v>
      </c>
      <c r="E2296" s="22">
        <v>170646.2</v>
      </c>
      <c r="F2296" s="22" t="s">
        <v>1</v>
      </c>
      <c r="G2296" s="22" t="s">
        <v>83</v>
      </c>
      <c r="H2296" s="22" t="s">
        <v>81</v>
      </c>
      <c r="I2296" s="22">
        <v>221926.6</v>
      </c>
      <c r="J2296" s="22">
        <v>242036.9</v>
      </c>
      <c r="K2296" s="22">
        <f t="shared" si="209"/>
        <v>190680.85</v>
      </c>
    </row>
    <row r="2297" spans="1:11" s="22" customFormat="1" ht="15.75">
      <c r="A2297" s="22" t="s">
        <v>1</v>
      </c>
      <c r="B2297" s="22" t="s">
        <v>83</v>
      </c>
      <c r="C2297" s="22" t="s">
        <v>82</v>
      </c>
      <c r="D2297" s="22">
        <v>26160.17</v>
      </c>
      <c r="E2297" s="22">
        <v>196806.4</v>
      </c>
      <c r="F2297" s="22" t="s">
        <v>1</v>
      </c>
      <c r="G2297" s="22" t="s">
        <v>83</v>
      </c>
      <c r="H2297" s="22" t="s">
        <v>82</v>
      </c>
      <c r="I2297" s="22">
        <v>21324.35</v>
      </c>
      <c r="J2297" s="22">
        <v>263361.3</v>
      </c>
      <c r="K2297" s="22">
        <f t="shared" si="209"/>
        <v>23742.26</v>
      </c>
    </row>
    <row r="2298" spans="1:11" s="22" customFormat="1" ht="15.75">
      <c r="A2298" s="22" t="s">
        <v>1</v>
      </c>
      <c r="B2298" s="22" t="s">
        <v>84</v>
      </c>
      <c r="C2298" s="22" t="s">
        <v>81</v>
      </c>
      <c r="D2298" s="22">
        <v>61820.26</v>
      </c>
      <c r="E2298" s="22">
        <v>258626.7</v>
      </c>
      <c r="F2298" s="22" t="s">
        <v>1</v>
      </c>
      <c r="G2298" s="22" t="s">
        <v>84</v>
      </c>
      <c r="H2298" s="22" t="s">
        <v>81</v>
      </c>
      <c r="I2298" s="22">
        <v>51221.77</v>
      </c>
      <c r="J2298" s="22">
        <v>314583</v>
      </c>
      <c r="K2298" s="22">
        <f t="shared" si="209"/>
        <v>56521.015</v>
      </c>
    </row>
    <row r="2299" spans="1:11" s="22" customFormat="1" ht="15.75">
      <c r="A2299" s="22" t="s">
        <v>1</v>
      </c>
      <c r="B2299" s="22" t="s">
        <v>84</v>
      </c>
      <c r="C2299" s="22" t="s">
        <v>82</v>
      </c>
      <c r="D2299" s="22">
        <v>9106.52</v>
      </c>
      <c r="E2299" s="22">
        <v>267733.2</v>
      </c>
      <c r="F2299" s="22" t="s">
        <v>1</v>
      </c>
      <c r="G2299" s="22" t="s">
        <v>84</v>
      </c>
      <c r="H2299" s="22" t="s">
        <v>82</v>
      </c>
      <c r="I2299" s="22">
        <v>4606.14</v>
      </c>
      <c r="J2299" s="22">
        <v>319189.2</v>
      </c>
      <c r="K2299" s="22">
        <f t="shared" si="209"/>
        <v>6856.33</v>
      </c>
    </row>
    <row r="2300" spans="1:11" s="22" customFormat="1" ht="15.75">
      <c r="A2300" s="22" t="s">
        <v>2</v>
      </c>
      <c r="B2300" s="22" t="s">
        <v>80</v>
      </c>
      <c r="C2300" s="22" t="s">
        <v>81</v>
      </c>
      <c r="D2300" s="22">
        <v>36744.04</v>
      </c>
      <c r="E2300" s="22">
        <v>304477.2</v>
      </c>
      <c r="F2300" s="22" t="s">
        <v>2</v>
      </c>
      <c r="G2300" s="22" t="s">
        <v>80</v>
      </c>
      <c r="H2300" s="22" t="s">
        <v>81</v>
      </c>
      <c r="I2300" s="22">
        <v>45680.69</v>
      </c>
      <c r="J2300" s="22">
        <v>364869.9</v>
      </c>
      <c r="K2300" s="22">
        <f t="shared" si="209"/>
        <v>41212.365000000005</v>
      </c>
    </row>
    <row r="2301" spans="1:11" s="22" customFormat="1" ht="15.75">
      <c r="A2301" s="22" t="s">
        <v>2</v>
      </c>
      <c r="B2301" s="22" t="s">
        <v>80</v>
      </c>
      <c r="C2301" s="22" t="s">
        <v>82</v>
      </c>
      <c r="D2301" s="22">
        <v>6646.76</v>
      </c>
      <c r="E2301" s="22">
        <v>311124</v>
      </c>
      <c r="F2301" s="22" t="s">
        <v>2</v>
      </c>
      <c r="G2301" s="22" t="s">
        <v>80</v>
      </c>
      <c r="H2301" s="22" t="s">
        <v>82</v>
      </c>
      <c r="I2301" s="22">
        <v>8820.26</v>
      </c>
      <c r="J2301" s="22">
        <v>373690.1</v>
      </c>
      <c r="K2301" s="22">
        <f t="shared" si="209"/>
        <v>7733.51</v>
      </c>
    </row>
    <row r="2302" spans="1:11" s="22" customFormat="1" ht="15.75">
      <c r="A2302" s="22" t="s">
        <v>2</v>
      </c>
      <c r="B2302" s="22" t="s">
        <v>83</v>
      </c>
      <c r="C2302" s="22" t="s">
        <v>81</v>
      </c>
      <c r="D2302" s="22">
        <v>282199.3</v>
      </c>
      <c r="E2302" s="22">
        <v>593323.3</v>
      </c>
      <c r="F2302" s="22" t="s">
        <v>2</v>
      </c>
      <c r="G2302" s="22" t="s">
        <v>83</v>
      </c>
      <c r="H2302" s="22" t="s">
        <v>81</v>
      </c>
      <c r="I2302" s="22">
        <v>425202.1</v>
      </c>
      <c r="J2302" s="22">
        <v>798892.3</v>
      </c>
      <c r="K2302" s="22">
        <f t="shared" si="209"/>
        <v>353700.69999999995</v>
      </c>
    </row>
    <row r="2303" spans="1:11" s="22" customFormat="1" ht="15.75">
      <c r="A2303" s="22" t="s">
        <v>2</v>
      </c>
      <c r="B2303" s="22" t="s">
        <v>83</v>
      </c>
      <c r="C2303" s="22" t="s">
        <v>82</v>
      </c>
      <c r="D2303" s="22">
        <v>63371.69</v>
      </c>
      <c r="E2303" s="22">
        <v>656695</v>
      </c>
      <c r="F2303" s="22" t="s">
        <v>2</v>
      </c>
      <c r="G2303" s="22" t="s">
        <v>83</v>
      </c>
      <c r="H2303" s="22" t="s">
        <v>82</v>
      </c>
      <c r="I2303" s="22">
        <v>62385.98</v>
      </c>
      <c r="J2303" s="22">
        <v>861278.2</v>
      </c>
      <c r="K2303" s="22">
        <f t="shared" si="209"/>
        <v>62878.83500000001</v>
      </c>
    </row>
    <row r="2304" spans="1:11" s="22" customFormat="1" ht="15.75">
      <c r="A2304" s="22" t="s">
        <v>2</v>
      </c>
      <c r="B2304" s="22" t="s">
        <v>84</v>
      </c>
      <c r="C2304" s="22" t="s">
        <v>81</v>
      </c>
      <c r="D2304" s="22">
        <v>45400.38</v>
      </c>
      <c r="E2304" s="22">
        <v>702095.4</v>
      </c>
      <c r="F2304" s="22" t="s">
        <v>2</v>
      </c>
      <c r="G2304" s="22" t="s">
        <v>84</v>
      </c>
      <c r="H2304" s="22" t="s">
        <v>81</v>
      </c>
      <c r="I2304" s="22">
        <v>64365.67</v>
      </c>
      <c r="J2304" s="22">
        <v>925643.9</v>
      </c>
      <c r="K2304" s="22">
        <f t="shared" si="209"/>
        <v>54883.024999999994</v>
      </c>
    </row>
    <row r="2305" spans="1:11" s="22" customFormat="1" ht="15.75">
      <c r="A2305" s="22" t="s">
        <v>2</v>
      </c>
      <c r="B2305" s="22" t="s">
        <v>84</v>
      </c>
      <c r="C2305" s="22" t="s">
        <v>82</v>
      </c>
      <c r="D2305" s="22">
        <v>4885.94</v>
      </c>
      <c r="E2305" s="22">
        <v>706981.3</v>
      </c>
      <c r="F2305" s="22" t="s">
        <v>2</v>
      </c>
      <c r="G2305" s="22" t="s">
        <v>84</v>
      </c>
      <c r="H2305" s="22" t="s">
        <v>82</v>
      </c>
      <c r="I2305" s="22">
        <v>5687.59</v>
      </c>
      <c r="J2305" s="22">
        <v>931331.5</v>
      </c>
      <c r="K2305" s="22">
        <f t="shared" si="209"/>
        <v>5286.764999999999</v>
      </c>
    </row>
    <row r="2306" spans="1:11" s="22" customFormat="1" ht="15.75">
      <c r="A2306" s="22" t="s">
        <v>364</v>
      </c>
      <c r="B2306" s="22" t="s">
        <v>80</v>
      </c>
      <c r="C2306" s="22" t="s">
        <v>81</v>
      </c>
      <c r="D2306" s="22">
        <v>40448.57</v>
      </c>
      <c r="E2306" s="22">
        <v>747429.9</v>
      </c>
      <c r="F2306" s="22" t="s">
        <v>364</v>
      </c>
      <c r="G2306" s="22" t="s">
        <v>80</v>
      </c>
      <c r="H2306" s="22" t="s">
        <v>81</v>
      </c>
      <c r="I2306" s="22">
        <v>26309.99</v>
      </c>
      <c r="J2306" s="22">
        <v>957641.5</v>
      </c>
      <c r="K2306" s="22">
        <f t="shared" si="209"/>
        <v>33379.28</v>
      </c>
    </row>
    <row r="2307" spans="1:11" s="22" customFormat="1" ht="15.75">
      <c r="A2307" s="22" t="s">
        <v>364</v>
      </c>
      <c r="B2307" s="22" t="s">
        <v>80</v>
      </c>
      <c r="C2307" s="22" t="s">
        <v>82</v>
      </c>
      <c r="D2307" s="22">
        <v>35743.72</v>
      </c>
      <c r="E2307" s="22">
        <v>783173.6</v>
      </c>
      <c r="F2307" s="22" t="s">
        <v>364</v>
      </c>
      <c r="G2307" s="22" t="s">
        <v>80</v>
      </c>
      <c r="H2307" s="22" t="s">
        <v>82</v>
      </c>
      <c r="I2307" s="22">
        <v>42839.82</v>
      </c>
      <c r="J2307" s="22">
        <v>1000481</v>
      </c>
      <c r="K2307" s="22">
        <f t="shared" si="209"/>
        <v>39291.770000000004</v>
      </c>
    </row>
    <row r="2308" spans="1:11" s="22" customFormat="1" ht="15.75">
      <c r="A2308" s="22" t="s">
        <v>364</v>
      </c>
      <c r="B2308" s="22" t="s">
        <v>83</v>
      </c>
      <c r="C2308" s="22" t="s">
        <v>81</v>
      </c>
      <c r="D2308" s="22">
        <v>459900.8</v>
      </c>
      <c r="E2308" s="22">
        <v>1243074</v>
      </c>
      <c r="F2308" s="22" t="s">
        <v>364</v>
      </c>
      <c r="G2308" s="22" t="s">
        <v>83</v>
      </c>
      <c r="H2308" s="22" t="s">
        <v>81</v>
      </c>
      <c r="I2308" s="22">
        <v>389349.9</v>
      </c>
      <c r="J2308" s="22">
        <v>1389831</v>
      </c>
      <c r="K2308" s="22">
        <f t="shared" si="209"/>
        <v>424625.35</v>
      </c>
    </row>
    <row r="2309" spans="1:11" s="22" customFormat="1" ht="15.75">
      <c r="A2309" s="22" t="s">
        <v>364</v>
      </c>
      <c r="B2309" s="22" t="s">
        <v>83</v>
      </c>
      <c r="C2309" s="22" t="s">
        <v>82</v>
      </c>
      <c r="D2309" s="22">
        <v>271022.8</v>
      </c>
      <c r="E2309" s="22">
        <v>1514097</v>
      </c>
      <c r="F2309" s="22" t="s">
        <v>364</v>
      </c>
      <c r="G2309" s="22" t="s">
        <v>83</v>
      </c>
      <c r="H2309" s="22" t="s">
        <v>82</v>
      </c>
      <c r="I2309" s="22">
        <v>300475.7</v>
      </c>
      <c r="J2309" s="22">
        <v>1690307</v>
      </c>
      <c r="K2309" s="22">
        <f t="shared" si="209"/>
        <v>285749.25</v>
      </c>
    </row>
    <row r="2310" spans="1:11" s="22" customFormat="1" ht="15.75">
      <c r="A2310" s="22" t="s">
        <v>364</v>
      </c>
      <c r="B2310" s="22" t="s">
        <v>84</v>
      </c>
      <c r="C2310" s="22" t="s">
        <v>81</v>
      </c>
      <c r="D2310" s="22">
        <v>38982.83</v>
      </c>
      <c r="E2310" s="22">
        <v>1553080</v>
      </c>
      <c r="F2310" s="22" t="s">
        <v>364</v>
      </c>
      <c r="G2310" s="22" t="s">
        <v>84</v>
      </c>
      <c r="H2310" s="22" t="s">
        <v>81</v>
      </c>
      <c r="I2310" s="22">
        <v>41337.25</v>
      </c>
      <c r="J2310" s="22">
        <v>1731644</v>
      </c>
      <c r="K2310" s="22">
        <f t="shared" si="209"/>
        <v>40160.04</v>
      </c>
    </row>
    <row r="2311" spans="1:11" s="22" customFormat="1" ht="15.75">
      <c r="A2311" s="22" t="s">
        <v>364</v>
      </c>
      <c r="B2311" s="22" t="s">
        <v>84</v>
      </c>
      <c r="C2311" s="22" t="s">
        <v>82</v>
      </c>
      <c r="D2311" s="22">
        <v>15978.69</v>
      </c>
      <c r="E2311" s="22">
        <v>1569059</v>
      </c>
      <c r="F2311" s="22" t="s">
        <v>364</v>
      </c>
      <c r="G2311" s="22" t="s">
        <v>84</v>
      </c>
      <c r="H2311" s="22" t="s">
        <v>82</v>
      </c>
      <c r="I2311" s="22">
        <v>21687.24</v>
      </c>
      <c r="J2311" s="22">
        <v>1753331</v>
      </c>
      <c r="K2311" s="22">
        <f t="shared" si="209"/>
        <v>18832.965</v>
      </c>
    </row>
    <row r="2312" spans="1:11" s="22" customFormat="1" ht="15.75">
      <c r="A2312" s="22" t="s">
        <v>145</v>
      </c>
      <c r="B2312" s="22" t="s">
        <v>80</v>
      </c>
      <c r="C2312" s="22" t="s">
        <v>81</v>
      </c>
      <c r="D2312" s="22">
        <v>2904.37</v>
      </c>
      <c r="E2312" s="22">
        <v>1571963</v>
      </c>
      <c r="F2312" s="22" t="s">
        <v>145</v>
      </c>
      <c r="G2312" s="22" t="s">
        <v>80</v>
      </c>
      <c r="H2312" s="22" t="s">
        <v>81</v>
      </c>
      <c r="I2312" s="22">
        <v>2926.86</v>
      </c>
      <c r="J2312" s="22">
        <v>1756258</v>
      </c>
      <c r="K2312" s="22">
        <f t="shared" si="209"/>
        <v>2915.615</v>
      </c>
    </row>
    <row r="2313" spans="1:11" s="22" customFormat="1" ht="15.75">
      <c r="A2313" s="22" t="s">
        <v>145</v>
      </c>
      <c r="B2313" s="22" t="s">
        <v>80</v>
      </c>
      <c r="C2313" s="22" t="s">
        <v>82</v>
      </c>
      <c r="D2313" s="22">
        <v>854.87</v>
      </c>
      <c r="E2313" s="22">
        <v>1572818</v>
      </c>
      <c r="F2313" s="22" t="s">
        <v>145</v>
      </c>
      <c r="G2313" s="22" t="s">
        <v>80</v>
      </c>
      <c r="H2313" s="22" t="s">
        <v>82</v>
      </c>
      <c r="I2313" s="22">
        <v>4627.42</v>
      </c>
      <c r="J2313" s="22">
        <v>1760886</v>
      </c>
      <c r="K2313" s="22">
        <f t="shared" si="209"/>
        <v>2741.145</v>
      </c>
    </row>
    <row r="2314" spans="1:11" s="22" customFormat="1" ht="15.75">
      <c r="A2314" s="22" t="s">
        <v>145</v>
      </c>
      <c r="B2314" s="22" t="s">
        <v>83</v>
      </c>
      <c r="C2314" s="22" t="s">
        <v>81</v>
      </c>
      <c r="D2314" s="22">
        <v>75423.09</v>
      </c>
      <c r="E2314" s="22">
        <v>1648241</v>
      </c>
      <c r="F2314" s="22" t="s">
        <v>145</v>
      </c>
      <c r="G2314" s="22" t="s">
        <v>83</v>
      </c>
      <c r="H2314" s="22" t="s">
        <v>81</v>
      </c>
      <c r="I2314" s="22">
        <v>70274.57</v>
      </c>
      <c r="J2314" s="22">
        <v>1831160</v>
      </c>
      <c r="K2314" s="22">
        <f t="shared" si="209"/>
        <v>72848.83</v>
      </c>
    </row>
    <row r="2315" spans="1:11" s="22" customFormat="1" ht="15.75">
      <c r="A2315" s="22" t="s">
        <v>145</v>
      </c>
      <c r="B2315" s="22" t="s">
        <v>83</v>
      </c>
      <c r="C2315" s="22" t="s">
        <v>82</v>
      </c>
      <c r="D2315" s="22">
        <v>32218.22</v>
      </c>
      <c r="E2315" s="22">
        <v>1680459</v>
      </c>
      <c r="F2315" s="22" t="s">
        <v>145</v>
      </c>
      <c r="G2315" s="22" t="s">
        <v>83</v>
      </c>
      <c r="H2315" s="22" t="s">
        <v>82</v>
      </c>
      <c r="I2315" s="22">
        <v>18640.09</v>
      </c>
      <c r="J2315" s="22">
        <v>1849800</v>
      </c>
      <c r="K2315" s="22">
        <f t="shared" si="209"/>
        <v>25429.155</v>
      </c>
    </row>
    <row r="2316" spans="1:11" s="22" customFormat="1" ht="15.75">
      <c r="A2316" s="22" t="s">
        <v>145</v>
      </c>
      <c r="B2316" s="22" t="s">
        <v>84</v>
      </c>
      <c r="C2316" s="22" t="s">
        <v>81</v>
      </c>
      <c r="D2316" s="22">
        <v>13543.12</v>
      </c>
      <c r="E2316" s="22">
        <v>1694002</v>
      </c>
      <c r="F2316" s="22" t="s">
        <v>145</v>
      </c>
      <c r="G2316" s="22" t="s">
        <v>84</v>
      </c>
      <c r="H2316" s="22" t="s">
        <v>81</v>
      </c>
      <c r="I2316" s="22">
        <v>17969</v>
      </c>
      <c r="J2316" s="22">
        <v>1867769</v>
      </c>
      <c r="K2316" s="22">
        <f t="shared" si="209"/>
        <v>15756.060000000001</v>
      </c>
    </row>
    <row r="2317" spans="6:11" s="22" customFormat="1" ht="15.75">
      <c r="F2317" s="22" t="s">
        <v>145</v>
      </c>
      <c r="G2317" s="22" t="s">
        <v>84</v>
      </c>
      <c r="H2317" s="22" t="s">
        <v>82</v>
      </c>
      <c r="I2317" s="22">
        <v>1627.33</v>
      </c>
      <c r="J2317" s="22">
        <v>1869397</v>
      </c>
      <c r="K2317" s="22">
        <f t="shared" si="209"/>
        <v>813.665</v>
      </c>
    </row>
    <row r="2320" spans="1:6" ht="15.75">
      <c r="A2320" t="s">
        <v>6</v>
      </c>
      <c r="F2320" t="s">
        <v>6</v>
      </c>
    </row>
    <row r="2321" spans="1:10" ht="15.75">
      <c r="A2321" t="s">
        <v>142</v>
      </c>
      <c r="B2321" t="s">
        <v>76</v>
      </c>
      <c r="C2321" t="s">
        <v>85</v>
      </c>
      <c r="D2321" t="s">
        <v>9</v>
      </c>
      <c r="E2321" t="s">
        <v>9</v>
      </c>
      <c r="F2321" t="s">
        <v>142</v>
      </c>
      <c r="G2321" t="s">
        <v>76</v>
      </c>
      <c r="H2321" t="s">
        <v>85</v>
      </c>
      <c r="I2321" t="s">
        <v>9</v>
      </c>
      <c r="J2321" t="s">
        <v>9</v>
      </c>
    </row>
    <row r="2322" spans="1:8" ht="15.75">
      <c r="A2322" t="s">
        <v>11</v>
      </c>
      <c r="B2322" t="s">
        <v>43</v>
      </c>
      <c r="C2322" t="s">
        <v>149</v>
      </c>
      <c r="F2322" t="s">
        <v>11</v>
      </c>
      <c r="G2322" t="s">
        <v>43</v>
      </c>
      <c r="H2322" t="s">
        <v>149</v>
      </c>
    </row>
    <row r="2323" spans="1:11" s="22" customFormat="1" ht="15.75">
      <c r="A2323" s="22" t="s">
        <v>1</v>
      </c>
      <c r="B2323" s="22" t="s">
        <v>80</v>
      </c>
      <c r="C2323" s="22" t="s">
        <v>81</v>
      </c>
      <c r="D2323" s="22">
        <v>5062.11</v>
      </c>
      <c r="E2323" s="22">
        <v>5062.11</v>
      </c>
      <c r="F2323" s="22" t="s">
        <v>1</v>
      </c>
      <c r="G2323" s="22" t="s">
        <v>80</v>
      </c>
      <c r="H2323" s="22" t="s">
        <v>81</v>
      </c>
      <c r="I2323" s="22">
        <v>10715.61</v>
      </c>
      <c r="J2323" s="22">
        <v>10715.61</v>
      </c>
      <c r="K2323" s="22">
        <f aca="true" t="shared" si="210" ref="K2323:K2346">(D2323+I2323)/2</f>
        <v>7888.860000000001</v>
      </c>
    </row>
    <row r="2324" spans="1:11" s="22" customFormat="1" ht="15.75">
      <c r="A2324" s="22" t="s">
        <v>1</v>
      </c>
      <c r="B2324" s="22" t="s">
        <v>80</v>
      </c>
      <c r="C2324" s="22" t="s">
        <v>82</v>
      </c>
      <c r="D2324" s="22">
        <v>6148.99</v>
      </c>
      <c r="E2324" s="22">
        <v>11211.1</v>
      </c>
      <c r="F2324" s="22" t="s">
        <v>1</v>
      </c>
      <c r="G2324" s="22" t="s">
        <v>80</v>
      </c>
      <c r="H2324" s="22" t="s">
        <v>82</v>
      </c>
      <c r="I2324" s="22">
        <v>9394.73</v>
      </c>
      <c r="J2324" s="22">
        <v>20110.34</v>
      </c>
      <c r="K2324" s="22">
        <f t="shared" si="210"/>
        <v>7771.86</v>
      </c>
    </row>
    <row r="2325" spans="1:11" s="22" customFormat="1" ht="15.75">
      <c r="A2325" s="22" t="s">
        <v>1</v>
      </c>
      <c r="B2325" s="22" t="s">
        <v>83</v>
      </c>
      <c r="C2325" s="22" t="s">
        <v>81</v>
      </c>
      <c r="D2325" s="22">
        <v>138643.1</v>
      </c>
      <c r="E2325" s="22">
        <v>149854.2</v>
      </c>
      <c r="F2325" s="22" t="s">
        <v>1</v>
      </c>
      <c r="G2325" s="22" t="s">
        <v>83</v>
      </c>
      <c r="H2325" s="22" t="s">
        <v>81</v>
      </c>
      <c r="I2325" s="22">
        <v>207198.7</v>
      </c>
      <c r="J2325" s="22">
        <v>227309.1</v>
      </c>
      <c r="K2325" s="22">
        <f t="shared" si="210"/>
        <v>172920.90000000002</v>
      </c>
    </row>
    <row r="2326" spans="1:11" s="22" customFormat="1" ht="15.75">
      <c r="A2326" s="22" t="s">
        <v>1</v>
      </c>
      <c r="B2326" s="22" t="s">
        <v>83</v>
      </c>
      <c r="C2326" s="22" t="s">
        <v>82</v>
      </c>
      <c r="D2326" s="22">
        <v>46952.25</v>
      </c>
      <c r="E2326" s="22">
        <v>196806.4</v>
      </c>
      <c r="F2326" s="22" t="s">
        <v>1</v>
      </c>
      <c r="G2326" s="22" t="s">
        <v>83</v>
      </c>
      <c r="H2326" s="22" t="s">
        <v>82</v>
      </c>
      <c r="I2326" s="22">
        <v>36052.22</v>
      </c>
      <c r="J2326" s="22">
        <v>263361.3</v>
      </c>
      <c r="K2326" s="22">
        <f t="shared" si="210"/>
        <v>41502.235</v>
      </c>
    </row>
    <row r="2327" spans="1:11" s="22" customFormat="1" ht="15.75">
      <c r="A2327" s="22" t="s">
        <v>1</v>
      </c>
      <c r="B2327" s="22" t="s">
        <v>84</v>
      </c>
      <c r="C2327" s="22" t="s">
        <v>81</v>
      </c>
      <c r="D2327" s="22">
        <v>47778.6</v>
      </c>
      <c r="E2327" s="22">
        <v>244585</v>
      </c>
      <c r="F2327" s="22" t="s">
        <v>1</v>
      </c>
      <c r="G2327" s="22" t="s">
        <v>84</v>
      </c>
      <c r="H2327" s="22" t="s">
        <v>81</v>
      </c>
      <c r="I2327" s="22">
        <v>48638.31</v>
      </c>
      <c r="J2327" s="22">
        <v>311999.6</v>
      </c>
      <c r="K2327" s="22">
        <f t="shared" si="210"/>
        <v>48208.455</v>
      </c>
    </row>
    <row r="2328" spans="1:11" s="22" customFormat="1" ht="15.75">
      <c r="A2328" s="22" t="s">
        <v>1</v>
      </c>
      <c r="B2328" s="22" t="s">
        <v>84</v>
      </c>
      <c r="C2328" s="22" t="s">
        <v>82</v>
      </c>
      <c r="D2328" s="22">
        <v>23148.18</v>
      </c>
      <c r="E2328" s="22">
        <v>267733.2</v>
      </c>
      <c r="F2328" s="22" t="s">
        <v>1</v>
      </c>
      <c r="G2328" s="22" t="s">
        <v>84</v>
      </c>
      <c r="H2328" s="22" t="s">
        <v>82</v>
      </c>
      <c r="I2328" s="22">
        <v>7189.6</v>
      </c>
      <c r="J2328" s="22">
        <v>319189.2</v>
      </c>
      <c r="K2328" s="22">
        <f t="shared" si="210"/>
        <v>15168.89</v>
      </c>
    </row>
    <row r="2329" spans="1:11" s="22" customFormat="1" ht="15.75">
      <c r="A2329" s="22" t="s">
        <v>2</v>
      </c>
      <c r="B2329" s="22" t="s">
        <v>80</v>
      </c>
      <c r="C2329" s="22" t="s">
        <v>81</v>
      </c>
      <c r="D2329" s="22">
        <v>36744.04</v>
      </c>
      <c r="E2329" s="22">
        <v>304477.2</v>
      </c>
      <c r="F2329" s="22" t="s">
        <v>2</v>
      </c>
      <c r="G2329" s="22" t="s">
        <v>80</v>
      </c>
      <c r="H2329" s="22" t="s">
        <v>81</v>
      </c>
      <c r="I2329" s="22">
        <v>43965.73</v>
      </c>
      <c r="J2329" s="22">
        <v>363154.9</v>
      </c>
      <c r="K2329" s="22">
        <f t="shared" si="210"/>
        <v>40354.885</v>
      </c>
    </row>
    <row r="2330" spans="1:11" s="22" customFormat="1" ht="15.75">
      <c r="A2330" s="22" t="s">
        <v>2</v>
      </c>
      <c r="B2330" s="22" t="s">
        <v>80</v>
      </c>
      <c r="C2330" s="22" t="s">
        <v>82</v>
      </c>
      <c r="D2330" s="22">
        <v>6646.76</v>
      </c>
      <c r="E2330" s="22">
        <v>311124</v>
      </c>
      <c r="F2330" s="22" t="s">
        <v>2</v>
      </c>
      <c r="G2330" s="22" t="s">
        <v>80</v>
      </c>
      <c r="H2330" s="22" t="s">
        <v>82</v>
      </c>
      <c r="I2330" s="22">
        <v>10535.22</v>
      </c>
      <c r="J2330" s="22">
        <v>373690.1</v>
      </c>
      <c r="K2330" s="22">
        <f t="shared" si="210"/>
        <v>8590.99</v>
      </c>
    </row>
    <row r="2331" spans="1:11" s="22" customFormat="1" ht="15.75">
      <c r="A2331" s="22" t="s">
        <v>2</v>
      </c>
      <c r="B2331" s="22" t="s">
        <v>83</v>
      </c>
      <c r="C2331" s="22" t="s">
        <v>81</v>
      </c>
      <c r="D2331" s="22">
        <v>257309.3</v>
      </c>
      <c r="E2331" s="22">
        <v>568433.3</v>
      </c>
      <c r="F2331" s="22" t="s">
        <v>2</v>
      </c>
      <c r="G2331" s="22" t="s">
        <v>83</v>
      </c>
      <c r="H2331" s="22" t="s">
        <v>81</v>
      </c>
      <c r="I2331" s="22">
        <v>394945.8</v>
      </c>
      <c r="J2331" s="22">
        <v>768635.9</v>
      </c>
      <c r="K2331" s="22">
        <f t="shared" si="210"/>
        <v>326127.55</v>
      </c>
    </row>
    <row r="2332" spans="1:11" s="22" customFormat="1" ht="15.75">
      <c r="A2332" s="22" t="s">
        <v>2</v>
      </c>
      <c r="B2332" s="22" t="s">
        <v>83</v>
      </c>
      <c r="C2332" s="22" t="s">
        <v>82</v>
      </c>
      <c r="D2332" s="22">
        <v>88261.68</v>
      </c>
      <c r="E2332" s="22">
        <v>656695</v>
      </c>
      <c r="F2332" s="22" t="s">
        <v>2</v>
      </c>
      <c r="G2332" s="22" t="s">
        <v>83</v>
      </c>
      <c r="H2332" s="22" t="s">
        <v>82</v>
      </c>
      <c r="I2332" s="22">
        <v>92642.34</v>
      </c>
      <c r="J2332" s="22">
        <v>861278.2</v>
      </c>
      <c r="K2332" s="22">
        <f t="shared" si="210"/>
        <v>90452.01</v>
      </c>
    </row>
    <row r="2333" spans="1:11" s="22" customFormat="1" ht="15.75">
      <c r="A2333" s="22" t="s">
        <v>2</v>
      </c>
      <c r="B2333" s="22" t="s">
        <v>84</v>
      </c>
      <c r="C2333" s="22" t="s">
        <v>81</v>
      </c>
      <c r="D2333" s="22">
        <v>31653.81</v>
      </c>
      <c r="E2333" s="22">
        <v>688348.8</v>
      </c>
      <c r="F2333" s="22" t="s">
        <v>2</v>
      </c>
      <c r="G2333" s="22" t="s">
        <v>84</v>
      </c>
      <c r="H2333" s="22" t="s">
        <v>81</v>
      </c>
      <c r="I2333" s="22">
        <v>50601.49</v>
      </c>
      <c r="J2333" s="22">
        <v>911879.7</v>
      </c>
      <c r="K2333" s="22">
        <f t="shared" si="210"/>
        <v>41127.65</v>
      </c>
    </row>
    <row r="2334" spans="1:11" s="22" customFormat="1" ht="15.75">
      <c r="A2334" s="22" t="s">
        <v>2</v>
      </c>
      <c r="B2334" s="22" t="s">
        <v>84</v>
      </c>
      <c r="C2334" s="22" t="s">
        <v>82</v>
      </c>
      <c r="D2334" s="22">
        <v>18632.51</v>
      </c>
      <c r="E2334" s="22">
        <v>706981.3</v>
      </c>
      <c r="F2334" s="22" t="s">
        <v>2</v>
      </c>
      <c r="G2334" s="22" t="s">
        <v>84</v>
      </c>
      <c r="H2334" s="22" t="s">
        <v>82</v>
      </c>
      <c r="I2334" s="22">
        <v>19451.77</v>
      </c>
      <c r="J2334" s="22">
        <v>931331.5</v>
      </c>
      <c r="K2334" s="22">
        <f t="shared" si="210"/>
        <v>19042.14</v>
      </c>
    </row>
    <row r="2335" spans="1:11" s="22" customFormat="1" ht="15.75">
      <c r="A2335" s="22" t="s">
        <v>364</v>
      </c>
      <c r="B2335" s="22" t="s">
        <v>80</v>
      </c>
      <c r="C2335" s="22" t="s">
        <v>81</v>
      </c>
      <c r="D2335" s="22">
        <v>27628.36</v>
      </c>
      <c r="E2335" s="22">
        <v>734609.7</v>
      </c>
      <c r="F2335" s="22" t="s">
        <v>364</v>
      </c>
      <c r="G2335" s="22" t="s">
        <v>80</v>
      </c>
      <c r="H2335" s="22" t="s">
        <v>81</v>
      </c>
      <c r="I2335" s="22">
        <v>18971.49</v>
      </c>
      <c r="J2335" s="22">
        <v>950303</v>
      </c>
      <c r="K2335" s="22">
        <f t="shared" si="210"/>
        <v>23299.925000000003</v>
      </c>
    </row>
    <row r="2336" spans="1:11" s="22" customFormat="1" ht="15.75">
      <c r="A2336" s="22" t="s">
        <v>364</v>
      </c>
      <c r="B2336" s="22" t="s">
        <v>80</v>
      </c>
      <c r="C2336" s="22" t="s">
        <v>82</v>
      </c>
      <c r="D2336" s="22">
        <v>48563.93</v>
      </c>
      <c r="E2336" s="22">
        <v>783173.6</v>
      </c>
      <c r="F2336" s="22" t="s">
        <v>364</v>
      </c>
      <c r="G2336" s="22" t="s">
        <v>80</v>
      </c>
      <c r="H2336" s="22" t="s">
        <v>82</v>
      </c>
      <c r="I2336" s="22">
        <v>50178.32</v>
      </c>
      <c r="J2336" s="22">
        <v>1000481</v>
      </c>
      <c r="K2336" s="22">
        <f t="shared" si="210"/>
        <v>49371.125</v>
      </c>
    </row>
    <row r="2337" spans="1:11" s="22" customFormat="1" ht="15.75">
      <c r="A2337" s="22" t="s">
        <v>364</v>
      </c>
      <c r="B2337" s="22" t="s">
        <v>83</v>
      </c>
      <c r="C2337" s="22" t="s">
        <v>81</v>
      </c>
      <c r="D2337" s="22">
        <v>349882.5</v>
      </c>
      <c r="E2337" s="22">
        <v>1133056</v>
      </c>
      <c r="F2337" s="22" t="s">
        <v>364</v>
      </c>
      <c r="G2337" s="22" t="s">
        <v>83</v>
      </c>
      <c r="H2337" s="22" t="s">
        <v>81</v>
      </c>
      <c r="I2337" s="22">
        <v>295247.1</v>
      </c>
      <c r="J2337" s="22">
        <v>1295728</v>
      </c>
      <c r="K2337" s="22">
        <f t="shared" si="210"/>
        <v>322564.8</v>
      </c>
    </row>
    <row r="2338" spans="1:11" s="22" customFormat="1" ht="15.75">
      <c r="A2338" s="22" t="s">
        <v>364</v>
      </c>
      <c r="B2338" s="22" t="s">
        <v>83</v>
      </c>
      <c r="C2338" s="22" t="s">
        <v>82</v>
      </c>
      <c r="D2338" s="22">
        <v>381041.2</v>
      </c>
      <c r="E2338" s="22">
        <v>1514097</v>
      </c>
      <c r="F2338" s="22" t="s">
        <v>364</v>
      </c>
      <c r="G2338" s="22" t="s">
        <v>83</v>
      </c>
      <c r="H2338" s="22" t="s">
        <v>82</v>
      </c>
      <c r="I2338" s="22">
        <v>394578.5</v>
      </c>
      <c r="J2338" s="22">
        <v>1690307</v>
      </c>
      <c r="K2338" s="22">
        <f t="shared" si="210"/>
        <v>387809.85</v>
      </c>
    </row>
    <row r="2339" spans="1:11" s="22" customFormat="1" ht="15.75">
      <c r="A2339" s="22" t="s">
        <v>364</v>
      </c>
      <c r="B2339" s="22" t="s">
        <v>84</v>
      </c>
      <c r="C2339" s="22" t="s">
        <v>81</v>
      </c>
      <c r="D2339" s="22">
        <v>26205.31</v>
      </c>
      <c r="E2339" s="22">
        <v>1540303</v>
      </c>
      <c r="F2339" s="22" t="s">
        <v>364</v>
      </c>
      <c r="G2339" s="22" t="s">
        <v>84</v>
      </c>
      <c r="H2339" s="22" t="s">
        <v>81</v>
      </c>
      <c r="I2339" s="22">
        <v>27656.02</v>
      </c>
      <c r="J2339" s="22">
        <v>1717963</v>
      </c>
      <c r="K2339" s="22">
        <f t="shared" si="210"/>
        <v>26930.665</v>
      </c>
    </row>
    <row r="2340" spans="1:11" s="22" customFormat="1" ht="15.75">
      <c r="A2340" s="22" t="s">
        <v>364</v>
      </c>
      <c r="B2340" s="22" t="s">
        <v>84</v>
      </c>
      <c r="C2340" s="22" t="s">
        <v>82</v>
      </c>
      <c r="D2340" s="22">
        <v>28756.21</v>
      </c>
      <c r="E2340" s="22">
        <v>1569059</v>
      </c>
      <c r="F2340" s="22" t="s">
        <v>364</v>
      </c>
      <c r="G2340" s="22" t="s">
        <v>84</v>
      </c>
      <c r="H2340" s="22" t="s">
        <v>82</v>
      </c>
      <c r="I2340" s="22">
        <v>35368.47</v>
      </c>
      <c r="J2340" s="22">
        <v>1753331</v>
      </c>
      <c r="K2340" s="22">
        <f t="shared" si="210"/>
        <v>32062.34</v>
      </c>
    </row>
    <row r="2341" spans="1:11" s="22" customFormat="1" ht="15.75">
      <c r="A2341" s="22" t="s">
        <v>145</v>
      </c>
      <c r="B2341" s="22" t="s">
        <v>80</v>
      </c>
      <c r="C2341" s="22" t="s">
        <v>81</v>
      </c>
      <c r="D2341" s="22">
        <v>1425.62</v>
      </c>
      <c r="E2341" s="22">
        <v>1570484</v>
      </c>
      <c r="F2341" s="22" t="s">
        <v>145</v>
      </c>
      <c r="G2341" s="22" t="s">
        <v>80</v>
      </c>
      <c r="H2341" s="22" t="s">
        <v>81</v>
      </c>
      <c r="I2341" s="22">
        <v>2926.86</v>
      </c>
      <c r="J2341" s="22">
        <v>1756258</v>
      </c>
      <c r="K2341" s="22">
        <f t="shared" si="210"/>
        <v>2176.24</v>
      </c>
    </row>
    <row r="2342" spans="1:11" s="22" customFormat="1" ht="15.75">
      <c r="A2342" s="22" t="s">
        <v>145</v>
      </c>
      <c r="B2342" s="22" t="s">
        <v>80</v>
      </c>
      <c r="C2342" s="22" t="s">
        <v>82</v>
      </c>
      <c r="D2342" s="22">
        <v>2333.62</v>
      </c>
      <c r="E2342" s="22">
        <v>1572818</v>
      </c>
      <c r="F2342" s="22" t="s">
        <v>145</v>
      </c>
      <c r="G2342" s="22" t="s">
        <v>80</v>
      </c>
      <c r="H2342" s="22" t="s">
        <v>82</v>
      </c>
      <c r="I2342" s="22">
        <v>4627.42</v>
      </c>
      <c r="J2342" s="22">
        <v>1760886</v>
      </c>
      <c r="K2342" s="22">
        <f t="shared" si="210"/>
        <v>3480.52</v>
      </c>
    </row>
    <row r="2343" spans="1:11" s="22" customFormat="1" ht="15.75">
      <c r="A2343" s="22" t="s">
        <v>145</v>
      </c>
      <c r="B2343" s="22" t="s">
        <v>83</v>
      </c>
      <c r="C2343" s="22" t="s">
        <v>81</v>
      </c>
      <c r="D2343" s="22">
        <v>67058.22</v>
      </c>
      <c r="E2343" s="22">
        <v>1639876</v>
      </c>
      <c r="F2343" s="22" t="s">
        <v>145</v>
      </c>
      <c r="G2343" s="22" t="s">
        <v>83</v>
      </c>
      <c r="H2343" s="22" t="s">
        <v>81</v>
      </c>
      <c r="I2343" s="22">
        <v>67504.01</v>
      </c>
      <c r="J2343" s="22">
        <v>1828390</v>
      </c>
      <c r="K2343" s="22">
        <f t="shared" si="210"/>
        <v>67281.11499999999</v>
      </c>
    </row>
    <row r="2344" spans="1:11" s="22" customFormat="1" ht="15.75">
      <c r="A2344" s="22" t="s">
        <v>145</v>
      </c>
      <c r="B2344" s="22" t="s">
        <v>83</v>
      </c>
      <c r="C2344" s="22" t="s">
        <v>82</v>
      </c>
      <c r="D2344" s="22">
        <v>40583.09</v>
      </c>
      <c r="E2344" s="22">
        <v>1680459</v>
      </c>
      <c r="F2344" s="22" t="s">
        <v>145</v>
      </c>
      <c r="G2344" s="22" t="s">
        <v>83</v>
      </c>
      <c r="H2344" s="22" t="s">
        <v>82</v>
      </c>
      <c r="I2344" s="22">
        <v>21410.65</v>
      </c>
      <c r="J2344" s="22">
        <v>1849800</v>
      </c>
      <c r="K2344" s="22">
        <f t="shared" si="210"/>
        <v>30996.87</v>
      </c>
    </row>
    <row r="2345" spans="1:11" s="22" customFormat="1" ht="15.75">
      <c r="A2345" s="22" t="s">
        <v>145</v>
      </c>
      <c r="B2345" s="22" t="s">
        <v>84</v>
      </c>
      <c r="C2345" s="22" t="s">
        <v>81</v>
      </c>
      <c r="D2345" s="22">
        <v>5592.85</v>
      </c>
      <c r="E2345" s="22">
        <v>1686052</v>
      </c>
      <c r="F2345" s="22" t="s">
        <v>145</v>
      </c>
      <c r="G2345" s="22" t="s">
        <v>84</v>
      </c>
      <c r="H2345" s="22" t="s">
        <v>81</v>
      </c>
      <c r="I2345" s="22">
        <v>14664.36</v>
      </c>
      <c r="J2345" s="22">
        <v>1864465</v>
      </c>
      <c r="K2345" s="22">
        <f t="shared" si="210"/>
        <v>10128.605</v>
      </c>
    </row>
    <row r="2346" spans="1:11" s="22" customFormat="1" ht="15.75">
      <c r="A2346" s="22" t="s">
        <v>145</v>
      </c>
      <c r="B2346" s="22" t="s">
        <v>84</v>
      </c>
      <c r="C2346" s="22" t="s">
        <v>82</v>
      </c>
      <c r="D2346" s="22">
        <v>7950.27</v>
      </c>
      <c r="E2346" s="22">
        <v>1694002</v>
      </c>
      <c r="F2346" s="22" t="s">
        <v>145</v>
      </c>
      <c r="G2346" s="22" t="s">
        <v>84</v>
      </c>
      <c r="H2346" s="22" t="s">
        <v>82</v>
      </c>
      <c r="I2346" s="22">
        <v>4931.97</v>
      </c>
      <c r="J2346" s="22">
        <v>1869397</v>
      </c>
      <c r="K2346" s="22">
        <f t="shared" si="210"/>
        <v>6441.120000000001</v>
      </c>
    </row>
    <row r="2349" spans="1:6" ht="15.75">
      <c r="A2349" t="s">
        <v>255</v>
      </c>
      <c r="F2349" t="s">
        <v>217</v>
      </c>
    </row>
    <row r="2350" spans="1:6" ht="15.75">
      <c r="A2350" t="s">
        <v>4</v>
      </c>
      <c r="F2350" t="s">
        <v>4</v>
      </c>
    </row>
    <row r="2352" spans="1:6" ht="15.75">
      <c r="A2352" t="s">
        <v>5</v>
      </c>
      <c r="F2352" t="s">
        <v>5</v>
      </c>
    </row>
    <row r="2354" spans="1:6" ht="15.75">
      <c r="A2354" t="s">
        <v>6</v>
      </c>
      <c r="F2354" t="s">
        <v>6</v>
      </c>
    </row>
    <row r="2355" spans="1:10" ht="15.75">
      <c r="A2355" t="s">
        <v>142</v>
      </c>
      <c r="B2355" t="s">
        <v>76</v>
      </c>
      <c r="C2355" t="s">
        <v>86</v>
      </c>
      <c r="D2355" t="s">
        <v>9</v>
      </c>
      <c r="E2355" t="s">
        <v>9</v>
      </c>
      <c r="F2355" t="s">
        <v>142</v>
      </c>
      <c r="G2355" t="s">
        <v>76</v>
      </c>
      <c r="H2355" t="s">
        <v>86</v>
      </c>
      <c r="I2355" t="s">
        <v>9</v>
      </c>
      <c r="J2355" t="s">
        <v>9</v>
      </c>
    </row>
    <row r="2356" spans="1:8" ht="15.75">
      <c r="A2356" t="s">
        <v>43</v>
      </c>
      <c r="B2356" t="s">
        <v>11</v>
      </c>
      <c r="C2356" t="s">
        <v>149</v>
      </c>
      <c r="F2356" t="s">
        <v>11</v>
      </c>
      <c r="G2356" t="s">
        <v>43</v>
      </c>
      <c r="H2356" t="s">
        <v>149</v>
      </c>
    </row>
    <row r="2357" spans="1:11" s="22" customFormat="1" ht="15.75">
      <c r="A2357" s="22" t="s">
        <v>1</v>
      </c>
      <c r="B2357" s="22" t="s">
        <v>80</v>
      </c>
      <c r="C2357" s="22" t="s">
        <v>81</v>
      </c>
      <c r="D2357" s="22">
        <v>5062.11</v>
      </c>
      <c r="E2357" s="22">
        <v>5062.11</v>
      </c>
      <c r="F2357" s="22" t="s">
        <v>1</v>
      </c>
      <c r="G2357" s="22" t="s">
        <v>80</v>
      </c>
      <c r="H2357" s="22" t="s">
        <v>81</v>
      </c>
      <c r="I2357" s="22">
        <v>10715.61</v>
      </c>
      <c r="J2357" s="22">
        <v>10715.61</v>
      </c>
      <c r="K2357" s="22">
        <f aca="true" t="shared" si="211" ref="K2357:K2380">(D2357+I2357)/2</f>
        <v>7888.860000000001</v>
      </c>
    </row>
    <row r="2358" spans="1:11" s="22" customFormat="1" ht="15.75">
      <c r="A2358" s="22" t="s">
        <v>1</v>
      </c>
      <c r="B2358" s="22" t="s">
        <v>80</v>
      </c>
      <c r="C2358" s="22" t="s">
        <v>82</v>
      </c>
      <c r="D2358" s="22">
        <v>6148.99</v>
      </c>
      <c r="E2358" s="22">
        <v>11211.1</v>
      </c>
      <c r="F2358" s="22" t="s">
        <v>1</v>
      </c>
      <c r="G2358" s="22" t="s">
        <v>80</v>
      </c>
      <c r="H2358" s="22" t="s">
        <v>82</v>
      </c>
      <c r="I2358" s="22">
        <v>9394.73</v>
      </c>
      <c r="J2358" s="22">
        <v>20110.34</v>
      </c>
      <c r="K2358" s="22">
        <f t="shared" si="211"/>
        <v>7771.86</v>
      </c>
    </row>
    <row r="2359" spans="1:11" s="22" customFormat="1" ht="15.75">
      <c r="A2359" s="22" t="s">
        <v>1</v>
      </c>
      <c r="B2359" s="22" t="s">
        <v>83</v>
      </c>
      <c r="C2359" s="22" t="s">
        <v>81</v>
      </c>
      <c r="D2359" s="22">
        <v>129658</v>
      </c>
      <c r="E2359" s="22">
        <v>140869.1</v>
      </c>
      <c r="F2359" s="22" t="s">
        <v>1</v>
      </c>
      <c r="G2359" s="22" t="s">
        <v>83</v>
      </c>
      <c r="H2359" s="22" t="s">
        <v>81</v>
      </c>
      <c r="I2359" s="22">
        <v>190606</v>
      </c>
      <c r="J2359" s="22">
        <v>210716.4</v>
      </c>
      <c r="K2359" s="22">
        <f t="shared" si="211"/>
        <v>160132</v>
      </c>
    </row>
    <row r="2360" spans="1:11" s="22" customFormat="1" ht="15.75">
      <c r="A2360" s="22" t="s">
        <v>1</v>
      </c>
      <c r="B2360" s="22" t="s">
        <v>83</v>
      </c>
      <c r="C2360" s="22" t="s">
        <v>82</v>
      </c>
      <c r="D2360" s="22">
        <v>55937.32</v>
      </c>
      <c r="E2360" s="22">
        <v>196806.4</v>
      </c>
      <c r="F2360" s="22" t="s">
        <v>1</v>
      </c>
      <c r="G2360" s="22" t="s">
        <v>83</v>
      </c>
      <c r="H2360" s="22" t="s">
        <v>82</v>
      </c>
      <c r="I2360" s="22">
        <v>52644.89</v>
      </c>
      <c r="J2360" s="22">
        <v>263361.3</v>
      </c>
      <c r="K2360" s="22">
        <f t="shared" si="211"/>
        <v>54291.104999999996</v>
      </c>
    </row>
    <row r="2361" spans="1:11" s="22" customFormat="1" ht="15.75">
      <c r="A2361" s="22" t="s">
        <v>1</v>
      </c>
      <c r="B2361" s="22" t="s">
        <v>84</v>
      </c>
      <c r="C2361" s="22" t="s">
        <v>81</v>
      </c>
      <c r="D2361" s="22">
        <v>36752.4</v>
      </c>
      <c r="E2361" s="22">
        <v>233558.8</v>
      </c>
      <c r="F2361" s="22" t="s">
        <v>1</v>
      </c>
      <c r="G2361" s="22" t="s">
        <v>84</v>
      </c>
      <c r="H2361" s="22" t="s">
        <v>81</v>
      </c>
      <c r="I2361" s="22">
        <v>38832.3</v>
      </c>
      <c r="J2361" s="22">
        <v>302193.6</v>
      </c>
      <c r="K2361" s="22">
        <f t="shared" si="211"/>
        <v>37792.350000000006</v>
      </c>
    </row>
    <row r="2362" spans="1:11" s="22" customFormat="1" ht="15.75">
      <c r="A2362" s="22" t="s">
        <v>1</v>
      </c>
      <c r="B2362" s="22" t="s">
        <v>84</v>
      </c>
      <c r="C2362" s="22" t="s">
        <v>82</v>
      </c>
      <c r="D2362" s="22">
        <v>34174.38</v>
      </c>
      <c r="E2362" s="22">
        <v>267733.2</v>
      </c>
      <c r="F2362" s="22" t="s">
        <v>1</v>
      </c>
      <c r="G2362" s="22" t="s">
        <v>84</v>
      </c>
      <c r="H2362" s="22" t="s">
        <v>82</v>
      </c>
      <c r="I2362" s="22">
        <v>16995.61</v>
      </c>
      <c r="J2362" s="22">
        <v>319189.2</v>
      </c>
      <c r="K2362" s="22">
        <f t="shared" si="211"/>
        <v>25584.995</v>
      </c>
    </row>
    <row r="2363" spans="1:11" s="22" customFormat="1" ht="15.75">
      <c r="A2363" s="22" t="s">
        <v>2</v>
      </c>
      <c r="B2363" s="22" t="s">
        <v>80</v>
      </c>
      <c r="C2363" s="22" t="s">
        <v>81</v>
      </c>
      <c r="D2363" s="22">
        <v>36744.04</v>
      </c>
      <c r="E2363" s="22">
        <v>304477.2</v>
      </c>
      <c r="F2363" s="22" t="s">
        <v>2</v>
      </c>
      <c r="G2363" s="22" t="s">
        <v>80</v>
      </c>
      <c r="H2363" s="22" t="s">
        <v>81</v>
      </c>
      <c r="I2363" s="22">
        <v>43965.73</v>
      </c>
      <c r="J2363" s="22">
        <v>363154.9</v>
      </c>
      <c r="K2363" s="22">
        <f t="shared" si="211"/>
        <v>40354.885</v>
      </c>
    </row>
    <row r="2364" spans="1:11" s="22" customFormat="1" ht="15.75">
      <c r="A2364" s="22" t="s">
        <v>2</v>
      </c>
      <c r="B2364" s="22" t="s">
        <v>80</v>
      </c>
      <c r="C2364" s="22" t="s">
        <v>82</v>
      </c>
      <c r="D2364" s="22">
        <v>6646.76</v>
      </c>
      <c r="E2364" s="22">
        <v>311124</v>
      </c>
      <c r="F2364" s="22" t="s">
        <v>2</v>
      </c>
      <c r="G2364" s="22" t="s">
        <v>80</v>
      </c>
      <c r="H2364" s="22" t="s">
        <v>82</v>
      </c>
      <c r="I2364" s="22">
        <v>10535.22</v>
      </c>
      <c r="J2364" s="22">
        <v>373690.1</v>
      </c>
      <c r="K2364" s="22">
        <f t="shared" si="211"/>
        <v>8590.99</v>
      </c>
    </row>
    <row r="2365" spans="1:11" s="22" customFormat="1" ht="15.75">
      <c r="A2365" s="22" t="s">
        <v>2</v>
      </c>
      <c r="B2365" s="22" t="s">
        <v>83</v>
      </c>
      <c r="C2365" s="22" t="s">
        <v>81</v>
      </c>
      <c r="D2365" s="22">
        <v>243960.4</v>
      </c>
      <c r="E2365" s="22">
        <v>555084.4</v>
      </c>
      <c r="F2365" s="22" t="s">
        <v>2</v>
      </c>
      <c r="G2365" s="22" t="s">
        <v>83</v>
      </c>
      <c r="H2365" s="22" t="s">
        <v>81</v>
      </c>
      <c r="I2365" s="22">
        <v>376420.2</v>
      </c>
      <c r="J2365" s="22">
        <v>750110.4</v>
      </c>
      <c r="K2365" s="22">
        <f t="shared" si="211"/>
        <v>310190.3</v>
      </c>
    </row>
    <row r="2366" spans="1:11" s="22" customFormat="1" ht="15.75">
      <c r="A2366" s="22" t="s">
        <v>2</v>
      </c>
      <c r="B2366" s="22" t="s">
        <v>83</v>
      </c>
      <c r="C2366" s="22" t="s">
        <v>82</v>
      </c>
      <c r="D2366" s="22">
        <v>101610.6</v>
      </c>
      <c r="E2366" s="22">
        <v>656695</v>
      </c>
      <c r="F2366" s="22" t="s">
        <v>2</v>
      </c>
      <c r="G2366" s="22" t="s">
        <v>83</v>
      </c>
      <c r="H2366" s="22" t="s">
        <v>82</v>
      </c>
      <c r="I2366" s="22">
        <v>111167.9</v>
      </c>
      <c r="J2366" s="22">
        <v>861278.2</v>
      </c>
      <c r="K2366" s="22">
        <f t="shared" si="211"/>
        <v>106389.25</v>
      </c>
    </row>
    <row r="2367" spans="1:11" s="22" customFormat="1" ht="15.75">
      <c r="A2367" s="22" t="s">
        <v>2</v>
      </c>
      <c r="B2367" s="22" t="s">
        <v>84</v>
      </c>
      <c r="C2367" s="22" t="s">
        <v>81</v>
      </c>
      <c r="D2367" s="22">
        <v>24067.64</v>
      </c>
      <c r="E2367" s="22">
        <v>680762.6</v>
      </c>
      <c r="F2367" s="22" t="s">
        <v>2</v>
      </c>
      <c r="G2367" s="22" t="s">
        <v>84</v>
      </c>
      <c r="H2367" s="22" t="s">
        <v>81</v>
      </c>
      <c r="I2367" s="22">
        <v>38048.65</v>
      </c>
      <c r="J2367" s="22">
        <v>899326.9</v>
      </c>
      <c r="K2367" s="22">
        <f t="shared" si="211"/>
        <v>31058.145</v>
      </c>
    </row>
    <row r="2368" spans="1:11" s="22" customFormat="1" ht="15.75">
      <c r="A2368" s="22" t="s">
        <v>2</v>
      </c>
      <c r="B2368" s="22" t="s">
        <v>84</v>
      </c>
      <c r="C2368" s="22" t="s">
        <v>82</v>
      </c>
      <c r="D2368" s="22">
        <v>26218.68</v>
      </c>
      <c r="E2368" s="22">
        <v>706981.3</v>
      </c>
      <c r="F2368" s="22" t="s">
        <v>2</v>
      </c>
      <c r="G2368" s="22" t="s">
        <v>84</v>
      </c>
      <c r="H2368" s="22" t="s">
        <v>82</v>
      </c>
      <c r="I2368" s="22">
        <v>32004.61</v>
      </c>
      <c r="J2368" s="22">
        <v>931331.5</v>
      </c>
      <c r="K2368" s="22">
        <f t="shared" si="211"/>
        <v>29111.645</v>
      </c>
    </row>
    <row r="2369" spans="1:11" s="22" customFormat="1" ht="15.75">
      <c r="A2369" s="22" t="s">
        <v>364</v>
      </c>
      <c r="B2369" s="22" t="s">
        <v>80</v>
      </c>
      <c r="C2369" s="22" t="s">
        <v>81</v>
      </c>
      <c r="D2369" s="22">
        <v>24101.62</v>
      </c>
      <c r="E2369" s="22">
        <v>731082.9</v>
      </c>
      <c r="F2369" s="22" t="s">
        <v>364</v>
      </c>
      <c r="G2369" s="22" t="s">
        <v>80</v>
      </c>
      <c r="H2369" s="22" t="s">
        <v>81</v>
      </c>
      <c r="I2369" s="22">
        <v>18971.49</v>
      </c>
      <c r="J2369" s="22">
        <v>950303</v>
      </c>
      <c r="K2369" s="22">
        <f t="shared" si="211"/>
        <v>21536.555</v>
      </c>
    </row>
    <row r="2370" spans="1:11" s="22" customFormat="1" ht="15.75">
      <c r="A2370" s="22" t="s">
        <v>364</v>
      </c>
      <c r="B2370" s="22" t="s">
        <v>80</v>
      </c>
      <c r="C2370" s="22" t="s">
        <v>82</v>
      </c>
      <c r="D2370" s="22">
        <v>52090.67</v>
      </c>
      <c r="E2370" s="22">
        <v>783173.6</v>
      </c>
      <c r="F2370" s="22" t="s">
        <v>364</v>
      </c>
      <c r="G2370" s="22" t="s">
        <v>80</v>
      </c>
      <c r="H2370" s="22" t="s">
        <v>82</v>
      </c>
      <c r="I2370" s="22">
        <v>50178.32</v>
      </c>
      <c r="J2370" s="22">
        <v>1000481</v>
      </c>
      <c r="K2370" s="22">
        <f t="shared" si="211"/>
        <v>51134.494999999995</v>
      </c>
    </row>
    <row r="2371" spans="1:11" s="22" customFormat="1" ht="15.75">
      <c r="A2371" s="22" t="s">
        <v>364</v>
      </c>
      <c r="B2371" s="22" t="s">
        <v>83</v>
      </c>
      <c r="C2371" s="22" t="s">
        <v>81</v>
      </c>
      <c r="D2371" s="22">
        <v>329086.2</v>
      </c>
      <c r="E2371" s="22">
        <v>1112260</v>
      </c>
      <c r="F2371" s="22" t="s">
        <v>364</v>
      </c>
      <c r="G2371" s="22" t="s">
        <v>83</v>
      </c>
      <c r="H2371" s="22" t="s">
        <v>81</v>
      </c>
      <c r="I2371" s="22">
        <v>283558.7</v>
      </c>
      <c r="J2371" s="22">
        <v>1284040</v>
      </c>
      <c r="K2371" s="22">
        <f t="shared" si="211"/>
        <v>306322.45</v>
      </c>
    </row>
    <row r="2372" spans="1:11" s="22" customFormat="1" ht="15.75">
      <c r="A2372" s="22" t="s">
        <v>364</v>
      </c>
      <c r="B2372" s="22" t="s">
        <v>83</v>
      </c>
      <c r="C2372" s="22" t="s">
        <v>82</v>
      </c>
      <c r="D2372" s="22">
        <v>401837.5</v>
      </c>
      <c r="E2372" s="22">
        <v>1514097</v>
      </c>
      <c r="F2372" s="22" t="s">
        <v>364</v>
      </c>
      <c r="G2372" s="22" t="s">
        <v>83</v>
      </c>
      <c r="H2372" s="22" t="s">
        <v>82</v>
      </c>
      <c r="I2372" s="22">
        <v>406266.9</v>
      </c>
      <c r="J2372" s="22">
        <v>1690307</v>
      </c>
      <c r="K2372" s="22">
        <f t="shared" si="211"/>
        <v>404052.2</v>
      </c>
    </row>
    <row r="2373" spans="1:11" s="22" customFormat="1" ht="15.75">
      <c r="A2373" s="22" t="s">
        <v>364</v>
      </c>
      <c r="B2373" s="22" t="s">
        <v>84</v>
      </c>
      <c r="C2373" s="22" t="s">
        <v>81</v>
      </c>
      <c r="D2373" s="22">
        <v>26205.31</v>
      </c>
      <c r="E2373" s="22">
        <v>1540303</v>
      </c>
      <c r="F2373" s="22" t="s">
        <v>364</v>
      </c>
      <c r="G2373" s="22" t="s">
        <v>84</v>
      </c>
      <c r="H2373" s="22" t="s">
        <v>81</v>
      </c>
      <c r="I2373" s="22">
        <v>26113.32</v>
      </c>
      <c r="J2373" s="22">
        <v>1716420</v>
      </c>
      <c r="K2373" s="22">
        <f t="shared" si="211"/>
        <v>26159.315000000002</v>
      </c>
    </row>
    <row r="2374" spans="1:11" s="22" customFormat="1" ht="15.75">
      <c r="A2374" s="22" t="s">
        <v>364</v>
      </c>
      <c r="B2374" s="22" t="s">
        <v>84</v>
      </c>
      <c r="C2374" s="22" t="s">
        <v>82</v>
      </c>
      <c r="D2374" s="22">
        <v>28756.21</v>
      </c>
      <c r="E2374" s="22">
        <v>1569059</v>
      </c>
      <c r="F2374" s="22" t="s">
        <v>364</v>
      </c>
      <c r="G2374" s="22" t="s">
        <v>84</v>
      </c>
      <c r="H2374" s="22" t="s">
        <v>82</v>
      </c>
      <c r="I2374" s="22">
        <v>36911.17</v>
      </c>
      <c r="J2374" s="22">
        <v>1753331</v>
      </c>
      <c r="K2374" s="22">
        <f t="shared" si="211"/>
        <v>32833.69</v>
      </c>
    </row>
    <row r="2375" spans="1:11" s="22" customFormat="1" ht="15.75">
      <c r="A2375" s="22" t="s">
        <v>145</v>
      </c>
      <c r="B2375" s="22" t="s">
        <v>80</v>
      </c>
      <c r="C2375" s="22" t="s">
        <v>81</v>
      </c>
      <c r="D2375" s="22">
        <v>1425.62</v>
      </c>
      <c r="E2375" s="22">
        <v>1570484</v>
      </c>
      <c r="F2375" s="22" t="s">
        <v>145</v>
      </c>
      <c r="G2375" s="22" t="s">
        <v>80</v>
      </c>
      <c r="H2375" s="22" t="s">
        <v>81</v>
      </c>
      <c r="I2375" s="22">
        <v>2926.86</v>
      </c>
      <c r="J2375" s="22">
        <v>1756258</v>
      </c>
      <c r="K2375" s="22">
        <f t="shared" si="211"/>
        <v>2176.24</v>
      </c>
    </row>
    <row r="2376" spans="1:11" s="22" customFormat="1" ht="15.75">
      <c r="A2376" s="22" t="s">
        <v>145</v>
      </c>
      <c r="B2376" s="22" t="s">
        <v>80</v>
      </c>
      <c r="C2376" s="22" t="s">
        <v>82</v>
      </c>
      <c r="D2376" s="22">
        <v>2333.62</v>
      </c>
      <c r="E2376" s="22">
        <v>1572818</v>
      </c>
      <c r="F2376" s="22" t="s">
        <v>145</v>
      </c>
      <c r="G2376" s="22" t="s">
        <v>80</v>
      </c>
      <c r="H2376" s="22" t="s">
        <v>82</v>
      </c>
      <c r="I2376" s="22">
        <v>4627.42</v>
      </c>
      <c r="J2376" s="22">
        <v>1760886</v>
      </c>
      <c r="K2376" s="22">
        <f t="shared" si="211"/>
        <v>3480.52</v>
      </c>
    </row>
    <row r="2377" spans="1:11" s="22" customFormat="1" ht="15.75">
      <c r="A2377" s="22" t="s">
        <v>145</v>
      </c>
      <c r="B2377" s="22" t="s">
        <v>83</v>
      </c>
      <c r="C2377" s="22" t="s">
        <v>81</v>
      </c>
      <c r="D2377" s="22">
        <v>61927.87</v>
      </c>
      <c r="E2377" s="22">
        <v>1634746</v>
      </c>
      <c r="F2377" s="22" t="s">
        <v>145</v>
      </c>
      <c r="G2377" s="22" t="s">
        <v>83</v>
      </c>
      <c r="H2377" s="22" t="s">
        <v>81</v>
      </c>
      <c r="I2377" s="22">
        <v>60639.89</v>
      </c>
      <c r="J2377" s="22">
        <v>1821526</v>
      </c>
      <c r="K2377" s="22">
        <f t="shared" si="211"/>
        <v>61283.880000000005</v>
      </c>
    </row>
    <row r="2378" spans="1:11" s="22" customFormat="1" ht="15.75">
      <c r="A2378" s="22" t="s">
        <v>145</v>
      </c>
      <c r="B2378" s="22" t="s">
        <v>83</v>
      </c>
      <c r="C2378" s="22" t="s">
        <v>82</v>
      </c>
      <c r="D2378" s="22">
        <v>45713.44</v>
      </c>
      <c r="E2378" s="22">
        <v>1680459</v>
      </c>
      <c r="F2378" s="22" t="s">
        <v>145</v>
      </c>
      <c r="G2378" s="22" t="s">
        <v>83</v>
      </c>
      <c r="H2378" s="22" t="s">
        <v>82</v>
      </c>
      <c r="I2378" s="22">
        <v>28274.77</v>
      </c>
      <c r="J2378" s="22">
        <v>1849800</v>
      </c>
      <c r="K2378" s="22">
        <f t="shared" si="211"/>
        <v>36994.105</v>
      </c>
    </row>
    <row r="2379" spans="1:11" s="22" customFormat="1" ht="15.75">
      <c r="A2379" s="22" t="s">
        <v>145</v>
      </c>
      <c r="B2379" s="22" t="s">
        <v>84</v>
      </c>
      <c r="C2379" s="22" t="s">
        <v>81</v>
      </c>
      <c r="D2379" s="22">
        <v>5592.85</v>
      </c>
      <c r="E2379" s="22">
        <v>1686052</v>
      </c>
      <c r="F2379" s="22" t="s">
        <v>145</v>
      </c>
      <c r="G2379" s="22" t="s">
        <v>84</v>
      </c>
      <c r="H2379" s="22" t="s">
        <v>81</v>
      </c>
      <c r="I2379" s="22">
        <v>8905.26</v>
      </c>
      <c r="J2379" s="22">
        <v>1858706</v>
      </c>
      <c r="K2379" s="22">
        <f t="shared" si="211"/>
        <v>7249.055</v>
      </c>
    </row>
    <row r="2380" spans="1:11" s="22" customFormat="1" ht="15.75">
      <c r="A2380" s="22" t="s">
        <v>145</v>
      </c>
      <c r="B2380" s="22" t="s">
        <v>84</v>
      </c>
      <c r="C2380" s="22" t="s">
        <v>82</v>
      </c>
      <c r="D2380" s="22">
        <v>7950.27</v>
      </c>
      <c r="E2380" s="22">
        <v>1694002</v>
      </c>
      <c r="F2380" s="22" t="s">
        <v>145</v>
      </c>
      <c r="G2380" s="22" t="s">
        <v>84</v>
      </c>
      <c r="H2380" s="22" t="s">
        <v>82</v>
      </c>
      <c r="I2380" s="22">
        <v>10691.07</v>
      </c>
      <c r="J2380" s="22">
        <v>1869397</v>
      </c>
      <c r="K2380" s="22">
        <f t="shared" si="211"/>
        <v>9320.67</v>
      </c>
    </row>
    <row r="2383" spans="1:6" ht="15.75">
      <c r="A2383" t="s">
        <v>6</v>
      </c>
      <c r="F2383" t="s">
        <v>6</v>
      </c>
    </row>
    <row r="2384" spans="1:10" ht="15.75">
      <c r="A2384" t="s">
        <v>142</v>
      </c>
      <c r="B2384" t="s">
        <v>76</v>
      </c>
      <c r="C2384" t="s">
        <v>89</v>
      </c>
      <c r="D2384" t="s">
        <v>9</v>
      </c>
      <c r="E2384" t="s">
        <v>9</v>
      </c>
      <c r="F2384" t="s">
        <v>142</v>
      </c>
      <c r="G2384" t="s">
        <v>76</v>
      </c>
      <c r="H2384" t="s">
        <v>89</v>
      </c>
      <c r="I2384" t="s">
        <v>9</v>
      </c>
      <c r="J2384" t="s">
        <v>9</v>
      </c>
    </row>
    <row r="2385" spans="1:8" ht="15.75">
      <c r="A2385" t="s">
        <v>11</v>
      </c>
      <c r="B2385" t="s">
        <v>43</v>
      </c>
      <c r="C2385" t="s">
        <v>149</v>
      </c>
      <c r="F2385" t="s">
        <v>11</v>
      </c>
      <c r="G2385" t="s">
        <v>43</v>
      </c>
      <c r="H2385" t="s">
        <v>149</v>
      </c>
    </row>
    <row r="2386" spans="1:11" s="22" customFormat="1" ht="15.75">
      <c r="A2386" s="22" t="s">
        <v>1</v>
      </c>
      <c r="B2386" s="22" t="s">
        <v>80</v>
      </c>
      <c r="C2386" s="22" t="s">
        <v>82</v>
      </c>
      <c r="D2386" s="22">
        <v>11211.1</v>
      </c>
      <c r="E2386" s="22">
        <v>11211.1</v>
      </c>
      <c r="F2386" s="22" t="s">
        <v>1</v>
      </c>
      <c r="G2386" s="22" t="s">
        <v>80</v>
      </c>
      <c r="H2386" s="22" t="s">
        <v>82</v>
      </c>
      <c r="I2386" s="22">
        <v>20110.34</v>
      </c>
      <c r="J2386" s="22">
        <v>20110.34</v>
      </c>
      <c r="K2386" s="22">
        <f aca="true" t="shared" si="212" ref="K2386:K2408">(D2386+I2386)/2</f>
        <v>15660.720000000001</v>
      </c>
    </row>
    <row r="2387" spans="1:11" s="22" customFormat="1" ht="15.75">
      <c r="A2387" s="22" t="s">
        <v>1</v>
      </c>
      <c r="B2387" s="22" t="s">
        <v>83</v>
      </c>
      <c r="C2387" s="22" t="s">
        <v>81</v>
      </c>
      <c r="D2387" s="22">
        <v>40200.06</v>
      </c>
      <c r="E2387" s="22">
        <v>51411.16</v>
      </c>
      <c r="F2387" s="22" t="s">
        <v>1</v>
      </c>
      <c r="G2387" s="22" t="s">
        <v>83</v>
      </c>
      <c r="H2387" s="22" t="s">
        <v>81</v>
      </c>
      <c r="I2387" s="22">
        <v>41382.15</v>
      </c>
      <c r="J2387" s="22">
        <v>61492.49</v>
      </c>
      <c r="K2387" s="22">
        <f t="shared" si="212"/>
        <v>40791.104999999996</v>
      </c>
    </row>
    <row r="2388" spans="1:11" s="22" customFormat="1" ht="15.75">
      <c r="A2388" s="22" t="s">
        <v>1</v>
      </c>
      <c r="B2388" s="22" t="s">
        <v>83</v>
      </c>
      <c r="C2388" s="22" t="s">
        <v>82</v>
      </c>
      <c r="D2388" s="22">
        <v>145395.2</v>
      </c>
      <c r="E2388" s="22">
        <v>196806.4</v>
      </c>
      <c r="F2388" s="22" t="s">
        <v>1</v>
      </c>
      <c r="G2388" s="22" t="s">
        <v>83</v>
      </c>
      <c r="H2388" s="22" t="s">
        <v>82</v>
      </c>
      <c r="I2388" s="22">
        <v>201868.8</v>
      </c>
      <c r="J2388" s="22">
        <v>263361.3</v>
      </c>
      <c r="K2388" s="22">
        <f t="shared" si="212"/>
        <v>173632</v>
      </c>
    </row>
    <row r="2389" spans="1:11" s="22" customFormat="1" ht="15.75">
      <c r="A2389" s="22" t="s">
        <v>1</v>
      </c>
      <c r="B2389" s="22" t="s">
        <v>84</v>
      </c>
      <c r="C2389" s="22" t="s">
        <v>81</v>
      </c>
      <c r="D2389" s="22">
        <v>37169.94</v>
      </c>
      <c r="E2389" s="22">
        <v>233976.3</v>
      </c>
      <c r="F2389" s="22" t="s">
        <v>1</v>
      </c>
      <c r="G2389" s="22" t="s">
        <v>84</v>
      </c>
      <c r="H2389" s="22" t="s">
        <v>81</v>
      </c>
      <c r="I2389" s="22">
        <v>23645.72</v>
      </c>
      <c r="J2389" s="22">
        <v>287007</v>
      </c>
      <c r="K2389" s="22">
        <f t="shared" si="212"/>
        <v>30407.83</v>
      </c>
    </row>
    <row r="2390" spans="1:11" s="22" customFormat="1" ht="15.75">
      <c r="A2390" s="22" t="s">
        <v>1</v>
      </c>
      <c r="B2390" s="22" t="s">
        <v>84</v>
      </c>
      <c r="C2390" s="22" t="s">
        <v>82</v>
      </c>
      <c r="D2390" s="22">
        <v>33756.84</v>
      </c>
      <c r="E2390" s="22">
        <v>267733.2</v>
      </c>
      <c r="F2390" s="22" t="s">
        <v>1</v>
      </c>
      <c r="G2390" s="22" t="s">
        <v>84</v>
      </c>
      <c r="H2390" s="22" t="s">
        <v>82</v>
      </c>
      <c r="I2390" s="22">
        <v>32182.19</v>
      </c>
      <c r="J2390" s="22">
        <v>319189.2</v>
      </c>
      <c r="K2390" s="22">
        <f t="shared" si="212"/>
        <v>32969.515</v>
      </c>
    </row>
    <row r="2391" spans="6:11" s="22" customFormat="1" ht="15.75">
      <c r="F2391" s="22" t="s">
        <v>2</v>
      </c>
      <c r="G2391" s="22" t="s">
        <v>80</v>
      </c>
      <c r="H2391" s="22" t="s">
        <v>81</v>
      </c>
      <c r="I2391" s="22">
        <v>1714.96</v>
      </c>
      <c r="J2391" s="22">
        <v>320904.1</v>
      </c>
      <c r="K2391" s="22">
        <f t="shared" si="212"/>
        <v>857.48</v>
      </c>
    </row>
    <row r="2392" spans="1:11" s="22" customFormat="1" ht="15.75">
      <c r="A2392" s="22" t="s">
        <v>2</v>
      </c>
      <c r="B2392" s="22" t="s">
        <v>80</v>
      </c>
      <c r="C2392" s="22" t="s">
        <v>82</v>
      </c>
      <c r="D2392" s="22">
        <v>43390.8</v>
      </c>
      <c r="E2392" s="22">
        <v>311124</v>
      </c>
      <c r="F2392" s="22" t="s">
        <v>2</v>
      </c>
      <c r="G2392" s="22" t="s">
        <v>80</v>
      </c>
      <c r="H2392" s="22" t="s">
        <v>82</v>
      </c>
      <c r="I2392" s="22">
        <v>52785.99</v>
      </c>
      <c r="J2392" s="22">
        <v>373690.1</v>
      </c>
      <c r="K2392" s="22">
        <f t="shared" si="212"/>
        <v>48088.395000000004</v>
      </c>
    </row>
    <row r="2393" spans="1:11" s="22" customFormat="1" ht="15.75">
      <c r="A2393" s="22" t="s">
        <v>2</v>
      </c>
      <c r="B2393" s="22" t="s">
        <v>83</v>
      </c>
      <c r="C2393" s="22" t="s">
        <v>81</v>
      </c>
      <c r="D2393" s="22">
        <v>37175.58</v>
      </c>
      <c r="E2393" s="22">
        <v>348299.6</v>
      </c>
      <c r="F2393" s="22" t="s">
        <v>2</v>
      </c>
      <c r="G2393" s="22" t="s">
        <v>83</v>
      </c>
      <c r="H2393" s="22" t="s">
        <v>81</v>
      </c>
      <c r="I2393" s="22">
        <v>58313.02</v>
      </c>
      <c r="J2393" s="22">
        <v>432003.2</v>
      </c>
      <c r="K2393" s="22">
        <f t="shared" si="212"/>
        <v>47744.3</v>
      </c>
    </row>
    <row r="2394" spans="1:11" s="22" customFormat="1" ht="15.75">
      <c r="A2394" s="22" t="s">
        <v>2</v>
      </c>
      <c r="B2394" s="22" t="s">
        <v>83</v>
      </c>
      <c r="C2394" s="22" t="s">
        <v>82</v>
      </c>
      <c r="D2394" s="22">
        <v>308395.4</v>
      </c>
      <c r="E2394" s="22">
        <v>656695</v>
      </c>
      <c r="F2394" s="22" t="s">
        <v>2</v>
      </c>
      <c r="G2394" s="22" t="s">
        <v>83</v>
      </c>
      <c r="H2394" s="22" t="s">
        <v>82</v>
      </c>
      <c r="I2394" s="22">
        <v>429275.1</v>
      </c>
      <c r="J2394" s="22">
        <v>861278.2</v>
      </c>
      <c r="K2394" s="22">
        <f t="shared" si="212"/>
        <v>368835.25</v>
      </c>
    </row>
    <row r="2395" spans="1:11" s="22" customFormat="1" ht="15.75">
      <c r="A2395" s="22" t="s">
        <v>2</v>
      </c>
      <c r="B2395" s="22" t="s">
        <v>84</v>
      </c>
      <c r="C2395" s="22" t="s">
        <v>81</v>
      </c>
      <c r="D2395" s="22">
        <v>22574.63</v>
      </c>
      <c r="E2395" s="22">
        <v>679269.6</v>
      </c>
      <c r="F2395" s="22" t="s">
        <v>2</v>
      </c>
      <c r="G2395" s="22" t="s">
        <v>84</v>
      </c>
      <c r="H2395" s="22" t="s">
        <v>81</v>
      </c>
      <c r="I2395" s="22">
        <v>34420.28</v>
      </c>
      <c r="J2395" s="22">
        <v>895698.5</v>
      </c>
      <c r="K2395" s="22">
        <f t="shared" si="212"/>
        <v>28497.455</v>
      </c>
    </row>
    <row r="2396" spans="1:11" s="22" customFormat="1" ht="15.75">
      <c r="A2396" s="22" t="s">
        <v>2</v>
      </c>
      <c r="B2396" s="22" t="s">
        <v>84</v>
      </c>
      <c r="C2396" s="22" t="s">
        <v>82</v>
      </c>
      <c r="D2396" s="22">
        <v>27711.69</v>
      </c>
      <c r="E2396" s="22">
        <v>706981.3</v>
      </c>
      <c r="F2396" s="22" t="s">
        <v>2</v>
      </c>
      <c r="G2396" s="22" t="s">
        <v>84</v>
      </c>
      <c r="H2396" s="22" t="s">
        <v>82</v>
      </c>
      <c r="I2396" s="22">
        <v>35632.98</v>
      </c>
      <c r="J2396" s="22">
        <v>931331.5</v>
      </c>
      <c r="K2396" s="22">
        <f t="shared" si="212"/>
        <v>31672.335</v>
      </c>
    </row>
    <row r="2397" spans="1:11" s="22" customFormat="1" ht="15.75">
      <c r="A2397" s="22" t="s">
        <v>364</v>
      </c>
      <c r="B2397" s="22" t="s">
        <v>80</v>
      </c>
      <c r="C2397" s="22" t="s">
        <v>81</v>
      </c>
      <c r="D2397" s="22">
        <v>12820.21</v>
      </c>
      <c r="E2397" s="22">
        <v>719801.5</v>
      </c>
      <c r="F2397" s="22" t="s">
        <v>364</v>
      </c>
      <c r="G2397" s="22" t="s">
        <v>80</v>
      </c>
      <c r="H2397" s="22" t="s">
        <v>81</v>
      </c>
      <c r="I2397" s="22">
        <v>8233.83</v>
      </c>
      <c r="J2397" s="22">
        <v>939565.3</v>
      </c>
      <c r="K2397" s="22">
        <f t="shared" si="212"/>
        <v>10527.02</v>
      </c>
    </row>
    <row r="2398" spans="1:11" s="22" customFormat="1" ht="15.75">
      <c r="A2398" s="22" t="s">
        <v>364</v>
      </c>
      <c r="B2398" s="22" t="s">
        <v>80</v>
      </c>
      <c r="C2398" s="22" t="s">
        <v>82</v>
      </c>
      <c r="D2398" s="22">
        <v>63372.08</v>
      </c>
      <c r="E2398" s="22">
        <v>783173.6</v>
      </c>
      <c r="F2398" s="22" t="s">
        <v>364</v>
      </c>
      <c r="G2398" s="22" t="s">
        <v>80</v>
      </c>
      <c r="H2398" s="22" t="s">
        <v>82</v>
      </c>
      <c r="I2398" s="22">
        <v>60915.98</v>
      </c>
      <c r="J2398" s="22">
        <v>1000481</v>
      </c>
      <c r="K2398" s="22">
        <f t="shared" si="212"/>
        <v>62144.03</v>
      </c>
    </row>
    <row r="2399" spans="1:11" s="22" customFormat="1" ht="15.75">
      <c r="A2399" s="22" t="s">
        <v>364</v>
      </c>
      <c r="B2399" s="22" t="s">
        <v>83</v>
      </c>
      <c r="C2399" s="22" t="s">
        <v>81</v>
      </c>
      <c r="D2399" s="22">
        <v>145183.9</v>
      </c>
      <c r="E2399" s="22">
        <v>928357.5</v>
      </c>
      <c r="F2399" s="22" t="s">
        <v>364</v>
      </c>
      <c r="G2399" s="22" t="s">
        <v>83</v>
      </c>
      <c r="H2399" s="22" t="s">
        <v>81</v>
      </c>
      <c r="I2399" s="22">
        <v>125781.4</v>
      </c>
      <c r="J2399" s="22">
        <v>1126263</v>
      </c>
      <c r="K2399" s="22">
        <f t="shared" si="212"/>
        <v>135482.65</v>
      </c>
    </row>
    <row r="2400" spans="1:11" s="22" customFormat="1" ht="15.75">
      <c r="A2400" s="22" t="s">
        <v>364</v>
      </c>
      <c r="B2400" s="22" t="s">
        <v>83</v>
      </c>
      <c r="C2400" s="22" t="s">
        <v>82</v>
      </c>
      <c r="D2400" s="22">
        <v>585739.8</v>
      </c>
      <c r="E2400" s="22">
        <v>1514097</v>
      </c>
      <c r="F2400" s="22" t="s">
        <v>364</v>
      </c>
      <c r="G2400" s="22" t="s">
        <v>83</v>
      </c>
      <c r="H2400" s="22" t="s">
        <v>82</v>
      </c>
      <c r="I2400" s="22">
        <v>564044.3</v>
      </c>
      <c r="J2400" s="22">
        <v>1690307</v>
      </c>
      <c r="K2400" s="22">
        <f t="shared" si="212"/>
        <v>574892.05</v>
      </c>
    </row>
    <row r="2401" spans="1:11" s="22" customFormat="1" ht="15.75">
      <c r="A2401" s="22" t="s">
        <v>364</v>
      </c>
      <c r="B2401" s="22" t="s">
        <v>84</v>
      </c>
      <c r="C2401" s="22" t="s">
        <v>81</v>
      </c>
      <c r="D2401" s="22">
        <v>19999.21</v>
      </c>
      <c r="E2401" s="22">
        <v>1534096</v>
      </c>
      <c r="F2401" s="22" t="s">
        <v>364</v>
      </c>
      <c r="G2401" s="22" t="s">
        <v>84</v>
      </c>
      <c r="H2401" s="22" t="s">
        <v>81</v>
      </c>
      <c r="I2401" s="22">
        <v>22837.37</v>
      </c>
      <c r="J2401" s="22">
        <v>1713144</v>
      </c>
      <c r="K2401" s="22">
        <f t="shared" si="212"/>
        <v>21418.29</v>
      </c>
    </row>
    <row r="2402" spans="1:11" s="22" customFormat="1" ht="15.75">
      <c r="A2402" s="22" t="s">
        <v>364</v>
      </c>
      <c r="B2402" s="22" t="s">
        <v>84</v>
      </c>
      <c r="C2402" s="22" t="s">
        <v>82</v>
      </c>
      <c r="D2402" s="22">
        <v>34962.31</v>
      </c>
      <c r="E2402" s="22">
        <v>1569059</v>
      </c>
      <c r="F2402" s="22" t="s">
        <v>364</v>
      </c>
      <c r="G2402" s="22" t="s">
        <v>84</v>
      </c>
      <c r="H2402" s="22" t="s">
        <v>82</v>
      </c>
      <c r="I2402" s="22">
        <v>40187.12</v>
      </c>
      <c r="J2402" s="22">
        <v>1753331</v>
      </c>
      <c r="K2402" s="22">
        <f t="shared" si="212"/>
        <v>37574.715</v>
      </c>
    </row>
    <row r="2403" spans="1:11" s="22" customFormat="1" ht="15.75">
      <c r="A2403" s="22" t="s">
        <v>145</v>
      </c>
      <c r="B2403" s="22" t="s">
        <v>80</v>
      </c>
      <c r="C2403" s="22" t="s">
        <v>81</v>
      </c>
      <c r="D2403" s="22">
        <v>1478.75</v>
      </c>
      <c r="E2403" s="22">
        <v>1570538</v>
      </c>
      <c r="K2403" s="22">
        <f t="shared" si="212"/>
        <v>739.375</v>
      </c>
    </row>
    <row r="2404" spans="1:11" s="22" customFormat="1" ht="15.75">
      <c r="A2404" s="22" t="s">
        <v>145</v>
      </c>
      <c r="B2404" s="22" t="s">
        <v>80</v>
      </c>
      <c r="C2404" s="22" t="s">
        <v>82</v>
      </c>
      <c r="D2404" s="22">
        <v>2280.49</v>
      </c>
      <c r="E2404" s="22">
        <v>1572818</v>
      </c>
      <c r="F2404" s="22" t="s">
        <v>145</v>
      </c>
      <c r="G2404" s="22" t="s">
        <v>80</v>
      </c>
      <c r="H2404" s="22" t="s">
        <v>82</v>
      </c>
      <c r="I2404" s="22">
        <v>7554.28</v>
      </c>
      <c r="J2404" s="22">
        <v>1760886</v>
      </c>
      <c r="K2404" s="22">
        <f t="shared" si="212"/>
        <v>4917.385</v>
      </c>
    </row>
    <row r="2405" spans="1:11" s="22" customFormat="1" ht="15.75">
      <c r="A2405" s="22" t="s">
        <v>145</v>
      </c>
      <c r="B2405" s="22" t="s">
        <v>83</v>
      </c>
      <c r="C2405" s="22" t="s">
        <v>81</v>
      </c>
      <c r="D2405" s="22">
        <v>13030.2</v>
      </c>
      <c r="E2405" s="22">
        <v>1585848</v>
      </c>
      <c r="F2405" s="22" t="s">
        <v>145</v>
      </c>
      <c r="G2405" s="22" t="s">
        <v>83</v>
      </c>
      <c r="H2405" s="22" t="s">
        <v>81</v>
      </c>
      <c r="I2405" s="22">
        <v>9634.68</v>
      </c>
      <c r="J2405" s="22">
        <v>1770520</v>
      </c>
      <c r="K2405" s="22">
        <f t="shared" si="212"/>
        <v>11332.44</v>
      </c>
    </row>
    <row r="2406" spans="1:11" s="22" customFormat="1" ht="15.75">
      <c r="A2406" s="22" t="s">
        <v>145</v>
      </c>
      <c r="B2406" s="22" t="s">
        <v>83</v>
      </c>
      <c r="C2406" s="22" t="s">
        <v>82</v>
      </c>
      <c r="D2406" s="22">
        <v>94611.11</v>
      </c>
      <c r="E2406" s="22">
        <v>1680459</v>
      </c>
      <c r="F2406" s="22" t="s">
        <v>145</v>
      </c>
      <c r="G2406" s="22" t="s">
        <v>83</v>
      </c>
      <c r="H2406" s="22" t="s">
        <v>82</v>
      </c>
      <c r="I2406" s="22">
        <v>79279.98</v>
      </c>
      <c r="J2406" s="22">
        <v>1849800</v>
      </c>
      <c r="K2406" s="22">
        <f t="shared" si="212"/>
        <v>86945.545</v>
      </c>
    </row>
    <row r="2407" spans="1:11" s="22" customFormat="1" ht="15.75">
      <c r="A2407" s="22" t="s">
        <v>145</v>
      </c>
      <c r="B2407" s="22" t="s">
        <v>84</v>
      </c>
      <c r="C2407" s="22" t="s">
        <v>81</v>
      </c>
      <c r="D2407" s="22">
        <v>10630.05</v>
      </c>
      <c r="E2407" s="22">
        <v>1691089</v>
      </c>
      <c r="F2407" s="22" t="s">
        <v>145</v>
      </c>
      <c r="G2407" s="22" t="s">
        <v>84</v>
      </c>
      <c r="H2407" s="22" t="s">
        <v>81</v>
      </c>
      <c r="I2407" s="22">
        <v>11741.4</v>
      </c>
      <c r="J2407" s="22">
        <v>1861542</v>
      </c>
      <c r="K2407" s="22">
        <f t="shared" si="212"/>
        <v>11185.724999999999</v>
      </c>
    </row>
    <row r="2408" spans="1:11" s="22" customFormat="1" ht="15.75">
      <c r="A2408" s="22" t="s">
        <v>145</v>
      </c>
      <c r="B2408" s="22" t="s">
        <v>84</v>
      </c>
      <c r="C2408" s="22" t="s">
        <v>82</v>
      </c>
      <c r="D2408" s="22">
        <v>2913.07</v>
      </c>
      <c r="E2408" s="22">
        <v>1694002</v>
      </c>
      <c r="F2408" s="22" t="s">
        <v>145</v>
      </c>
      <c r="G2408" s="22" t="s">
        <v>84</v>
      </c>
      <c r="H2408" s="22" t="s">
        <v>82</v>
      </c>
      <c r="I2408" s="22">
        <v>7854.93</v>
      </c>
      <c r="J2408" s="22">
        <v>1869397</v>
      </c>
      <c r="K2408" s="22">
        <f t="shared" si="212"/>
        <v>5384</v>
      </c>
    </row>
    <row r="2410" spans="1:6" ht="15.75">
      <c r="A2410" t="s">
        <v>6</v>
      </c>
      <c r="F2410" t="s">
        <v>6</v>
      </c>
    </row>
    <row r="2411" spans="1:10" ht="15.75">
      <c r="A2411" t="s">
        <v>142</v>
      </c>
      <c r="B2411" t="s">
        <v>91</v>
      </c>
      <c r="C2411" t="s">
        <v>95</v>
      </c>
      <c r="D2411" t="s">
        <v>9</v>
      </c>
      <c r="E2411" t="s">
        <v>9</v>
      </c>
      <c r="F2411" t="s">
        <v>142</v>
      </c>
      <c r="G2411" t="s">
        <v>91</v>
      </c>
      <c r="H2411" t="s">
        <v>95</v>
      </c>
      <c r="I2411" t="s">
        <v>9</v>
      </c>
      <c r="J2411" t="s">
        <v>9</v>
      </c>
    </row>
    <row r="2412" spans="1:8" ht="15.75">
      <c r="A2412" t="s">
        <v>43</v>
      </c>
      <c r="B2412" t="s">
        <v>102</v>
      </c>
      <c r="C2412" t="s">
        <v>102</v>
      </c>
      <c r="F2412" t="s">
        <v>11</v>
      </c>
      <c r="G2412" t="s">
        <v>114</v>
      </c>
      <c r="H2412" t="s">
        <v>102</v>
      </c>
    </row>
    <row r="2413" spans="1:12" s="22" customFormat="1" ht="15.75">
      <c r="A2413" s="22" t="s">
        <v>1</v>
      </c>
      <c r="B2413" s="22" t="s">
        <v>93</v>
      </c>
      <c r="C2413" s="22" t="s">
        <v>96</v>
      </c>
      <c r="D2413" s="22">
        <v>3213.49</v>
      </c>
      <c r="E2413" s="22">
        <v>3213.49</v>
      </c>
      <c r="F2413" s="22" t="s">
        <v>1</v>
      </c>
      <c r="G2413" s="22" t="s">
        <v>93</v>
      </c>
      <c r="H2413" s="22" t="s">
        <v>96</v>
      </c>
      <c r="I2413" s="22">
        <v>5378.75</v>
      </c>
      <c r="J2413" s="22">
        <v>5378.75</v>
      </c>
      <c r="K2413" s="22">
        <f aca="true" t="shared" si="213" ref="K2413:K2444">(D2413+I2413)/2</f>
        <v>4296.12</v>
      </c>
      <c r="L2413" s="22">
        <f>K2414+K2415+K2416</f>
        <v>140998.245</v>
      </c>
    </row>
    <row r="2414" spans="1:11" s="22" customFormat="1" ht="15.75">
      <c r="A2414" s="22" t="s">
        <v>1</v>
      </c>
      <c r="B2414" s="22" t="s">
        <v>93</v>
      </c>
      <c r="C2414" s="22" t="s">
        <v>97</v>
      </c>
      <c r="D2414" s="22">
        <v>90600.02</v>
      </c>
      <c r="E2414" s="22">
        <v>93813.51</v>
      </c>
      <c r="F2414" s="22" t="s">
        <v>1</v>
      </c>
      <c r="G2414" s="22" t="s">
        <v>93</v>
      </c>
      <c r="H2414" s="22" t="s">
        <v>97</v>
      </c>
      <c r="I2414" s="22">
        <v>117829.8</v>
      </c>
      <c r="J2414" s="22">
        <v>123208.6</v>
      </c>
      <c r="K2414" s="22">
        <f t="shared" si="213"/>
        <v>104214.91</v>
      </c>
    </row>
    <row r="2415" spans="1:11" s="22" customFormat="1" ht="15.75">
      <c r="A2415" s="22" t="s">
        <v>1</v>
      </c>
      <c r="B2415" s="22" t="s">
        <v>93</v>
      </c>
      <c r="C2415" s="22" t="s">
        <v>98</v>
      </c>
      <c r="D2415" s="22">
        <v>1602.03</v>
      </c>
      <c r="E2415" s="22">
        <v>95415.54</v>
      </c>
      <c r="F2415" s="22" t="s">
        <v>1</v>
      </c>
      <c r="G2415" s="22" t="s">
        <v>93</v>
      </c>
      <c r="H2415" s="22" t="s">
        <v>98</v>
      </c>
      <c r="I2415" s="22">
        <v>1874.75</v>
      </c>
      <c r="J2415" s="22">
        <v>125083.3</v>
      </c>
      <c r="K2415" s="22">
        <f t="shared" si="213"/>
        <v>1738.3899999999999</v>
      </c>
    </row>
    <row r="2416" spans="1:11" s="22" customFormat="1" ht="15.75">
      <c r="A2416" s="22" t="s">
        <v>1</v>
      </c>
      <c r="B2416" s="22" t="s">
        <v>93</v>
      </c>
      <c r="C2416" s="22" t="s">
        <v>99</v>
      </c>
      <c r="D2416" s="22">
        <v>31963.05</v>
      </c>
      <c r="E2416" s="22">
        <v>127378.6</v>
      </c>
      <c r="F2416" s="22" t="s">
        <v>1</v>
      </c>
      <c r="G2416" s="22" t="s">
        <v>93</v>
      </c>
      <c r="H2416" s="22" t="s">
        <v>99</v>
      </c>
      <c r="I2416" s="22">
        <v>38126.84</v>
      </c>
      <c r="J2416" s="22">
        <v>163210.2</v>
      </c>
      <c r="K2416" s="22">
        <f t="shared" si="213"/>
        <v>35044.945</v>
      </c>
    </row>
    <row r="2417" spans="1:12" s="22" customFormat="1" ht="15.75">
      <c r="A2417" s="22" t="s">
        <v>1</v>
      </c>
      <c r="B2417" s="22" t="s">
        <v>94</v>
      </c>
      <c r="C2417" s="22" t="s">
        <v>96</v>
      </c>
      <c r="D2417" s="22">
        <v>4287.84</v>
      </c>
      <c r="E2417" s="22">
        <v>131666.4</v>
      </c>
      <c r="F2417" s="22" t="s">
        <v>1</v>
      </c>
      <c r="G2417" s="22" t="s">
        <v>94</v>
      </c>
      <c r="H2417" s="22" t="s">
        <v>96</v>
      </c>
      <c r="I2417" s="22">
        <v>11643.02</v>
      </c>
      <c r="J2417" s="22">
        <v>174853.2</v>
      </c>
      <c r="K2417" s="22">
        <f t="shared" si="213"/>
        <v>7965.43</v>
      </c>
      <c r="L2417" s="22">
        <f>K2418+K2419+K2420</f>
        <v>140201.38</v>
      </c>
    </row>
    <row r="2418" spans="1:11" s="22" customFormat="1" ht="15.75">
      <c r="A2418" s="22" t="s">
        <v>1</v>
      </c>
      <c r="B2418" s="22" t="s">
        <v>94</v>
      </c>
      <c r="C2418" s="22" t="s">
        <v>97</v>
      </c>
      <c r="D2418" s="22">
        <v>60439.71</v>
      </c>
      <c r="E2418" s="22">
        <v>192106.1</v>
      </c>
      <c r="F2418" s="22" t="s">
        <v>1</v>
      </c>
      <c r="G2418" s="22" t="s">
        <v>94</v>
      </c>
      <c r="H2418" s="22" t="s">
        <v>97</v>
      </c>
      <c r="I2418" s="22">
        <v>70680.57</v>
      </c>
      <c r="J2418" s="22">
        <v>245533.7</v>
      </c>
      <c r="K2418" s="22">
        <f t="shared" si="213"/>
        <v>65560.14</v>
      </c>
    </row>
    <row r="2419" spans="1:11" s="22" customFormat="1" ht="15.75">
      <c r="A2419" s="22" t="s">
        <v>1</v>
      </c>
      <c r="B2419" s="22" t="s">
        <v>94</v>
      </c>
      <c r="C2419" s="22" t="s">
        <v>98</v>
      </c>
      <c r="D2419" s="22">
        <v>6148.08</v>
      </c>
      <c r="E2419" s="22">
        <v>198254.2</v>
      </c>
      <c r="F2419" s="22" t="s">
        <v>1</v>
      </c>
      <c r="G2419" s="22" t="s">
        <v>94</v>
      </c>
      <c r="H2419" s="22" t="s">
        <v>98</v>
      </c>
      <c r="I2419" s="22">
        <v>7637.51</v>
      </c>
      <c r="J2419" s="22">
        <v>253171.2</v>
      </c>
      <c r="K2419" s="22">
        <f t="shared" si="213"/>
        <v>6892.795</v>
      </c>
    </row>
    <row r="2420" spans="1:11" s="22" customFormat="1" ht="15.75">
      <c r="A2420" s="22" t="s">
        <v>1</v>
      </c>
      <c r="B2420" s="22" t="s">
        <v>94</v>
      </c>
      <c r="C2420" s="22" t="s">
        <v>99</v>
      </c>
      <c r="D2420" s="22">
        <v>69478.96</v>
      </c>
      <c r="E2420" s="22">
        <v>267733.2</v>
      </c>
      <c r="F2420" s="22" t="s">
        <v>1</v>
      </c>
      <c r="G2420" s="22" t="s">
        <v>94</v>
      </c>
      <c r="H2420" s="22" t="s">
        <v>99</v>
      </c>
      <c r="I2420" s="22">
        <v>66017.93</v>
      </c>
      <c r="J2420" s="22">
        <v>319189.2</v>
      </c>
      <c r="K2420" s="22">
        <f t="shared" si="213"/>
        <v>67748.445</v>
      </c>
    </row>
    <row r="2421" spans="1:12" s="22" customFormat="1" ht="15.75">
      <c r="A2421" s="22" t="s">
        <v>2</v>
      </c>
      <c r="B2421" s="22" t="s">
        <v>93</v>
      </c>
      <c r="C2421" s="22" t="s">
        <v>96</v>
      </c>
      <c r="D2421" s="22">
        <v>5229.33</v>
      </c>
      <c r="E2421" s="22">
        <v>272962.5</v>
      </c>
      <c r="F2421" s="22" t="s">
        <v>2</v>
      </c>
      <c r="G2421" s="22" t="s">
        <v>93</v>
      </c>
      <c r="H2421" s="22" t="s">
        <v>96</v>
      </c>
      <c r="I2421" s="22">
        <v>13178.7</v>
      </c>
      <c r="J2421" s="22">
        <v>332367.9</v>
      </c>
      <c r="K2421" s="22">
        <f t="shared" si="213"/>
        <v>9204.015</v>
      </c>
      <c r="L2421" s="22">
        <f>K2422+K2423+K2424</f>
        <v>230880.20500000002</v>
      </c>
    </row>
    <row r="2422" spans="1:11" s="22" customFormat="1" ht="15.75">
      <c r="A2422" s="22" t="s">
        <v>2</v>
      </c>
      <c r="B2422" s="22" t="s">
        <v>93</v>
      </c>
      <c r="C2422" s="22" t="s">
        <v>97</v>
      </c>
      <c r="D2422" s="22">
        <v>164214.1</v>
      </c>
      <c r="E2422" s="22">
        <v>437176.6</v>
      </c>
      <c r="F2422" s="22" t="s">
        <v>2</v>
      </c>
      <c r="G2422" s="22" t="s">
        <v>93</v>
      </c>
      <c r="H2422" s="22" t="s">
        <v>97</v>
      </c>
      <c r="I2422" s="22">
        <v>211708.3</v>
      </c>
      <c r="J2422" s="22">
        <v>544076.2</v>
      </c>
      <c r="K2422" s="22">
        <f t="shared" si="213"/>
        <v>187961.2</v>
      </c>
    </row>
    <row r="2423" spans="1:11" s="22" customFormat="1" ht="15.75">
      <c r="A2423" s="22" t="s">
        <v>2</v>
      </c>
      <c r="B2423" s="22" t="s">
        <v>93</v>
      </c>
      <c r="C2423" s="22" t="s">
        <v>98</v>
      </c>
      <c r="D2423" s="22">
        <v>5056.23</v>
      </c>
      <c r="E2423" s="22">
        <v>442232.9</v>
      </c>
      <c r="F2423" s="22" t="s">
        <v>2</v>
      </c>
      <c r="G2423" s="22" t="s">
        <v>93</v>
      </c>
      <c r="H2423" s="22" t="s">
        <v>98</v>
      </c>
      <c r="I2423" s="22">
        <v>6943.12</v>
      </c>
      <c r="J2423" s="22">
        <v>551019.3</v>
      </c>
      <c r="K2423" s="22">
        <f t="shared" si="213"/>
        <v>5999.674999999999</v>
      </c>
    </row>
    <row r="2424" spans="1:11" s="22" customFormat="1" ht="15.75">
      <c r="A2424" s="22" t="s">
        <v>2</v>
      </c>
      <c r="B2424" s="22" t="s">
        <v>93</v>
      </c>
      <c r="C2424" s="22" t="s">
        <v>99</v>
      </c>
      <c r="D2424" s="22">
        <v>23170.22</v>
      </c>
      <c r="E2424" s="22">
        <v>465403.1</v>
      </c>
      <c r="F2424" s="22" t="s">
        <v>2</v>
      </c>
      <c r="G2424" s="22" t="s">
        <v>93</v>
      </c>
      <c r="H2424" s="22" t="s">
        <v>99</v>
      </c>
      <c r="I2424" s="22">
        <v>50668.44</v>
      </c>
      <c r="J2424" s="22">
        <v>601687.7</v>
      </c>
      <c r="K2424" s="22">
        <f t="shared" si="213"/>
        <v>36919.33</v>
      </c>
    </row>
    <row r="2425" spans="1:12" s="22" customFormat="1" ht="15.75">
      <c r="A2425" s="22" t="s">
        <v>2</v>
      </c>
      <c r="B2425" s="22" t="s">
        <v>94</v>
      </c>
      <c r="C2425" s="22" t="s">
        <v>96</v>
      </c>
      <c r="D2425" s="22">
        <v>23513.43</v>
      </c>
      <c r="E2425" s="22">
        <v>488916.5</v>
      </c>
      <c r="F2425" s="22" t="s">
        <v>2</v>
      </c>
      <c r="G2425" s="22" t="s">
        <v>94</v>
      </c>
      <c r="H2425" s="22" t="s">
        <v>96</v>
      </c>
      <c r="I2425" s="22">
        <v>31713.93</v>
      </c>
      <c r="J2425" s="22">
        <v>633401.7</v>
      </c>
      <c r="K2425" s="22">
        <f t="shared" si="213"/>
        <v>27613.68</v>
      </c>
      <c r="L2425" s="22">
        <f>K2426+K2427+K2428</f>
        <v>257997.32</v>
      </c>
    </row>
    <row r="2426" spans="1:11" s="22" customFormat="1" ht="15.75">
      <c r="A2426" s="22" t="s">
        <v>2</v>
      </c>
      <c r="B2426" s="22" t="s">
        <v>94</v>
      </c>
      <c r="C2426" s="22" t="s">
        <v>97</v>
      </c>
      <c r="D2426" s="22">
        <v>137260.1</v>
      </c>
      <c r="E2426" s="22">
        <v>626176.6</v>
      </c>
      <c r="F2426" s="22" t="s">
        <v>2</v>
      </c>
      <c r="G2426" s="22" t="s">
        <v>94</v>
      </c>
      <c r="H2426" s="22" t="s">
        <v>97</v>
      </c>
      <c r="I2426" s="22">
        <v>169329.2</v>
      </c>
      <c r="J2426" s="22">
        <v>802730.9</v>
      </c>
      <c r="K2426" s="22">
        <f t="shared" si="213"/>
        <v>153294.65000000002</v>
      </c>
    </row>
    <row r="2427" spans="1:11" s="22" customFormat="1" ht="15.75">
      <c r="A2427" s="22" t="s">
        <v>2</v>
      </c>
      <c r="B2427" s="22" t="s">
        <v>94</v>
      </c>
      <c r="C2427" s="22" t="s">
        <v>98</v>
      </c>
      <c r="D2427" s="22">
        <v>3519.18</v>
      </c>
      <c r="E2427" s="22">
        <v>629695.8</v>
      </c>
      <c r="F2427" s="22" t="s">
        <v>2</v>
      </c>
      <c r="G2427" s="22" t="s">
        <v>94</v>
      </c>
      <c r="H2427" s="22" t="s">
        <v>98</v>
      </c>
      <c r="I2427" s="22">
        <v>5327.05</v>
      </c>
      <c r="J2427" s="22">
        <v>808057.9</v>
      </c>
      <c r="K2427" s="22">
        <f t="shared" si="213"/>
        <v>4423.115</v>
      </c>
    </row>
    <row r="2428" spans="1:11" s="22" customFormat="1" ht="15.75">
      <c r="A2428" s="22" t="s">
        <v>2</v>
      </c>
      <c r="B2428" s="22" t="s">
        <v>94</v>
      </c>
      <c r="C2428" s="22" t="s">
        <v>99</v>
      </c>
      <c r="D2428" s="22">
        <v>77285.51</v>
      </c>
      <c r="E2428" s="22">
        <v>706981.3</v>
      </c>
      <c r="F2428" s="22" t="s">
        <v>2</v>
      </c>
      <c r="G2428" s="22" t="s">
        <v>94</v>
      </c>
      <c r="H2428" s="22" t="s">
        <v>99</v>
      </c>
      <c r="I2428" s="22">
        <v>123273.6</v>
      </c>
      <c r="J2428" s="22">
        <v>931331.5</v>
      </c>
      <c r="K2428" s="22">
        <f t="shared" si="213"/>
        <v>100279.555</v>
      </c>
    </row>
    <row r="2429" spans="1:12" s="22" customFormat="1" ht="15.75">
      <c r="A2429" s="22" t="s">
        <v>364</v>
      </c>
      <c r="B2429" s="22" t="s">
        <v>93</v>
      </c>
      <c r="C2429" s="22" t="s">
        <v>96</v>
      </c>
      <c r="D2429" s="22">
        <v>25252.47</v>
      </c>
      <c r="E2429" s="22">
        <v>732233.8</v>
      </c>
      <c r="F2429" s="22" t="s">
        <v>364</v>
      </c>
      <c r="G2429" s="22" t="s">
        <v>93</v>
      </c>
      <c r="H2429" s="22" t="s">
        <v>96</v>
      </c>
      <c r="I2429" s="22">
        <v>19360.42</v>
      </c>
      <c r="J2429" s="22">
        <v>950691.9</v>
      </c>
      <c r="K2429" s="22">
        <f t="shared" si="213"/>
        <v>22306.445</v>
      </c>
      <c r="L2429" s="22">
        <f>K2430+K2431+K2432</f>
        <v>425026.70999999996</v>
      </c>
    </row>
    <row r="2430" spans="1:11" s="22" customFormat="1" ht="15.75">
      <c r="A2430" s="22" t="s">
        <v>364</v>
      </c>
      <c r="B2430" s="22" t="s">
        <v>93</v>
      </c>
      <c r="C2430" s="22" t="s">
        <v>97</v>
      </c>
      <c r="D2430" s="22">
        <v>344664</v>
      </c>
      <c r="E2430" s="22">
        <v>1076898</v>
      </c>
      <c r="F2430" s="22" t="s">
        <v>364</v>
      </c>
      <c r="G2430" s="22" t="s">
        <v>93</v>
      </c>
      <c r="H2430" s="22" t="s">
        <v>97</v>
      </c>
      <c r="I2430" s="22">
        <v>330033.5</v>
      </c>
      <c r="J2430" s="22">
        <v>1280725</v>
      </c>
      <c r="K2430" s="22">
        <f t="shared" si="213"/>
        <v>337348.75</v>
      </c>
    </row>
    <row r="2431" spans="1:11" s="22" customFormat="1" ht="15.75">
      <c r="A2431" s="22" t="s">
        <v>364</v>
      </c>
      <c r="B2431" s="22" t="s">
        <v>93</v>
      </c>
      <c r="C2431" s="22" t="s">
        <v>98</v>
      </c>
      <c r="D2431" s="22">
        <v>28219.97</v>
      </c>
      <c r="E2431" s="22">
        <v>1105118</v>
      </c>
      <c r="F2431" s="22" t="s">
        <v>364</v>
      </c>
      <c r="G2431" s="22" t="s">
        <v>93</v>
      </c>
      <c r="H2431" s="22" t="s">
        <v>98</v>
      </c>
      <c r="I2431" s="22">
        <v>36323.1</v>
      </c>
      <c r="J2431" s="22">
        <v>1317048</v>
      </c>
      <c r="K2431" s="22">
        <f t="shared" si="213"/>
        <v>32271.535</v>
      </c>
    </row>
    <row r="2432" spans="1:11" s="22" customFormat="1" ht="15.75">
      <c r="A2432" s="22" t="s">
        <v>364</v>
      </c>
      <c r="B2432" s="22" t="s">
        <v>93</v>
      </c>
      <c r="C2432" s="22" t="s">
        <v>99</v>
      </c>
      <c r="D2432" s="22">
        <v>60128.51</v>
      </c>
      <c r="E2432" s="22">
        <v>1165246</v>
      </c>
      <c r="F2432" s="22" t="s">
        <v>364</v>
      </c>
      <c r="G2432" s="22" t="s">
        <v>93</v>
      </c>
      <c r="H2432" s="22" t="s">
        <v>99</v>
      </c>
      <c r="I2432" s="22">
        <v>50684.34</v>
      </c>
      <c r="J2432" s="22">
        <v>1367733</v>
      </c>
      <c r="K2432" s="22">
        <f t="shared" si="213"/>
        <v>55406.425</v>
      </c>
    </row>
    <row r="2433" spans="1:12" s="22" customFormat="1" ht="15.75">
      <c r="A2433" s="22" t="s">
        <v>364</v>
      </c>
      <c r="B2433" s="22" t="s">
        <v>94</v>
      </c>
      <c r="C2433" s="22" t="s">
        <v>96</v>
      </c>
      <c r="D2433" s="22">
        <v>23566</v>
      </c>
      <c r="E2433" s="22">
        <v>1188812</v>
      </c>
      <c r="F2433" s="22" t="s">
        <v>364</v>
      </c>
      <c r="G2433" s="22" t="s">
        <v>94</v>
      </c>
      <c r="H2433" s="22" t="s">
        <v>96</v>
      </c>
      <c r="I2433" s="22">
        <v>27811.01</v>
      </c>
      <c r="J2433" s="22">
        <v>1395544</v>
      </c>
      <c r="K2433" s="22">
        <f t="shared" si="213"/>
        <v>25688.504999999997</v>
      </c>
      <c r="L2433" s="22">
        <f>K2434+K2435+K2436</f>
        <v>369017.04000000004</v>
      </c>
    </row>
    <row r="2434" spans="1:11" s="22" customFormat="1" ht="15.75">
      <c r="A2434" s="22" t="s">
        <v>364</v>
      </c>
      <c r="B2434" s="22" t="s">
        <v>94</v>
      </c>
      <c r="C2434" s="22" t="s">
        <v>97</v>
      </c>
      <c r="D2434" s="22">
        <v>222950.2</v>
      </c>
      <c r="E2434" s="22">
        <v>1411762</v>
      </c>
      <c r="F2434" s="22" t="s">
        <v>364</v>
      </c>
      <c r="G2434" s="22" t="s">
        <v>94</v>
      </c>
      <c r="H2434" s="22" t="s">
        <v>97</v>
      </c>
      <c r="I2434" s="22">
        <v>222868.8</v>
      </c>
      <c r="J2434" s="22">
        <v>1618413</v>
      </c>
      <c r="K2434" s="22">
        <f t="shared" si="213"/>
        <v>222909.5</v>
      </c>
    </row>
    <row r="2435" spans="1:11" s="22" customFormat="1" ht="15.75">
      <c r="A2435" s="22" t="s">
        <v>364</v>
      </c>
      <c r="B2435" s="22" t="s">
        <v>94</v>
      </c>
      <c r="C2435" s="22" t="s">
        <v>98</v>
      </c>
      <c r="D2435" s="22">
        <v>17768.56</v>
      </c>
      <c r="E2435" s="22">
        <v>1429531</v>
      </c>
      <c r="F2435" s="22" t="s">
        <v>364</v>
      </c>
      <c r="G2435" s="22" t="s">
        <v>94</v>
      </c>
      <c r="H2435" s="22" t="s">
        <v>98</v>
      </c>
      <c r="I2435" s="22">
        <v>12063.82</v>
      </c>
      <c r="J2435" s="22">
        <v>1630476</v>
      </c>
      <c r="K2435" s="22">
        <f t="shared" si="213"/>
        <v>14916.19</v>
      </c>
    </row>
    <row r="2436" spans="1:11" s="22" customFormat="1" ht="15.75">
      <c r="A2436" s="22" t="s">
        <v>364</v>
      </c>
      <c r="B2436" s="22" t="s">
        <v>94</v>
      </c>
      <c r="C2436" s="22" t="s">
        <v>99</v>
      </c>
      <c r="D2436" s="22">
        <v>139527.7</v>
      </c>
      <c r="E2436" s="22">
        <v>1569059</v>
      </c>
      <c r="F2436" s="22" t="s">
        <v>364</v>
      </c>
      <c r="G2436" s="22" t="s">
        <v>94</v>
      </c>
      <c r="H2436" s="22" t="s">
        <v>99</v>
      </c>
      <c r="I2436" s="22">
        <v>122855</v>
      </c>
      <c r="J2436" s="22">
        <v>1753331</v>
      </c>
      <c r="K2436" s="22">
        <f t="shared" si="213"/>
        <v>131191.35</v>
      </c>
    </row>
    <row r="2437" spans="1:12" s="22" customFormat="1" ht="15.75">
      <c r="A2437" s="22" t="s">
        <v>145</v>
      </c>
      <c r="B2437" s="22" t="s">
        <v>93</v>
      </c>
      <c r="C2437" s="22" t="s">
        <v>96</v>
      </c>
      <c r="D2437" s="22">
        <v>2280.49</v>
      </c>
      <c r="E2437" s="22">
        <v>1571339</v>
      </c>
      <c r="K2437" s="22">
        <f t="shared" si="213"/>
        <v>1140.245</v>
      </c>
      <c r="L2437" s="22">
        <f>K2438+K2439+K2440</f>
        <v>61872.98</v>
      </c>
    </row>
    <row r="2438" spans="1:11" s="22" customFormat="1" ht="15.75">
      <c r="A2438" s="22" t="s">
        <v>145</v>
      </c>
      <c r="B2438" s="22" t="s">
        <v>93</v>
      </c>
      <c r="C2438" s="22" t="s">
        <v>97</v>
      </c>
      <c r="D2438" s="22">
        <v>44866.15</v>
      </c>
      <c r="E2438" s="22">
        <v>1616205</v>
      </c>
      <c r="F2438" s="22" t="s">
        <v>145</v>
      </c>
      <c r="G2438" s="22" t="s">
        <v>93</v>
      </c>
      <c r="H2438" s="22" t="s">
        <v>97</v>
      </c>
      <c r="I2438" s="22">
        <v>38656.4</v>
      </c>
      <c r="J2438" s="22">
        <v>1791988</v>
      </c>
      <c r="K2438" s="22">
        <f t="shared" si="213"/>
        <v>41761.275</v>
      </c>
    </row>
    <row r="2439" spans="1:11" s="22" customFormat="1" ht="15.75">
      <c r="A2439" s="22" t="s">
        <v>145</v>
      </c>
      <c r="B2439" s="22" t="s">
        <v>93</v>
      </c>
      <c r="C2439" s="22" t="s">
        <v>98</v>
      </c>
      <c r="D2439" s="22">
        <v>1686.6</v>
      </c>
      <c r="E2439" s="22">
        <v>1617892</v>
      </c>
      <c r="F2439" s="22" t="s">
        <v>145</v>
      </c>
      <c r="G2439" s="22" t="s">
        <v>93</v>
      </c>
      <c r="H2439" s="22" t="s">
        <v>98</v>
      </c>
      <c r="I2439" s="22">
        <v>5366.87</v>
      </c>
      <c r="J2439" s="22">
        <v>1797355</v>
      </c>
      <c r="K2439" s="22">
        <f t="shared" si="213"/>
        <v>3526.7349999999997</v>
      </c>
    </row>
    <row r="2440" spans="1:11" s="22" customFormat="1" ht="15.75">
      <c r="A2440" s="22" t="s">
        <v>145</v>
      </c>
      <c r="B2440" s="22" t="s">
        <v>93</v>
      </c>
      <c r="C2440" s="22" t="s">
        <v>99</v>
      </c>
      <c r="D2440" s="22">
        <v>14445.06</v>
      </c>
      <c r="E2440" s="22">
        <v>1632337</v>
      </c>
      <c r="F2440" s="22" t="s">
        <v>145</v>
      </c>
      <c r="G2440" s="22" t="s">
        <v>93</v>
      </c>
      <c r="H2440" s="22" t="s">
        <v>99</v>
      </c>
      <c r="I2440" s="22">
        <v>18724.88</v>
      </c>
      <c r="J2440" s="22">
        <v>1816080</v>
      </c>
      <c r="K2440" s="22">
        <f t="shared" si="213"/>
        <v>16584.97</v>
      </c>
    </row>
    <row r="2441" spans="6:12" s="22" customFormat="1" ht="15.75">
      <c r="F2441" s="22" t="s">
        <v>145</v>
      </c>
      <c r="G2441" s="22" t="s">
        <v>94</v>
      </c>
      <c r="H2441" s="22" t="s">
        <v>96</v>
      </c>
      <c r="I2441" s="22">
        <v>1291.23</v>
      </c>
      <c r="J2441" s="22">
        <v>1817371</v>
      </c>
      <c r="K2441" s="22">
        <f t="shared" si="213"/>
        <v>645.615</v>
      </c>
      <c r="L2441" s="22">
        <f>K2442+K2443+K2444</f>
        <v>56845.63</v>
      </c>
    </row>
    <row r="2442" spans="1:11" s="22" customFormat="1" ht="15.75">
      <c r="A2442" s="22" t="s">
        <v>145</v>
      </c>
      <c r="B2442" s="22" t="s">
        <v>94</v>
      </c>
      <c r="C2442" s="22" t="s">
        <v>97</v>
      </c>
      <c r="D2442" s="22">
        <v>32720.1</v>
      </c>
      <c r="E2442" s="22">
        <v>1665057</v>
      </c>
      <c r="F2442" s="22" t="s">
        <v>145</v>
      </c>
      <c r="G2442" s="22" t="s">
        <v>94</v>
      </c>
      <c r="H2442" s="22" t="s">
        <v>97</v>
      </c>
      <c r="I2442" s="22">
        <v>34161.05</v>
      </c>
      <c r="J2442" s="22">
        <v>1851532</v>
      </c>
      <c r="K2442" s="22">
        <f t="shared" si="213"/>
        <v>33440.575</v>
      </c>
    </row>
    <row r="2443" spans="1:11" s="22" customFormat="1" ht="15.75">
      <c r="A2443" s="22" t="s">
        <v>145</v>
      </c>
      <c r="B2443" s="22" t="s">
        <v>94</v>
      </c>
      <c r="C2443" s="22" t="s">
        <v>98</v>
      </c>
      <c r="D2443" s="22">
        <v>1525.51</v>
      </c>
      <c r="E2443" s="22">
        <v>1666583</v>
      </c>
      <c r="F2443" s="22" t="s">
        <v>145</v>
      </c>
      <c r="G2443" s="22" t="s">
        <v>94</v>
      </c>
      <c r="H2443" s="22" t="s">
        <v>98</v>
      </c>
      <c r="I2443" s="22">
        <v>1651.37</v>
      </c>
      <c r="J2443" s="22">
        <v>1853183</v>
      </c>
      <c r="K2443" s="22">
        <f t="shared" si="213"/>
        <v>1588.44</v>
      </c>
    </row>
    <row r="2444" spans="1:11" s="22" customFormat="1" ht="15.75">
      <c r="A2444" s="22" t="s">
        <v>145</v>
      </c>
      <c r="B2444" s="22" t="s">
        <v>94</v>
      </c>
      <c r="C2444" s="22" t="s">
        <v>99</v>
      </c>
      <c r="D2444" s="22">
        <v>27419.76</v>
      </c>
      <c r="E2444" s="22">
        <v>1694002</v>
      </c>
      <c r="F2444" s="22" t="s">
        <v>145</v>
      </c>
      <c r="G2444" s="22" t="s">
        <v>94</v>
      </c>
      <c r="H2444" s="22" t="s">
        <v>99</v>
      </c>
      <c r="I2444" s="22">
        <v>16213.47</v>
      </c>
      <c r="J2444" s="22">
        <v>1869397</v>
      </c>
      <c r="K2444" s="22">
        <f t="shared" si="213"/>
        <v>21816.614999999998</v>
      </c>
    </row>
    <row r="2446" spans="1:6" ht="15.75">
      <c r="A2446" t="s">
        <v>256</v>
      </c>
      <c r="F2446" t="s">
        <v>218</v>
      </c>
    </row>
    <row r="2447" spans="1:6" ht="15.75">
      <c r="A2447" t="s">
        <v>4</v>
      </c>
      <c r="F2447" t="s">
        <v>4</v>
      </c>
    </row>
    <row r="2449" spans="1:6" ht="15.75">
      <c r="A2449" t="s">
        <v>5</v>
      </c>
      <c r="F2449" t="s">
        <v>5</v>
      </c>
    </row>
    <row r="2451" spans="1:6" ht="15.75">
      <c r="A2451" t="s">
        <v>6</v>
      </c>
      <c r="F2451" t="s">
        <v>6</v>
      </c>
    </row>
    <row r="2452" spans="1:10" ht="15.75">
      <c r="A2452" t="s">
        <v>142</v>
      </c>
      <c r="B2452" t="s">
        <v>91</v>
      </c>
      <c r="C2452" t="s">
        <v>101</v>
      </c>
      <c r="D2452" t="s">
        <v>9</v>
      </c>
      <c r="E2452" t="s">
        <v>9</v>
      </c>
      <c r="F2452" t="s">
        <v>142</v>
      </c>
      <c r="G2452" t="s">
        <v>91</v>
      </c>
      <c r="H2452" t="s">
        <v>101</v>
      </c>
      <c r="I2452" t="s">
        <v>9</v>
      </c>
      <c r="J2452" t="s">
        <v>9</v>
      </c>
    </row>
    <row r="2453" spans="1:8" ht="15.75">
      <c r="A2453" t="s">
        <v>43</v>
      </c>
      <c r="B2453" t="s">
        <v>114</v>
      </c>
      <c r="C2453" t="s">
        <v>103</v>
      </c>
      <c r="F2453" t="s">
        <v>11</v>
      </c>
      <c r="G2453" t="s">
        <v>114</v>
      </c>
      <c r="H2453" t="s">
        <v>79</v>
      </c>
    </row>
    <row r="2454" spans="1:12" s="22" customFormat="1" ht="15.75">
      <c r="A2454" s="22" t="s">
        <v>1</v>
      </c>
      <c r="B2454" s="22" t="s">
        <v>93</v>
      </c>
      <c r="C2454" s="22" t="s">
        <v>99</v>
      </c>
      <c r="D2454" s="22">
        <v>35176.54</v>
      </c>
      <c r="E2454" s="22">
        <v>35176.54</v>
      </c>
      <c r="F2454" s="22" t="s">
        <v>1</v>
      </c>
      <c r="G2454" s="22" t="s">
        <v>93</v>
      </c>
      <c r="H2454" s="22" t="s">
        <v>99</v>
      </c>
      <c r="I2454" s="22">
        <v>43505.59</v>
      </c>
      <c r="J2454" s="22">
        <v>43505.59</v>
      </c>
      <c r="K2454" s="22">
        <f aca="true" t="shared" si="214" ref="K2454:K2497">(D2454+I2454)/2</f>
        <v>39341.065</v>
      </c>
      <c r="L2454" s="22">
        <f>IF(H2454=C2454,1,0)</f>
        <v>1</v>
      </c>
    </row>
    <row r="2455" spans="1:12" s="22" customFormat="1" ht="15.75">
      <c r="A2455" s="22" t="s">
        <v>1</v>
      </c>
      <c r="B2455" s="22" t="s">
        <v>93</v>
      </c>
      <c r="C2455" s="22" t="s">
        <v>104</v>
      </c>
      <c r="D2455" s="22">
        <v>79510.81</v>
      </c>
      <c r="E2455" s="22">
        <v>114687.4</v>
      </c>
      <c r="F2455" s="22" t="s">
        <v>1</v>
      </c>
      <c r="G2455" s="22" t="s">
        <v>93</v>
      </c>
      <c r="H2455" s="22" t="s">
        <v>104</v>
      </c>
      <c r="I2455" s="22">
        <v>105037.1</v>
      </c>
      <c r="J2455" s="22">
        <v>148542.7</v>
      </c>
      <c r="K2455" s="22">
        <f t="shared" si="214"/>
        <v>92273.955</v>
      </c>
      <c r="L2455" s="22">
        <f aca="true" t="shared" si="215" ref="L2455:L2497">IF(H2455=C2455,1,0)</f>
        <v>1</v>
      </c>
    </row>
    <row r="2456" spans="1:12" s="22" customFormat="1" ht="15.75">
      <c r="A2456" s="22" t="s">
        <v>1</v>
      </c>
      <c r="B2456" s="22" t="s">
        <v>93</v>
      </c>
      <c r="C2456" s="22" t="s">
        <v>105</v>
      </c>
      <c r="D2456" s="22">
        <v>3048.41</v>
      </c>
      <c r="E2456" s="22">
        <v>117735.8</v>
      </c>
      <c r="F2456" s="22" t="s">
        <v>1</v>
      </c>
      <c r="G2456" s="22" t="s">
        <v>93</v>
      </c>
      <c r="H2456" s="22" t="s">
        <v>105</v>
      </c>
      <c r="I2456" s="22">
        <v>11204.16</v>
      </c>
      <c r="J2456" s="22">
        <v>159746.9</v>
      </c>
      <c r="K2456" s="22">
        <f t="shared" si="214"/>
        <v>7126.285</v>
      </c>
      <c r="L2456" s="22">
        <f t="shared" si="215"/>
        <v>1</v>
      </c>
    </row>
    <row r="2457" spans="1:12" s="22" customFormat="1" ht="15.75">
      <c r="A2457" s="22" t="s">
        <v>1</v>
      </c>
      <c r="B2457" s="22" t="s">
        <v>93</v>
      </c>
      <c r="C2457" s="22" t="s">
        <v>106</v>
      </c>
      <c r="D2457" s="22">
        <v>8040.8</v>
      </c>
      <c r="E2457" s="22">
        <v>125776.6</v>
      </c>
      <c r="F2457" s="22" t="s">
        <v>1</v>
      </c>
      <c r="G2457" s="22" t="s">
        <v>93</v>
      </c>
      <c r="H2457" s="22" t="s">
        <v>106</v>
      </c>
      <c r="I2457" s="22">
        <v>1588.51</v>
      </c>
      <c r="J2457" s="22">
        <v>161335.4</v>
      </c>
      <c r="K2457" s="22">
        <f t="shared" si="214"/>
        <v>4814.655</v>
      </c>
      <c r="L2457" s="22">
        <f t="shared" si="215"/>
        <v>1</v>
      </c>
    </row>
    <row r="2458" spans="1:12" s="22" customFormat="1" ht="15.75">
      <c r="A2458" s="22" t="s">
        <v>1</v>
      </c>
      <c r="B2458" s="22" t="s">
        <v>93</v>
      </c>
      <c r="C2458" s="22" t="s">
        <v>108</v>
      </c>
      <c r="D2458" s="22">
        <v>1602.03</v>
      </c>
      <c r="E2458" s="22">
        <v>127378.6</v>
      </c>
      <c r="F2458" s="22" t="s">
        <v>1</v>
      </c>
      <c r="G2458" s="22" t="s">
        <v>93</v>
      </c>
      <c r="H2458" s="22" t="s">
        <v>108</v>
      </c>
      <c r="I2458" s="22">
        <v>1874.75</v>
      </c>
      <c r="J2458" s="22">
        <v>163210.2</v>
      </c>
      <c r="K2458" s="22">
        <f t="shared" si="214"/>
        <v>1738.3899999999999</v>
      </c>
      <c r="L2458" s="22">
        <f t="shared" si="215"/>
        <v>1</v>
      </c>
    </row>
    <row r="2459" spans="1:12" s="22" customFormat="1" ht="15.75">
      <c r="A2459" s="22" t="s">
        <v>1</v>
      </c>
      <c r="B2459" s="22" t="s">
        <v>94</v>
      </c>
      <c r="C2459" s="22" t="s">
        <v>99</v>
      </c>
      <c r="D2459" s="22">
        <v>73766.8</v>
      </c>
      <c r="E2459" s="22">
        <v>201145.4</v>
      </c>
      <c r="F2459" s="22" t="s">
        <v>1</v>
      </c>
      <c r="G2459" s="22" t="s">
        <v>94</v>
      </c>
      <c r="H2459" s="22" t="s">
        <v>99</v>
      </c>
      <c r="I2459" s="22">
        <v>77660.95</v>
      </c>
      <c r="J2459" s="22">
        <v>240871.1</v>
      </c>
      <c r="K2459" s="22">
        <f t="shared" si="214"/>
        <v>75713.875</v>
      </c>
      <c r="L2459" s="22">
        <f t="shared" si="215"/>
        <v>1</v>
      </c>
    </row>
    <row r="2460" spans="1:12" s="22" customFormat="1" ht="15.75">
      <c r="A2460" s="22" t="s">
        <v>1</v>
      </c>
      <c r="B2460" s="22" t="s">
        <v>94</v>
      </c>
      <c r="C2460" s="22" t="s">
        <v>104</v>
      </c>
      <c r="D2460" s="22">
        <v>44742.32</v>
      </c>
      <c r="E2460" s="22">
        <v>245887.7</v>
      </c>
      <c r="F2460" s="22" t="s">
        <v>1</v>
      </c>
      <c r="G2460" s="22" t="s">
        <v>94</v>
      </c>
      <c r="H2460" s="22" t="s">
        <v>104</v>
      </c>
      <c r="I2460" s="22">
        <v>53478.09</v>
      </c>
      <c r="J2460" s="22">
        <v>294349.2</v>
      </c>
      <c r="K2460" s="22">
        <f t="shared" si="214"/>
        <v>49110.205</v>
      </c>
      <c r="L2460" s="22">
        <f t="shared" si="215"/>
        <v>1</v>
      </c>
    </row>
    <row r="2461" spans="1:12" s="22" customFormat="1" ht="15.75">
      <c r="A2461" s="22" t="s">
        <v>1</v>
      </c>
      <c r="B2461" s="22" t="s">
        <v>94</v>
      </c>
      <c r="C2461" s="22" t="s">
        <v>105</v>
      </c>
      <c r="D2461" s="22">
        <v>5997.34</v>
      </c>
      <c r="E2461" s="22">
        <v>251885.1</v>
      </c>
      <c r="F2461" s="22" t="s">
        <v>1</v>
      </c>
      <c r="G2461" s="22" t="s">
        <v>94</v>
      </c>
      <c r="H2461" s="22" t="s">
        <v>105</v>
      </c>
      <c r="I2461" s="22">
        <v>6028.03</v>
      </c>
      <c r="J2461" s="22">
        <v>300377.2</v>
      </c>
      <c r="K2461" s="22">
        <f t="shared" si="214"/>
        <v>6012.6849999999995</v>
      </c>
      <c r="L2461" s="22">
        <f t="shared" si="215"/>
        <v>1</v>
      </c>
    </row>
    <row r="2462" spans="1:12" s="22" customFormat="1" ht="15.75">
      <c r="A2462" s="22" t="s">
        <v>1</v>
      </c>
      <c r="B2462" s="22" t="s">
        <v>94</v>
      </c>
      <c r="C2462" s="22" t="s">
        <v>106</v>
      </c>
      <c r="D2462" s="22">
        <v>7030.98</v>
      </c>
      <c r="E2462" s="22">
        <v>258916</v>
      </c>
      <c r="F2462" s="22" t="s">
        <v>1</v>
      </c>
      <c r="G2462" s="22" t="s">
        <v>94</v>
      </c>
      <c r="H2462" s="22" t="s">
        <v>106</v>
      </c>
      <c r="I2462" s="22">
        <v>9483.42</v>
      </c>
      <c r="J2462" s="22">
        <v>309860.6</v>
      </c>
      <c r="K2462" s="22">
        <f t="shared" si="214"/>
        <v>8257.2</v>
      </c>
      <c r="L2462" s="22">
        <f t="shared" si="215"/>
        <v>1</v>
      </c>
    </row>
    <row r="2463" spans="1:12" s="22" customFormat="1" ht="15.75">
      <c r="A2463" s="22" t="s">
        <v>1</v>
      </c>
      <c r="B2463" s="22" t="s">
        <v>94</v>
      </c>
      <c r="C2463" s="22" t="s">
        <v>107</v>
      </c>
      <c r="D2463" s="22">
        <v>2669.07</v>
      </c>
      <c r="E2463" s="22">
        <v>261585.1</v>
      </c>
      <c r="F2463" s="22" t="s">
        <v>1</v>
      </c>
      <c r="G2463" s="22" t="s">
        <v>94</v>
      </c>
      <c r="H2463" s="22" t="s">
        <v>107</v>
      </c>
      <c r="I2463" s="22">
        <v>1691.03</v>
      </c>
      <c r="J2463" s="22">
        <v>311551.7</v>
      </c>
      <c r="K2463" s="22">
        <f t="shared" si="214"/>
        <v>2180.05</v>
      </c>
      <c r="L2463" s="22">
        <f t="shared" si="215"/>
        <v>1</v>
      </c>
    </row>
    <row r="2464" spans="1:12" s="22" customFormat="1" ht="15.75">
      <c r="A2464" s="22" t="s">
        <v>1</v>
      </c>
      <c r="B2464" s="22" t="s">
        <v>94</v>
      </c>
      <c r="C2464" s="22" t="s">
        <v>108</v>
      </c>
      <c r="D2464" s="22">
        <v>6148.08</v>
      </c>
      <c r="E2464" s="22">
        <v>267733.2</v>
      </c>
      <c r="F2464" s="22" t="s">
        <v>1</v>
      </c>
      <c r="G2464" s="22" t="s">
        <v>94</v>
      </c>
      <c r="H2464" s="22" t="s">
        <v>108</v>
      </c>
      <c r="I2464" s="22">
        <v>7637.51</v>
      </c>
      <c r="J2464" s="22">
        <v>319189.2</v>
      </c>
      <c r="K2464" s="22">
        <f t="shared" si="214"/>
        <v>6892.795</v>
      </c>
      <c r="L2464" s="22">
        <f t="shared" si="215"/>
        <v>1</v>
      </c>
    </row>
    <row r="2465" spans="1:12" s="22" customFormat="1" ht="15.75">
      <c r="A2465" s="22" t="s">
        <v>2</v>
      </c>
      <c r="B2465" s="22" t="s">
        <v>93</v>
      </c>
      <c r="C2465" s="22" t="s">
        <v>99</v>
      </c>
      <c r="D2465" s="22">
        <v>28399.55</v>
      </c>
      <c r="E2465" s="22">
        <v>296132.7</v>
      </c>
      <c r="F2465" s="22" t="s">
        <v>2</v>
      </c>
      <c r="G2465" s="22" t="s">
        <v>93</v>
      </c>
      <c r="H2465" s="22" t="s">
        <v>99</v>
      </c>
      <c r="I2465" s="22">
        <v>63847.14</v>
      </c>
      <c r="J2465" s="22">
        <v>383036.3</v>
      </c>
      <c r="K2465" s="22">
        <f t="shared" si="214"/>
        <v>46123.345</v>
      </c>
      <c r="L2465" s="22">
        <f t="shared" si="215"/>
        <v>1</v>
      </c>
    </row>
    <row r="2466" spans="1:12" s="22" customFormat="1" ht="15.75">
      <c r="A2466" s="22" t="s">
        <v>2</v>
      </c>
      <c r="B2466" s="22" t="s">
        <v>93</v>
      </c>
      <c r="C2466" s="22" t="s">
        <v>104</v>
      </c>
      <c r="D2466" s="22">
        <v>144094.3</v>
      </c>
      <c r="E2466" s="22">
        <v>440227</v>
      </c>
      <c r="F2466" s="22" t="s">
        <v>2</v>
      </c>
      <c r="G2466" s="22" t="s">
        <v>93</v>
      </c>
      <c r="H2466" s="22" t="s">
        <v>104</v>
      </c>
      <c r="I2466" s="22">
        <v>183293.1</v>
      </c>
      <c r="J2466" s="22">
        <v>566329.4</v>
      </c>
      <c r="K2466" s="22">
        <f t="shared" si="214"/>
        <v>163693.7</v>
      </c>
      <c r="L2466" s="22">
        <f t="shared" si="215"/>
        <v>1</v>
      </c>
    </row>
    <row r="2467" spans="1:12" s="22" customFormat="1" ht="15.75">
      <c r="A2467" s="22" t="s">
        <v>2</v>
      </c>
      <c r="B2467" s="22" t="s">
        <v>93</v>
      </c>
      <c r="C2467" s="22" t="s">
        <v>105</v>
      </c>
      <c r="D2467" s="22">
        <v>10945.58</v>
      </c>
      <c r="E2467" s="22">
        <v>451172.6</v>
      </c>
      <c r="F2467" s="22" t="s">
        <v>2</v>
      </c>
      <c r="G2467" s="22" t="s">
        <v>93</v>
      </c>
      <c r="H2467" s="22" t="s">
        <v>105</v>
      </c>
      <c r="I2467" s="22">
        <v>16289.33</v>
      </c>
      <c r="J2467" s="22">
        <v>582618.7</v>
      </c>
      <c r="K2467" s="22">
        <f t="shared" si="214"/>
        <v>13617.455</v>
      </c>
      <c r="L2467" s="22">
        <f t="shared" si="215"/>
        <v>1</v>
      </c>
    </row>
    <row r="2468" spans="1:12" s="22" customFormat="1" ht="15.75">
      <c r="A2468" s="22" t="s">
        <v>2</v>
      </c>
      <c r="B2468" s="22" t="s">
        <v>93</v>
      </c>
      <c r="C2468" s="22" t="s">
        <v>106</v>
      </c>
      <c r="D2468" s="22">
        <v>9174.26</v>
      </c>
      <c r="E2468" s="22">
        <v>460346.9</v>
      </c>
      <c r="F2468" s="22" t="s">
        <v>2</v>
      </c>
      <c r="G2468" s="22" t="s">
        <v>93</v>
      </c>
      <c r="H2468" s="22" t="s">
        <v>106</v>
      </c>
      <c r="I2468" s="22">
        <v>9261.2</v>
      </c>
      <c r="J2468" s="22">
        <v>591879.9</v>
      </c>
      <c r="K2468" s="22">
        <f t="shared" si="214"/>
        <v>9217.73</v>
      </c>
      <c r="L2468" s="22">
        <f t="shared" si="215"/>
        <v>1</v>
      </c>
    </row>
    <row r="2469" spans="6:12" s="22" customFormat="1" ht="15.75">
      <c r="F2469" s="22" t="s">
        <v>2</v>
      </c>
      <c r="G2469" s="22" t="s">
        <v>93</v>
      </c>
      <c r="H2469" s="22" t="s">
        <v>107</v>
      </c>
      <c r="I2469" s="22">
        <v>2864.7</v>
      </c>
      <c r="J2469" s="22">
        <v>594744.6</v>
      </c>
      <c r="K2469" s="22">
        <f t="shared" si="214"/>
        <v>1432.35</v>
      </c>
      <c r="L2469" s="22">
        <f t="shared" si="215"/>
        <v>0</v>
      </c>
    </row>
    <row r="2470" spans="1:12" s="22" customFormat="1" ht="15.75">
      <c r="A2470" s="22" t="s">
        <v>2</v>
      </c>
      <c r="B2470" s="22" t="s">
        <v>93</v>
      </c>
      <c r="C2470" s="22" t="s">
        <v>108</v>
      </c>
      <c r="D2470" s="22">
        <v>5056.23</v>
      </c>
      <c r="E2470" s="22">
        <v>465403.1</v>
      </c>
      <c r="F2470" s="22" t="s">
        <v>2</v>
      </c>
      <c r="G2470" s="22" t="s">
        <v>93</v>
      </c>
      <c r="H2470" s="22" t="s">
        <v>108</v>
      </c>
      <c r="I2470" s="22">
        <v>6943.12</v>
      </c>
      <c r="J2470" s="22">
        <v>601687.7</v>
      </c>
      <c r="K2470" s="22">
        <f t="shared" si="214"/>
        <v>5999.674999999999</v>
      </c>
      <c r="L2470" s="22">
        <f t="shared" si="215"/>
        <v>1</v>
      </c>
    </row>
    <row r="2471" spans="1:12" s="22" customFormat="1" ht="15.75">
      <c r="A2471" s="22" t="s">
        <v>2</v>
      </c>
      <c r="B2471" s="22" t="s">
        <v>94</v>
      </c>
      <c r="C2471" s="22" t="s">
        <v>99</v>
      </c>
      <c r="D2471" s="22">
        <v>100798.9</v>
      </c>
      <c r="E2471" s="22">
        <v>566202</v>
      </c>
      <c r="F2471" s="22" t="s">
        <v>2</v>
      </c>
      <c r="G2471" s="22" t="s">
        <v>94</v>
      </c>
      <c r="H2471" s="22" t="s">
        <v>99</v>
      </c>
      <c r="I2471" s="22">
        <v>154987.5</v>
      </c>
      <c r="J2471" s="22">
        <v>756675.3</v>
      </c>
      <c r="K2471" s="22">
        <f t="shared" si="214"/>
        <v>127893.2</v>
      </c>
      <c r="L2471" s="22">
        <f t="shared" si="215"/>
        <v>1</v>
      </c>
    </row>
    <row r="2472" spans="1:12" s="22" customFormat="1" ht="15.75">
      <c r="A2472" s="22" t="s">
        <v>2</v>
      </c>
      <c r="B2472" s="22" t="s">
        <v>94</v>
      </c>
      <c r="C2472" s="22" t="s">
        <v>104</v>
      </c>
      <c r="D2472" s="22">
        <v>110404.8</v>
      </c>
      <c r="E2472" s="22">
        <v>676606.9</v>
      </c>
      <c r="F2472" s="22" t="s">
        <v>2</v>
      </c>
      <c r="G2472" s="22" t="s">
        <v>94</v>
      </c>
      <c r="H2472" s="22" t="s">
        <v>104</v>
      </c>
      <c r="I2472" s="22">
        <v>107856.6</v>
      </c>
      <c r="J2472" s="22">
        <v>864531.9</v>
      </c>
      <c r="K2472" s="22">
        <f t="shared" si="214"/>
        <v>109130.70000000001</v>
      </c>
      <c r="L2472" s="22">
        <f t="shared" si="215"/>
        <v>1</v>
      </c>
    </row>
    <row r="2473" spans="1:12" s="22" customFormat="1" ht="15.75">
      <c r="A2473" s="22" t="s">
        <v>2</v>
      </c>
      <c r="B2473" s="22" t="s">
        <v>94</v>
      </c>
      <c r="C2473" s="22" t="s">
        <v>105</v>
      </c>
      <c r="D2473" s="22">
        <v>7494.49</v>
      </c>
      <c r="E2473" s="22">
        <v>684101.4</v>
      </c>
      <c r="F2473" s="22" t="s">
        <v>2</v>
      </c>
      <c r="G2473" s="22" t="s">
        <v>94</v>
      </c>
      <c r="H2473" s="22" t="s">
        <v>105</v>
      </c>
      <c r="I2473" s="22">
        <v>15883.36</v>
      </c>
      <c r="J2473" s="22">
        <v>880415.2</v>
      </c>
      <c r="K2473" s="22">
        <f t="shared" si="214"/>
        <v>11688.925</v>
      </c>
      <c r="L2473" s="22">
        <f t="shared" si="215"/>
        <v>1</v>
      </c>
    </row>
    <row r="2474" spans="1:12" s="22" customFormat="1" ht="15.75">
      <c r="A2474" s="22" t="s">
        <v>2</v>
      </c>
      <c r="B2474" s="22" t="s">
        <v>94</v>
      </c>
      <c r="C2474" s="22" t="s">
        <v>106</v>
      </c>
      <c r="D2474" s="22">
        <v>13983.37</v>
      </c>
      <c r="E2474" s="22">
        <v>698084.7</v>
      </c>
      <c r="F2474" s="22" t="s">
        <v>2</v>
      </c>
      <c r="G2474" s="22" t="s">
        <v>94</v>
      </c>
      <c r="H2474" s="22" t="s">
        <v>106</v>
      </c>
      <c r="I2474" s="22">
        <v>42724.54</v>
      </c>
      <c r="J2474" s="22">
        <v>923139.8</v>
      </c>
      <c r="K2474" s="22">
        <f t="shared" si="214"/>
        <v>28353.955</v>
      </c>
      <c r="L2474" s="22">
        <f t="shared" si="215"/>
        <v>1</v>
      </c>
    </row>
    <row r="2475" spans="1:12" s="22" customFormat="1" ht="15.75">
      <c r="A2475" s="22" t="s">
        <v>2</v>
      </c>
      <c r="B2475" s="22" t="s">
        <v>94</v>
      </c>
      <c r="C2475" s="22" t="s">
        <v>107</v>
      </c>
      <c r="D2475" s="22">
        <v>5377.39</v>
      </c>
      <c r="E2475" s="22">
        <v>703462.1</v>
      </c>
      <c r="F2475" s="22" t="s">
        <v>2</v>
      </c>
      <c r="G2475" s="22" t="s">
        <v>94</v>
      </c>
      <c r="H2475" s="22" t="s">
        <v>107</v>
      </c>
      <c r="I2475" s="22">
        <v>2864.7</v>
      </c>
      <c r="J2475" s="22">
        <v>926004.5</v>
      </c>
      <c r="K2475" s="22">
        <f t="shared" si="214"/>
        <v>4121.045</v>
      </c>
      <c r="L2475" s="22">
        <f t="shared" si="215"/>
        <v>1</v>
      </c>
    </row>
    <row r="2476" spans="1:12" s="22" customFormat="1" ht="15.75">
      <c r="A2476" s="22" t="s">
        <v>2</v>
      </c>
      <c r="B2476" s="22" t="s">
        <v>94</v>
      </c>
      <c r="C2476" s="22" t="s">
        <v>108</v>
      </c>
      <c r="D2476" s="22">
        <v>3519.18</v>
      </c>
      <c r="E2476" s="22">
        <v>706981.3</v>
      </c>
      <c r="F2476" s="22" t="s">
        <v>2</v>
      </c>
      <c r="G2476" s="22" t="s">
        <v>94</v>
      </c>
      <c r="H2476" s="22" t="s">
        <v>108</v>
      </c>
      <c r="I2476" s="22">
        <v>5327.05</v>
      </c>
      <c r="J2476" s="22">
        <v>931331.5</v>
      </c>
      <c r="K2476" s="22">
        <f t="shared" si="214"/>
        <v>4423.115</v>
      </c>
      <c r="L2476" s="22">
        <f t="shared" si="215"/>
        <v>1</v>
      </c>
    </row>
    <row r="2477" spans="1:12" s="22" customFormat="1" ht="15.75">
      <c r="A2477" s="22" t="s">
        <v>364</v>
      </c>
      <c r="B2477" s="22" t="s">
        <v>93</v>
      </c>
      <c r="C2477" s="22" t="s">
        <v>99</v>
      </c>
      <c r="D2477" s="22">
        <v>85380.98</v>
      </c>
      <c r="E2477" s="22">
        <v>792362.3</v>
      </c>
      <c r="F2477" s="22" t="s">
        <v>364</v>
      </c>
      <c r="G2477" s="22" t="s">
        <v>93</v>
      </c>
      <c r="H2477" s="22" t="s">
        <v>99</v>
      </c>
      <c r="I2477" s="22">
        <v>70044.76</v>
      </c>
      <c r="J2477" s="22">
        <v>1001376</v>
      </c>
      <c r="K2477" s="22">
        <f t="shared" si="214"/>
        <v>77712.87</v>
      </c>
      <c r="L2477" s="22">
        <f t="shared" si="215"/>
        <v>1</v>
      </c>
    </row>
    <row r="2478" spans="1:12" s="22" customFormat="1" ht="15.75">
      <c r="A2478" s="22" t="s">
        <v>364</v>
      </c>
      <c r="B2478" s="22" t="s">
        <v>93</v>
      </c>
      <c r="C2478" s="22" t="s">
        <v>104</v>
      </c>
      <c r="D2478" s="22">
        <v>297439.8</v>
      </c>
      <c r="E2478" s="22">
        <v>1089802</v>
      </c>
      <c r="F2478" s="22" t="s">
        <v>364</v>
      </c>
      <c r="G2478" s="22" t="s">
        <v>93</v>
      </c>
      <c r="H2478" s="22" t="s">
        <v>104</v>
      </c>
      <c r="I2478" s="22">
        <v>292364.1</v>
      </c>
      <c r="J2478" s="22">
        <v>1293740</v>
      </c>
      <c r="K2478" s="22">
        <f t="shared" si="214"/>
        <v>294901.94999999995</v>
      </c>
      <c r="L2478" s="22">
        <f t="shared" si="215"/>
        <v>1</v>
      </c>
    </row>
    <row r="2479" spans="1:12" s="22" customFormat="1" ht="15.75">
      <c r="A2479" s="22" t="s">
        <v>364</v>
      </c>
      <c r="B2479" s="22" t="s">
        <v>93</v>
      </c>
      <c r="C2479" s="22" t="s">
        <v>105</v>
      </c>
      <c r="D2479" s="22">
        <v>37800.82</v>
      </c>
      <c r="E2479" s="22">
        <v>1127603</v>
      </c>
      <c r="F2479" s="22" t="s">
        <v>364</v>
      </c>
      <c r="G2479" s="22" t="s">
        <v>93</v>
      </c>
      <c r="H2479" s="22" t="s">
        <v>105</v>
      </c>
      <c r="I2479" s="22">
        <v>28553.01</v>
      </c>
      <c r="J2479" s="22">
        <v>1322293</v>
      </c>
      <c r="K2479" s="22">
        <f t="shared" si="214"/>
        <v>33176.915</v>
      </c>
      <c r="L2479" s="22">
        <f t="shared" si="215"/>
        <v>1</v>
      </c>
    </row>
    <row r="2480" spans="1:12" s="22" customFormat="1" ht="15.75">
      <c r="A2480" s="22" t="s">
        <v>364</v>
      </c>
      <c r="B2480" s="22" t="s">
        <v>93</v>
      </c>
      <c r="C2480" s="22" t="s">
        <v>106</v>
      </c>
      <c r="D2480" s="22">
        <v>9423.44</v>
      </c>
      <c r="E2480" s="22">
        <v>1137026</v>
      </c>
      <c r="F2480" s="22" t="s">
        <v>364</v>
      </c>
      <c r="G2480" s="22" t="s">
        <v>93</v>
      </c>
      <c r="H2480" s="22" t="s">
        <v>106</v>
      </c>
      <c r="I2480" s="22">
        <v>7895.21</v>
      </c>
      <c r="J2480" s="22">
        <v>1330189</v>
      </c>
      <c r="K2480" s="22">
        <f t="shared" si="214"/>
        <v>8659.325</v>
      </c>
      <c r="L2480" s="22">
        <f t="shared" si="215"/>
        <v>1</v>
      </c>
    </row>
    <row r="2481" spans="6:12" s="22" customFormat="1" ht="15.75">
      <c r="F2481" s="22" t="s">
        <v>364</v>
      </c>
      <c r="G2481" s="22" t="s">
        <v>93</v>
      </c>
      <c r="H2481" s="22" t="s">
        <v>107</v>
      </c>
      <c r="I2481" s="22">
        <v>1221.18</v>
      </c>
      <c r="J2481" s="22">
        <v>1331410</v>
      </c>
      <c r="K2481" s="22">
        <f t="shared" si="214"/>
        <v>610.59</v>
      </c>
      <c r="L2481" s="22">
        <f t="shared" si="215"/>
        <v>0</v>
      </c>
    </row>
    <row r="2482" spans="1:12" s="22" customFormat="1" ht="15.75">
      <c r="A2482" s="22" t="s">
        <v>364</v>
      </c>
      <c r="B2482" s="22" t="s">
        <v>93</v>
      </c>
      <c r="C2482" s="22" t="s">
        <v>108</v>
      </c>
      <c r="D2482" s="22">
        <v>28219.97</v>
      </c>
      <c r="E2482" s="22">
        <v>1165246</v>
      </c>
      <c r="F2482" s="22" t="s">
        <v>364</v>
      </c>
      <c r="G2482" s="22" t="s">
        <v>93</v>
      </c>
      <c r="H2482" s="22" t="s">
        <v>108</v>
      </c>
      <c r="I2482" s="22">
        <v>36323.1</v>
      </c>
      <c r="J2482" s="22">
        <v>1367733</v>
      </c>
      <c r="K2482" s="22">
        <f t="shared" si="214"/>
        <v>32271.535</v>
      </c>
      <c r="L2482" s="22">
        <f t="shared" si="215"/>
        <v>1</v>
      </c>
    </row>
    <row r="2483" spans="1:12" s="22" customFormat="1" ht="15.75">
      <c r="A2483" s="22" t="s">
        <v>364</v>
      </c>
      <c r="B2483" s="22" t="s">
        <v>94</v>
      </c>
      <c r="C2483" s="22" t="s">
        <v>99</v>
      </c>
      <c r="D2483" s="22">
        <v>163093.7</v>
      </c>
      <c r="E2483" s="22">
        <v>1328340</v>
      </c>
      <c r="F2483" s="22" t="s">
        <v>364</v>
      </c>
      <c r="G2483" s="22" t="s">
        <v>94</v>
      </c>
      <c r="H2483" s="22" t="s">
        <v>99</v>
      </c>
      <c r="I2483" s="22">
        <v>150666</v>
      </c>
      <c r="J2483" s="22">
        <v>1518399</v>
      </c>
      <c r="K2483" s="22">
        <f t="shared" si="214"/>
        <v>156879.85</v>
      </c>
      <c r="L2483" s="22">
        <f t="shared" si="215"/>
        <v>1</v>
      </c>
    </row>
    <row r="2484" spans="1:12" s="22" customFormat="1" ht="15.75">
      <c r="A2484" s="22" t="s">
        <v>364</v>
      </c>
      <c r="B2484" s="22" t="s">
        <v>94</v>
      </c>
      <c r="C2484" s="22" t="s">
        <v>104</v>
      </c>
      <c r="D2484" s="22">
        <v>166984.1</v>
      </c>
      <c r="E2484" s="22">
        <v>1495324</v>
      </c>
      <c r="F2484" s="22" t="s">
        <v>364</v>
      </c>
      <c r="G2484" s="22" t="s">
        <v>94</v>
      </c>
      <c r="H2484" s="22" t="s">
        <v>104</v>
      </c>
      <c r="I2484" s="22">
        <v>165643.4</v>
      </c>
      <c r="J2484" s="22">
        <v>1684042</v>
      </c>
      <c r="K2484" s="22">
        <f t="shared" si="214"/>
        <v>166313.75</v>
      </c>
      <c r="L2484" s="22">
        <f t="shared" si="215"/>
        <v>1</v>
      </c>
    </row>
    <row r="2485" spans="1:12" s="22" customFormat="1" ht="15.75">
      <c r="A2485" s="22" t="s">
        <v>364</v>
      </c>
      <c r="B2485" s="22" t="s">
        <v>94</v>
      </c>
      <c r="C2485" s="22" t="s">
        <v>105</v>
      </c>
      <c r="D2485" s="22">
        <v>14527.57</v>
      </c>
      <c r="E2485" s="22">
        <v>1509852</v>
      </c>
      <c r="F2485" s="22" t="s">
        <v>364</v>
      </c>
      <c r="G2485" s="22" t="s">
        <v>94</v>
      </c>
      <c r="H2485" s="22" t="s">
        <v>105</v>
      </c>
      <c r="I2485" s="22">
        <v>17966.65</v>
      </c>
      <c r="J2485" s="22">
        <v>1702009</v>
      </c>
      <c r="K2485" s="22">
        <f t="shared" si="214"/>
        <v>16247.11</v>
      </c>
      <c r="L2485" s="22">
        <f t="shared" si="215"/>
        <v>1</v>
      </c>
    </row>
    <row r="2486" spans="1:12" s="22" customFormat="1" ht="15.75">
      <c r="A2486" s="22" t="s">
        <v>364</v>
      </c>
      <c r="B2486" s="22" t="s">
        <v>94</v>
      </c>
      <c r="C2486" s="22" t="s">
        <v>106</v>
      </c>
      <c r="D2486" s="22">
        <v>38886.72</v>
      </c>
      <c r="E2486" s="22">
        <v>1548738</v>
      </c>
      <c r="F2486" s="22" t="s">
        <v>364</v>
      </c>
      <c r="G2486" s="22" t="s">
        <v>94</v>
      </c>
      <c r="H2486" s="22" t="s">
        <v>106</v>
      </c>
      <c r="I2486" s="22">
        <v>36742.56</v>
      </c>
      <c r="J2486" s="22">
        <v>1738751</v>
      </c>
      <c r="K2486" s="22">
        <f t="shared" si="214"/>
        <v>37814.64</v>
      </c>
      <c r="L2486" s="22">
        <f t="shared" si="215"/>
        <v>1</v>
      </c>
    </row>
    <row r="2487" spans="1:12" s="22" customFormat="1" ht="15.75">
      <c r="A2487" s="22" t="s">
        <v>364</v>
      </c>
      <c r="B2487" s="22" t="s">
        <v>94</v>
      </c>
      <c r="C2487" s="22" t="s">
        <v>107</v>
      </c>
      <c r="D2487" s="22">
        <v>2551.85</v>
      </c>
      <c r="E2487" s="22">
        <v>1551290</v>
      </c>
      <c r="F2487" s="22" t="s">
        <v>364</v>
      </c>
      <c r="G2487" s="22" t="s">
        <v>94</v>
      </c>
      <c r="H2487" s="22" t="s">
        <v>107</v>
      </c>
      <c r="I2487" s="22">
        <v>2516.18</v>
      </c>
      <c r="J2487" s="22">
        <v>1741268</v>
      </c>
      <c r="K2487" s="22">
        <f t="shared" si="214"/>
        <v>2534.015</v>
      </c>
      <c r="L2487" s="22">
        <f t="shared" si="215"/>
        <v>1</v>
      </c>
    </row>
    <row r="2488" spans="1:12" s="22" customFormat="1" ht="15.75">
      <c r="A2488" s="22" t="s">
        <v>364</v>
      </c>
      <c r="B2488" s="22" t="s">
        <v>94</v>
      </c>
      <c r="C2488" s="22" t="s">
        <v>108</v>
      </c>
      <c r="D2488" s="22">
        <v>17768.56</v>
      </c>
      <c r="E2488" s="22">
        <v>1569059</v>
      </c>
      <c r="F2488" s="22" t="s">
        <v>364</v>
      </c>
      <c r="G2488" s="22" t="s">
        <v>94</v>
      </c>
      <c r="H2488" s="22" t="s">
        <v>108</v>
      </c>
      <c r="I2488" s="22">
        <v>12063.82</v>
      </c>
      <c r="J2488" s="22">
        <v>1753331</v>
      </c>
      <c r="K2488" s="22">
        <f t="shared" si="214"/>
        <v>14916.19</v>
      </c>
      <c r="L2488" s="22">
        <f t="shared" si="215"/>
        <v>1</v>
      </c>
    </row>
    <row r="2489" spans="1:12" s="22" customFormat="1" ht="15.75">
      <c r="A2489" s="22" t="s">
        <v>145</v>
      </c>
      <c r="B2489" s="22" t="s">
        <v>93</v>
      </c>
      <c r="C2489" s="22" t="s">
        <v>99</v>
      </c>
      <c r="D2489" s="22">
        <v>16725.55</v>
      </c>
      <c r="E2489" s="22">
        <v>1585784</v>
      </c>
      <c r="F2489" s="22" t="s">
        <v>145</v>
      </c>
      <c r="G2489" s="22" t="s">
        <v>93</v>
      </c>
      <c r="H2489" s="22" t="s">
        <v>99</v>
      </c>
      <c r="I2489" s="22">
        <v>18724.88</v>
      </c>
      <c r="J2489" s="22">
        <v>1772056</v>
      </c>
      <c r="K2489" s="22">
        <f t="shared" si="214"/>
        <v>17725.215</v>
      </c>
      <c r="L2489" s="22">
        <f t="shared" si="215"/>
        <v>1</v>
      </c>
    </row>
    <row r="2490" spans="1:12" s="22" customFormat="1" ht="15.75">
      <c r="A2490" s="22" t="s">
        <v>145</v>
      </c>
      <c r="B2490" s="22" t="s">
        <v>93</v>
      </c>
      <c r="C2490" s="22" t="s">
        <v>104</v>
      </c>
      <c r="D2490" s="22">
        <v>36583.45</v>
      </c>
      <c r="E2490" s="22">
        <v>1622368</v>
      </c>
      <c r="F2490" s="22" t="s">
        <v>145</v>
      </c>
      <c r="G2490" s="22" t="s">
        <v>93</v>
      </c>
      <c r="H2490" s="22" t="s">
        <v>104</v>
      </c>
      <c r="I2490" s="22">
        <v>37251</v>
      </c>
      <c r="J2490" s="22">
        <v>1809307</v>
      </c>
      <c r="K2490" s="22">
        <f t="shared" si="214"/>
        <v>36917.225</v>
      </c>
      <c r="L2490" s="22">
        <f t="shared" si="215"/>
        <v>1</v>
      </c>
    </row>
    <row r="2491" spans="1:12" s="22" customFormat="1" ht="15.75">
      <c r="A2491" s="22" t="s">
        <v>145</v>
      </c>
      <c r="B2491" s="22" t="s">
        <v>93</v>
      </c>
      <c r="C2491" s="22" t="s">
        <v>105</v>
      </c>
      <c r="D2491" s="22">
        <v>3599.52</v>
      </c>
      <c r="E2491" s="22">
        <v>1625967</v>
      </c>
      <c r="F2491" s="22" t="s">
        <v>145</v>
      </c>
      <c r="G2491" s="22" t="s">
        <v>93</v>
      </c>
      <c r="H2491" s="22" t="s">
        <v>105</v>
      </c>
      <c r="I2491" s="22">
        <v>1405.4</v>
      </c>
      <c r="J2491" s="22">
        <v>1810713</v>
      </c>
      <c r="K2491" s="22">
        <f t="shared" si="214"/>
        <v>2502.46</v>
      </c>
      <c r="L2491" s="22">
        <f t="shared" si="215"/>
        <v>1</v>
      </c>
    </row>
    <row r="2492" spans="1:12" s="22" customFormat="1" ht="15.75">
      <c r="A2492" s="22" t="s">
        <v>145</v>
      </c>
      <c r="B2492" s="22" t="s">
        <v>93</v>
      </c>
      <c r="C2492" s="22" t="s">
        <v>106</v>
      </c>
      <c r="D2492" s="22">
        <v>4683.18</v>
      </c>
      <c r="E2492" s="22">
        <v>1630650</v>
      </c>
      <c r="K2492" s="22">
        <f t="shared" si="214"/>
        <v>2341.59</v>
      </c>
      <c r="L2492" s="22">
        <f t="shared" si="215"/>
        <v>0</v>
      </c>
    </row>
    <row r="2493" spans="1:12" s="22" customFormat="1" ht="15.75">
      <c r="A2493" s="22" t="s">
        <v>145</v>
      </c>
      <c r="B2493" s="22" t="s">
        <v>93</v>
      </c>
      <c r="C2493" s="22" t="s">
        <v>108</v>
      </c>
      <c r="D2493" s="22">
        <v>1686.6</v>
      </c>
      <c r="E2493" s="22">
        <v>1632337</v>
      </c>
      <c r="F2493" s="22" t="s">
        <v>145</v>
      </c>
      <c r="G2493" s="22" t="s">
        <v>93</v>
      </c>
      <c r="H2493" s="22" t="s">
        <v>108</v>
      </c>
      <c r="I2493" s="22">
        <v>5366.87</v>
      </c>
      <c r="J2493" s="22">
        <v>1816080</v>
      </c>
      <c r="K2493" s="22">
        <f t="shared" si="214"/>
        <v>3526.7349999999997</v>
      </c>
      <c r="L2493" s="22">
        <f t="shared" si="215"/>
        <v>1</v>
      </c>
    </row>
    <row r="2494" spans="1:12" s="22" customFormat="1" ht="15.75">
      <c r="A2494" s="22" t="s">
        <v>145</v>
      </c>
      <c r="B2494" s="22" t="s">
        <v>94</v>
      </c>
      <c r="C2494" s="22" t="s">
        <v>99</v>
      </c>
      <c r="D2494" s="22">
        <v>27419.76</v>
      </c>
      <c r="E2494" s="22">
        <v>1659757</v>
      </c>
      <c r="F2494" s="22" t="s">
        <v>145</v>
      </c>
      <c r="G2494" s="22" t="s">
        <v>94</v>
      </c>
      <c r="H2494" s="22" t="s">
        <v>99</v>
      </c>
      <c r="I2494" s="22">
        <v>17504.7</v>
      </c>
      <c r="J2494" s="22">
        <v>1833584</v>
      </c>
      <c r="K2494" s="22">
        <f t="shared" si="214"/>
        <v>22462.23</v>
      </c>
      <c r="L2494" s="22">
        <f t="shared" si="215"/>
        <v>1</v>
      </c>
    </row>
    <row r="2495" spans="1:12" s="22" customFormat="1" ht="15.75">
      <c r="A2495" s="22" t="s">
        <v>145</v>
      </c>
      <c r="B2495" s="22" t="s">
        <v>94</v>
      </c>
      <c r="C2495" s="22" t="s">
        <v>104</v>
      </c>
      <c r="D2495" s="22">
        <v>23672.17</v>
      </c>
      <c r="E2495" s="22">
        <v>1683429</v>
      </c>
      <c r="F2495" s="22" t="s">
        <v>145</v>
      </c>
      <c r="G2495" s="22" t="s">
        <v>94</v>
      </c>
      <c r="H2495" s="22" t="s">
        <v>104</v>
      </c>
      <c r="I2495" s="22">
        <v>19644.46</v>
      </c>
      <c r="J2495" s="22">
        <v>1853229</v>
      </c>
      <c r="K2495" s="22">
        <f t="shared" si="214"/>
        <v>21658.315</v>
      </c>
      <c r="L2495" s="22">
        <f t="shared" si="215"/>
        <v>1</v>
      </c>
    </row>
    <row r="2496" spans="1:12" s="22" customFormat="1" ht="15.75">
      <c r="A2496" s="22" t="s">
        <v>145</v>
      </c>
      <c r="B2496" s="22" t="s">
        <v>94</v>
      </c>
      <c r="C2496" s="22" t="s">
        <v>106</v>
      </c>
      <c r="D2496" s="22">
        <v>9047.93</v>
      </c>
      <c r="E2496" s="22">
        <v>1692477</v>
      </c>
      <c r="F2496" s="22" t="s">
        <v>145</v>
      </c>
      <c r="G2496" s="22" t="s">
        <v>94</v>
      </c>
      <c r="H2496" s="22" t="s">
        <v>106</v>
      </c>
      <c r="I2496" s="22">
        <v>14516.59</v>
      </c>
      <c r="J2496" s="22">
        <v>1867745</v>
      </c>
      <c r="K2496" s="22">
        <f t="shared" si="214"/>
        <v>11782.26</v>
      </c>
      <c r="L2496" s="22">
        <f t="shared" si="215"/>
        <v>1</v>
      </c>
    </row>
    <row r="2497" spans="1:12" s="22" customFormat="1" ht="15.75">
      <c r="A2497" s="22" t="s">
        <v>145</v>
      </c>
      <c r="B2497" s="22" t="s">
        <v>94</v>
      </c>
      <c r="C2497" s="22" t="s">
        <v>108</v>
      </c>
      <c r="D2497" s="22">
        <v>1525.51</v>
      </c>
      <c r="E2497" s="22">
        <v>1694002</v>
      </c>
      <c r="F2497" s="22" t="s">
        <v>145</v>
      </c>
      <c r="G2497" s="22" t="s">
        <v>94</v>
      </c>
      <c r="H2497" s="22" t="s">
        <v>108</v>
      </c>
      <c r="I2497" s="22">
        <v>1651.37</v>
      </c>
      <c r="J2497" s="22">
        <v>1869397</v>
      </c>
      <c r="K2497" s="22">
        <f t="shared" si="214"/>
        <v>1588.44</v>
      </c>
      <c r="L2497" s="22">
        <f t="shared" si="215"/>
        <v>1</v>
      </c>
    </row>
    <row r="2499" spans="1:6" ht="15.75">
      <c r="A2499" t="s">
        <v>257</v>
      </c>
      <c r="F2499" t="s">
        <v>219</v>
      </c>
    </row>
    <row r="2500" spans="1:6" ht="15.75">
      <c r="A2500" t="s">
        <v>4</v>
      </c>
      <c r="F2500" t="s">
        <v>4</v>
      </c>
    </row>
    <row r="2501" spans="1:6" ht="15.75">
      <c r="A2501" t="s">
        <v>5</v>
      </c>
      <c r="F2501" t="s">
        <v>5</v>
      </c>
    </row>
    <row r="2503" spans="1:6" ht="15.75">
      <c r="A2503" t="s">
        <v>6</v>
      </c>
      <c r="F2503" t="s">
        <v>6</v>
      </c>
    </row>
    <row r="2504" spans="1:10" ht="15.75">
      <c r="A2504" t="s">
        <v>91</v>
      </c>
      <c r="B2504" t="s">
        <v>109</v>
      </c>
      <c r="C2504" t="s">
        <v>142</v>
      </c>
      <c r="D2504" t="s">
        <v>9</v>
      </c>
      <c r="E2504" t="s">
        <v>9</v>
      </c>
      <c r="F2504" t="s">
        <v>91</v>
      </c>
      <c r="G2504" t="s">
        <v>109</v>
      </c>
      <c r="H2504" t="s">
        <v>142</v>
      </c>
      <c r="I2504" t="s">
        <v>9</v>
      </c>
      <c r="J2504" t="s">
        <v>9</v>
      </c>
    </row>
    <row r="2505" spans="1:8" ht="15.75">
      <c r="A2505" t="s">
        <v>114</v>
      </c>
      <c r="B2505" t="s">
        <v>10</v>
      </c>
      <c r="C2505" t="s">
        <v>87</v>
      </c>
      <c r="F2505" t="s">
        <v>114</v>
      </c>
      <c r="G2505" t="s">
        <v>115</v>
      </c>
      <c r="H2505" t="s">
        <v>149</v>
      </c>
    </row>
    <row r="2506" spans="1:11" s="22" customFormat="1" ht="15.75">
      <c r="A2506" s="22" t="s">
        <v>93</v>
      </c>
      <c r="B2506" s="22" t="s">
        <v>110</v>
      </c>
      <c r="C2506" s="22" t="s">
        <v>1</v>
      </c>
      <c r="D2506" s="22">
        <v>4719.69</v>
      </c>
      <c r="E2506" s="22">
        <v>4719.69</v>
      </c>
      <c r="F2506" s="22" t="s">
        <v>93</v>
      </c>
      <c r="G2506" s="22" t="s">
        <v>110</v>
      </c>
      <c r="H2506" s="22" t="s">
        <v>1</v>
      </c>
      <c r="I2506" s="22">
        <v>3254.44</v>
      </c>
      <c r="J2506" s="22">
        <v>3254.44</v>
      </c>
      <c r="K2506" s="22">
        <f aca="true" t="shared" si="216" ref="K2506:K2521">(D2506+I2506)/2</f>
        <v>3987.0649999999996</v>
      </c>
    </row>
    <row r="2507" spans="1:11" s="22" customFormat="1" ht="15.75">
      <c r="A2507" s="22" t="s">
        <v>93</v>
      </c>
      <c r="B2507" s="22" t="s">
        <v>110</v>
      </c>
      <c r="C2507" s="22" t="s">
        <v>2</v>
      </c>
      <c r="D2507" s="22">
        <v>10200.46</v>
      </c>
      <c r="E2507" s="22">
        <v>14920.15</v>
      </c>
      <c r="F2507" s="22" t="s">
        <v>93</v>
      </c>
      <c r="G2507" s="22" t="s">
        <v>110</v>
      </c>
      <c r="H2507" s="22" t="s">
        <v>2</v>
      </c>
      <c r="I2507" s="22">
        <v>4608.37</v>
      </c>
      <c r="J2507" s="22">
        <v>7862.81</v>
      </c>
      <c r="K2507" s="22">
        <f t="shared" si="216"/>
        <v>7404.414999999999</v>
      </c>
    </row>
    <row r="2508" spans="1:11" s="22" customFormat="1" ht="15.75">
      <c r="A2508" s="22" t="s">
        <v>93</v>
      </c>
      <c r="B2508" s="22" t="s">
        <v>110</v>
      </c>
      <c r="C2508" s="22" t="s">
        <v>364</v>
      </c>
      <c r="D2508" s="22">
        <v>32787.88</v>
      </c>
      <c r="E2508" s="22">
        <v>47708.03</v>
      </c>
      <c r="F2508" s="22" t="s">
        <v>93</v>
      </c>
      <c r="G2508" s="22" t="s">
        <v>110</v>
      </c>
      <c r="H2508" s="22" t="s">
        <v>364</v>
      </c>
      <c r="I2508" s="22">
        <v>60845.17</v>
      </c>
      <c r="J2508" s="22">
        <v>68707.98</v>
      </c>
      <c r="K2508" s="22">
        <f t="shared" si="216"/>
        <v>46816.524999999994</v>
      </c>
    </row>
    <row r="2509" spans="1:11" s="22" customFormat="1" ht="15.75">
      <c r="A2509" s="22" t="s">
        <v>93</v>
      </c>
      <c r="B2509" s="22" t="s">
        <v>110</v>
      </c>
      <c r="C2509" s="22" t="s">
        <v>145</v>
      </c>
      <c r="D2509" s="22">
        <v>5691.19</v>
      </c>
      <c r="E2509" s="22">
        <v>53399.22</v>
      </c>
      <c r="F2509" s="22" t="s">
        <v>93</v>
      </c>
      <c r="G2509" s="22" t="s">
        <v>110</v>
      </c>
      <c r="H2509" s="22" t="s">
        <v>145</v>
      </c>
      <c r="I2509" s="22">
        <v>15283.61</v>
      </c>
      <c r="J2509" s="22">
        <v>83991.59</v>
      </c>
      <c r="K2509" s="22">
        <f t="shared" si="216"/>
        <v>10487.4</v>
      </c>
    </row>
    <row r="2510" spans="1:11" s="22" customFormat="1" ht="15.75">
      <c r="A2510" s="22" t="s">
        <v>93</v>
      </c>
      <c r="B2510" s="22" t="s">
        <v>111</v>
      </c>
      <c r="C2510" s="22" t="s">
        <v>1</v>
      </c>
      <c r="D2510" s="22">
        <v>122658.9</v>
      </c>
      <c r="E2510" s="22">
        <v>176058.1</v>
      </c>
      <c r="F2510" s="22" t="s">
        <v>93</v>
      </c>
      <c r="G2510" s="22" t="s">
        <v>111</v>
      </c>
      <c r="H2510" s="22" t="s">
        <v>1</v>
      </c>
      <c r="I2510" s="22">
        <v>159955.7</v>
      </c>
      <c r="J2510" s="22">
        <v>243947.3</v>
      </c>
      <c r="K2510" s="22">
        <f t="shared" si="216"/>
        <v>141307.3</v>
      </c>
    </row>
    <row r="2511" spans="1:11" s="22" customFormat="1" ht="15.75">
      <c r="A2511" s="22" t="s">
        <v>93</v>
      </c>
      <c r="B2511" s="22" t="s">
        <v>111</v>
      </c>
      <c r="C2511" s="22" t="s">
        <v>2</v>
      </c>
      <c r="D2511" s="22">
        <v>187469.5</v>
      </c>
      <c r="E2511" s="22">
        <v>363527.6</v>
      </c>
      <c r="F2511" s="22" t="s">
        <v>93</v>
      </c>
      <c r="G2511" s="22" t="s">
        <v>111</v>
      </c>
      <c r="H2511" s="22" t="s">
        <v>2</v>
      </c>
      <c r="I2511" s="22">
        <v>277890.2</v>
      </c>
      <c r="J2511" s="22">
        <v>521837.5</v>
      </c>
      <c r="K2511" s="22">
        <f t="shared" si="216"/>
        <v>232679.85</v>
      </c>
    </row>
    <row r="2512" spans="1:11" s="22" customFormat="1" ht="15.75">
      <c r="A2512" s="22" t="s">
        <v>93</v>
      </c>
      <c r="B2512" s="22" t="s">
        <v>111</v>
      </c>
      <c r="C2512" s="22" t="s">
        <v>364</v>
      </c>
      <c r="D2512" s="22">
        <v>425477.1</v>
      </c>
      <c r="E2512" s="22">
        <v>789004.7</v>
      </c>
      <c r="F2512" s="22" t="s">
        <v>93</v>
      </c>
      <c r="G2512" s="22" t="s">
        <v>111</v>
      </c>
      <c r="H2512" s="22" t="s">
        <v>364</v>
      </c>
      <c r="I2512" s="22">
        <v>375556.2</v>
      </c>
      <c r="J2512" s="22">
        <v>897393.6</v>
      </c>
      <c r="K2512" s="22">
        <f t="shared" si="216"/>
        <v>400516.65</v>
      </c>
    </row>
    <row r="2513" spans="1:11" s="22" customFormat="1" ht="15.75">
      <c r="A2513" s="22" t="s">
        <v>93</v>
      </c>
      <c r="B2513" s="22" t="s">
        <v>111</v>
      </c>
      <c r="C2513" s="22" t="s">
        <v>145</v>
      </c>
      <c r="D2513" s="22">
        <v>57587.11</v>
      </c>
      <c r="E2513" s="22">
        <v>846591.8</v>
      </c>
      <c r="F2513" s="22" t="s">
        <v>93</v>
      </c>
      <c r="G2513" s="22" t="s">
        <v>111</v>
      </c>
      <c r="H2513" s="22" t="s">
        <v>145</v>
      </c>
      <c r="I2513" s="22">
        <v>47464.54</v>
      </c>
      <c r="J2513" s="22">
        <v>944858.2</v>
      </c>
      <c r="K2513" s="22">
        <f t="shared" si="216"/>
        <v>52525.825</v>
      </c>
    </row>
    <row r="2514" spans="1:11" s="22" customFormat="1" ht="15.75">
      <c r="A2514" s="22" t="s">
        <v>94</v>
      </c>
      <c r="B2514" s="22" t="s">
        <v>110</v>
      </c>
      <c r="C2514" s="22" t="s">
        <v>1</v>
      </c>
      <c r="D2514" s="22">
        <v>17836.21</v>
      </c>
      <c r="E2514" s="22">
        <v>864428</v>
      </c>
      <c r="F2514" s="22" t="s">
        <v>94</v>
      </c>
      <c r="G2514" s="22" t="s">
        <v>110</v>
      </c>
      <c r="H2514" s="22" t="s">
        <v>1</v>
      </c>
      <c r="I2514" s="22">
        <v>15034.11</v>
      </c>
      <c r="J2514" s="22">
        <v>959892.3</v>
      </c>
      <c r="K2514" s="22">
        <f t="shared" si="216"/>
        <v>16435.16</v>
      </c>
    </row>
    <row r="2515" spans="1:11" s="22" customFormat="1" ht="15.75">
      <c r="A2515" s="22" t="s">
        <v>94</v>
      </c>
      <c r="B2515" s="22" t="s">
        <v>110</v>
      </c>
      <c r="C2515" s="22" t="s">
        <v>2</v>
      </c>
      <c r="D2515" s="22">
        <v>9592.05</v>
      </c>
      <c r="E2515" s="22">
        <v>874020.1</v>
      </c>
      <c r="F2515" s="22" t="s">
        <v>94</v>
      </c>
      <c r="G2515" s="22" t="s">
        <v>110</v>
      </c>
      <c r="H2515" s="22" t="s">
        <v>2</v>
      </c>
      <c r="I2515" s="22">
        <v>11683.29</v>
      </c>
      <c r="J2515" s="22">
        <v>971575.6</v>
      </c>
      <c r="K2515" s="22">
        <f t="shared" si="216"/>
        <v>10637.67</v>
      </c>
    </row>
    <row r="2516" spans="1:11" s="22" customFormat="1" ht="15.75">
      <c r="A2516" s="22" t="s">
        <v>94</v>
      </c>
      <c r="B2516" s="22" t="s">
        <v>110</v>
      </c>
      <c r="C2516" s="22" t="s">
        <v>364</v>
      </c>
      <c r="D2516" s="22">
        <v>52499.1</v>
      </c>
      <c r="E2516" s="22">
        <v>926519.2</v>
      </c>
      <c r="F2516" s="22" t="s">
        <v>94</v>
      </c>
      <c r="G2516" s="22" t="s">
        <v>110</v>
      </c>
      <c r="H2516" s="22" t="s">
        <v>364</v>
      </c>
      <c r="I2516" s="22">
        <v>70536.91</v>
      </c>
      <c r="J2516" s="22">
        <v>1042112</v>
      </c>
      <c r="K2516" s="22">
        <f t="shared" si="216"/>
        <v>61518.005000000005</v>
      </c>
    </row>
    <row r="2517" spans="1:11" s="22" customFormat="1" ht="15.75">
      <c r="A2517" s="22" t="s">
        <v>94</v>
      </c>
      <c r="B2517" s="22" t="s">
        <v>110</v>
      </c>
      <c r="C2517" s="22" t="s">
        <v>145</v>
      </c>
      <c r="D2517" s="22">
        <v>6179.61</v>
      </c>
      <c r="E2517" s="22">
        <v>932698.8</v>
      </c>
      <c r="F2517" s="22" t="s">
        <v>94</v>
      </c>
      <c r="G2517" s="22" t="s">
        <v>110</v>
      </c>
      <c r="H2517" s="22" t="s">
        <v>145</v>
      </c>
      <c r="I2517" s="22">
        <v>8303.82</v>
      </c>
      <c r="J2517" s="22">
        <v>1050416</v>
      </c>
      <c r="K2517" s="22">
        <f t="shared" si="216"/>
        <v>7241.715</v>
      </c>
    </row>
    <row r="2518" spans="1:11" s="22" customFormat="1" ht="15.75">
      <c r="A2518" s="22" t="s">
        <v>94</v>
      </c>
      <c r="B2518" s="22" t="s">
        <v>111</v>
      </c>
      <c r="C2518" s="22" t="s">
        <v>1</v>
      </c>
      <c r="D2518" s="22">
        <v>122518.4</v>
      </c>
      <c r="E2518" s="22">
        <v>1055217</v>
      </c>
      <c r="F2518" s="22" t="s">
        <v>94</v>
      </c>
      <c r="G2518" s="22" t="s">
        <v>111</v>
      </c>
      <c r="H2518" s="22" t="s">
        <v>1</v>
      </c>
      <c r="I2518" s="22">
        <v>140944.9</v>
      </c>
      <c r="J2518" s="22">
        <v>1191361</v>
      </c>
      <c r="K2518" s="22">
        <f t="shared" si="216"/>
        <v>131731.65</v>
      </c>
    </row>
    <row r="2519" spans="1:11" s="22" customFormat="1" ht="15.75">
      <c r="A2519" s="22" t="s">
        <v>94</v>
      </c>
      <c r="B2519" s="22" t="s">
        <v>111</v>
      </c>
      <c r="C2519" s="22" t="s">
        <v>2</v>
      </c>
      <c r="D2519" s="22">
        <v>231986.1</v>
      </c>
      <c r="E2519" s="22">
        <v>1287203</v>
      </c>
      <c r="F2519" s="22" t="s">
        <v>94</v>
      </c>
      <c r="G2519" s="22" t="s">
        <v>111</v>
      </c>
      <c r="H2519" s="22" t="s">
        <v>2</v>
      </c>
      <c r="I2519" s="22">
        <v>317960.5</v>
      </c>
      <c r="J2519" s="22">
        <v>1509322</v>
      </c>
      <c r="K2519" s="22">
        <f t="shared" si="216"/>
        <v>274973.3</v>
      </c>
    </row>
    <row r="2520" spans="1:11" s="22" customFormat="1" ht="15.75">
      <c r="A2520" s="22" t="s">
        <v>94</v>
      </c>
      <c r="B2520" s="22" t="s">
        <v>111</v>
      </c>
      <c r="C2520" s="22" t="s">
        <v>364</v>
      </c>
      <c r="D2520" s="22">
        <v>351313.4</v>
      </c>
      <c r="E2520" s="22">
        <v>1638517</v>
      </c>
      <c r="F2520" s="22" t="s">
        <v>94</v>
      </c>
      <c r="G2520" s="22" t="s">
        <v>111</v>
      </c>
      <c r="H2520" s="22" t="s">
        <v>364</v>
      </c>
      <c r="I2520" s="22">
        <v>315061.7</v>
      </c>
      <c r="J2520" s="22">
        <v>1824383</v>
      </c>
      <c r="K2520" s="22">
        <f t="shared" si="216"/>
        <v>333187.55000000005</v>
      </c>
    </row>
    <row r="2521" spans="1:11" s="22" customFormat="1" ht="15.75">
      <c r="A2521" s="22" t="s">
        <v>94</v>
      </c>
      <c r="B2521" s="22" t="s">
        <v>111</v>
      </c>
      <c r="C2521" s="22" t="s">
        <v>145</v>
      </c>
      <c r="D2521" s="22">
        <v>55485.76</v>
      </c>
      <c r="E2521" s="22">
        <v>1694002</v>
      </c>
      <c r="F2521" s="22" t="s">
        <v>94</v>
      </c>
      <c r="G2521" s="22" t="s">
        <v>111</v>
      </c>
      <c r="H2521" s="22" t="s">
        <v>145</v>
      </c>
      <c r="I2521" s="22">
        <v>45013.3</v>
      </c>
      <c r="J2521" s="22">
        <v>1869397</v>
      </c>
      <c r="K2521" s="22">
        <f t="shared" si="216"/>
        <v>50249.53</v>
      </c>
    </row>
    <row r="2524" spans="1:6" ht="15.75">
      <c r="A2524" t="s">
        <v>6</v>
      </c>
      <c r="F2524" t="s">
        <v>6</v>
      </c>
    </row>
    <row r="2525" spans="1:10" ht="15.75">
      <c r="A2525" t="s">
        <v>91</v>
      </c>
      <c r="B2525" t="s">
        <v>109</v>
      </c>
      <c r="C2525" t="s">
        <v>7</v>
      </c>
      <c r="D2525" t="s">
        <v>9</v>
      </c>
      <c r="E2525" t="s">
        <v>9</v>
      </c>
      <c r="F2525" t="s">
        <v>91</v>
      </c>
      <c r="G2525" t="s">
        <v>109</v>
      </c>
      <c r="H2525" t="s">
        <v>7</v>
      </c>
      <c r="I2525" t="s">
        <v>9</v>
      </c>
      <c r="J2525" t="s">
        <v>9</v>
      </c>
    </row>
    <row r="2526" spans="1:8" ht="15.75">
      <c r="A2526" t="s">
        <v>78</v>
      </c>
      <c r="B2526" t="s">
        <v>115</v>
      </c>
      <c r="C2526" t="s">
        <v>79</v>
      </c>
      <c r="F2526" t="s">
        <v>114</v>
      </c>
      <c r="G2526" t="s">
        <v>115</v>
      </c>
      <c r="H2526" t="s">
        <v>87</v>
      </c>
    </row>
    <row r="2527" spans="1:11" s="22" customFormat="1" ht="15.75">
      <c r="A2527" s="22" t="s">
        <v>93</v>
      </c>
      <c r="B2527" s="22" t="s">
        <v>110</v>
      </c>
      <c r="C2527" s="22" t="s">
        <v>153</v>
      </c>
      <c r="D2527" s="22">
        <v>15798.94</v>
      </c>
      <c r="E2527" s="22">
        <v>15798.94</v>
      </c>
      <c r="F2527" s="22" t="s">
        <v>93</v>
      </c>
      <c r="G2527" s="22" t="s">
        <v>110</v>
      </c>
      <c r="H2527" s="22" t="s">
        <v>153</v>
      </c>
      <c r="I2527" s="22">
        <v>15227.69</v>
      </c>
      <c r="J2527" s="22">
        <v>15227.69</v>
      </c>
      <c r="K2527" s="22">
        <f aca="true" t="shared" si="217" ref="K2527:K2534">(D2527+I2527)/2</f>
        <v>15513.315</v>
      </c>
    </row>
    <row r="2528" spans="1:11" s="22" customFormat="1" ht="15.75">
      <c r="A2528" s="22" t="s">
        <v>93</v>
      </c>
      <c r="B2528" s="22" t="s">
        <v>110</v>
      </c>
      <c r="C2528" s="22" t="s">
        <v>154</v>
      </c>
      <c r="D2528" s="22">
        <v>37600.28</v>
      </c>
      <c r="E2528" s="22">
        <v>53399.22</v>
      </c>
      <c r="F2528" s="22" t="s">
        <v>93</v>
      </c>
      <c r="G2528" s="22" t="s">
        <v>110</v>
      </c>
      <c r="H2528" s="22" t="s">
        <v>154</v>
      </c>
      <c r="I2528" s="22">
        <v>68763.9</v>
      </c>
      <c r="J2528" s="22">
        <v>83991.59</v>
      </c>
      <c r="K2528" s="22">
        <f t="shared" si="217"/>
        <v>53182.09</v>
      </c>
    </row>
    <row r="2529" spans="1:11" s="22" customFormat="1" ht="15.75">
      <c r="A2529" s="22" t="s">
        <v>93</v>
      </c>
      <c r="B2529" s="22" t="s">
        <v>111</v>
      </c>
      <c r="C2529" s="22" t="s">
        <v>153</v>
      </c>
      <c r="D2529" s="22">
        <v>329157.3</v>
      </c>
      <c r="E2529" s="22">
        <v>382556.5</v>
      </c>
      <c r="F2529" s="22" t="s">
        <v>93</v>
      </c>
      <c r="G2529" s="22" t="s">
        <v>111</v>
      </c>
      <c r="H2529" s="22" t="s">
        <v>153</v>
      </c>
      <c r="I2529" s="22">
        <v>368861.3</v>
      </c>
      <c r="J2529" s="22">
        <v>452852.9</v>
      </c>
      <c r="K2529" s="22">
        <f t="shared" si="217"/>
        <v>349009.3</v>
      </c>
    </row>
    <row r="2530" spans="1:11" s="22" customFormat="1" ht="15.75">
      <c r="A2530" s="22" t="s">
        <v>93</v>
      </c>
      <c r="B2530" s="22" t="s">
        <v>111</v>
      </c>
      <c r="C2530" s="22" t="s">
        <v>154</v>
      </c>
      <c r="D2530" s="22">
        <v>464035.3</v>
      </c>
      <c r="E2530" s="22">
        <v>846591.8</v>
      </c>
      <c r="F2530" s="22" t="s">
        <v>93</v>
      </c>
      <c r="G2530" s="22" t="s">
        <v>111</v>
      </c>
      <c r="H2530" s="22" t="s">
        <v>154</v>
      </c>
      <c r="I2530" s="22">
        <v>492005.3</v>
      </c>
      <c r="J2530" s="22">
        <v>944858.2</v>
      </c>
      <c r="K2530" s="22">
        <f t="shared" si="217"/>
        <v>478020.3</v>
      </c>
    </row>
    <row r="2531" spans="1:11" s="22" customFormat="1" ht="15.75">
      <c r="A2531" s="22" t="s">
        <v>94</v>
      </c>
      <c r="B2531" s="22" t="s">
        <v>110</v>
      </c>
      <c r="C2531" s="22" t="s">
        <v>153</v>
      </c>
      <c r="D2531" s="22">
        <v>22297.36</v>
      </c>
      <c r="E2531" s="22">
        <v>868889.2</v>
      </c>
      <c r="F2531" s="22" t="s">
        <v>94</v>
      </c>
      <c r="G2531" s="22" t="s">
        <v>110</v>
      </c>
      <c r="H2531" s="22" t="s">
        <v>153</v>
      </c>
      <c r="I2531" s="22">
        <v>29267.69</v>
      </c>
      <c r="J2531" s="22">
        <v>974125.9</v>
      </c>
      <c r="K2531" s="22">
        <f t="shared" si="217"/>
        <v>25782.525</v>
      </c>
    </row>
    <row r="2532" spans="1:11" s="22" customFormat="1" ht="15.75">
      <c r="A2532" s="22" t="s">
        <v>94</v>
      </c>
      <c r="B2532" s="22" t="s">
        <v>110</v>
      </c>
      <c r="C2532" s="22" t="s">
        <v>154</v>
      </c>
      <c r="D2532" s="22">
        <v>63809.61</v>
      </c>
      <c r="E2532" s="22">
        <v>932698.8</v>
      </c>
      <c r="F2532" s="22" t="s">
        <v>94</v>
      </c>
      <c r="G2532" s="22" t="s">
        <v>110</v>
      </c>
      <c r="H2532" s="22" t="s">
        <v>154</v>
      </c>
      <c r="I2532" s="22">
        <v>76290.44</v>
      </c>
      <c r="J2532" s="22">
        <v>1050416</v>
      </c>
      <c r="K2532" s="22">
        <f t="shared" si="217"/>
        <v>70050.025</v>
      </c>
    </row>
    <row r="2533" spans="1:11" s="22" customFormat="1" ht="15.75">
      <c r="A2533" s="22" t="s">
        <v>94</v>
      </c>
      <c r="B2533" s="22" t="s">
        <v>111</v>
      </c>
      <c r="C2533" s="22" t="s">
        <v>153</v>
      </c>
      <c r="D2533" s="22">
        <v>315466.7</v>
      </c>
      <c r="E2533" s="22">
        <v>1248165</v>
      </c>
      <c r="F2533" s="22" t="s">
        <v>94</v>
      </c>
      <c r="G2533" s="22" t="s">
        <v>111</v>
      </c>
      <c r="H2533" s="22" t="s">
        <v>153</v>
      </c>
      <c r="I2533" s="22">
        <v>379852</v>
      </c>
      <c r="J2533" s="22">
        <v>1430268</v>
      </c>
      <c r="K2533" s="22">
        <f t="shared" si="217"/>
        <v>347659.35</v>
      </c>
    </row>
    <row r="2534" spans="1:11" s="22" customFormat="1" ht="15.75">
      <c r="A2534" s="22" t="s">
        <v>94</v>
      </c>
      <c r="B2534" s="22" t="s">
        <v>111</v>
      </c>
      <c r="C2534" s="22" t="s">
        <v>154</v>
      </c>
      <c r="D2534" s="22">
        <v>445837</v>
      </c>
      <c r="E2534" s="22">
        <v>1694002</v>
      </c>
      <c r="F2534" s="22" t="s">
        <v>94</v>
      </c>
      <c r="G2534" s="22" t="s">
        <v>111</v>
      </c>
      <c r="H2534" s="22" t="s">
        <v>154</v>
      </c>
      <c r="I2534" s="22">
        <v>439128.5</v>
      </c>
      <c r="J2534" s="22">
        <v>1869397</v>
      </c>
      <c r="K2534" s="22">
        <f t="shared" si="217"/>
        <v>442482.75</v>
      </c>
    </row>
    <row r="2535" spans="1:6" ht="15.75">
      <c r="A2535" t="s">
        <v>258</v>
      </c>
      <c r="F2535" t="s">
        <v>220</v>
      </c>
    </row>
    <row r="2536" spans="1:6" ht="15.75">
      <c r="A2536" t="s">
        <v>4</v>
      </c>
      <c r="F2536" t="s">
        <v>4</v>
      </c>
    </row>
    <row r="2538" spans="1:6" ht="15.75">
      <c r="A2538" t="s">
        <v>5</v>
      </c>
      <c r="F2538" t="s">
        <v>5</v>
      </c>
    </row>
    <row r="2540" spans="1:6" ht="15.75">
      <c r="A2540" t="s">
        <v>6</v>
      </c>
      <c r="F2540" t="s">
        <v>6</v>
      </c>
    </row>
    <row r="2541" spans="1:10" ht="15.75">
      <c r="A2541" t="s">
        <v>7</v>
      </c>
      <c r="B2541" t="s">
        <v>91</v>
      </c>
      <c r="C2541" t="s">
        <v>113</v>
      </c>
      <c r="D2541" t="s">
        <v>9</v>
      </c>
      <c r="E2541" t="s">
        <v>9</v>
      </c>
      <c r="F2541" t="s">
        <v>7</v>
      </c>
      <c r="G2541" t="s">
        <v>91</v>
      </c>
      <c r="H2541" t="s">
        <v>113</v>
      </c>
      <c r="I2541" t="s">
        <v>9</v>
      </c>
      <c r="J2541" t="s">
        <v>9</v>
      </c>
    </row>
    <row r="2542" spans="1:16" ht="15.75">
      <c r="A2542" t="s">
        <v>11</v>
      </c>
      <c r="B2542" t="s">
        <v>43</v>
      </c>
      <c r="C2542" t="s">
        <v>78</v>
      </c>
      <c r="F2542" t="s">
        <v>11</v>
      </c>
      <c r="G2542" t="s">
        <v>43</v>
      </c>
      <c r="H2542" t="s">
        <v>78</v>
      </c>
      <c r="L2542">
        <f>SUM(K2543:K2559)</f>
        <v>280312.255</v>
      </c>
      <c r="P2542">
        <f>SUM(O2543:O2559)</f>
        <v>499412.06000000006</v>
      </c>
    </row>
    <row r="2543" spans="1:17" s="22" customFormat="1" ht="15.75">
      <c r="A2543" s="22" t="s">
        <v>153</v>
      </c>
      <c r="B2543" s="22" t="s">
        <v>93</v>
      </c>
      <c r="C2543" s="22" t="s">
        <v>116</v>
      </c>
      <c r="D2543" s="22">
        <v>10909.66</v>
      </c>
      <c r="E2543" s="22">
        <v>10909.66</v>
      </c>
      <c r="F2543" s="22" t="s">
        <v>153</v>
      </c>
      <c r="G2543" s="22" t="s">
        <v>93</v>
      </c>
      <c r="H2543" s="22" t="s">
        <v>116</v>
      </c>
      <c r="I2543" s="22">
        <v>5406.91</v>
      </c>
      <c r="J2543" s="22">
        <v>5406.91</v>
      </c>
      <c r="K2543" s="22">
        <f aca="true" t="shared" si="218" ref="K2543:K2606">(D2543+I2543)/2</f>
        <v>8158.285</v>
      </c>
      <c r="L2543" s="22">
        <f>+K2543/$L$2542</f>
        <v>0.029104275159143506</v>
      </c>
      <c r="M2543" s="22">
        <f>+M2542+L2543</f>
        <v>0.029104275159143506</v>
      </c>
      <c r="O2543" s="22">
        <f>+K2543+K2560</f>
        <v>23807.595</v>
      </c>
      <c r="P2543" s="22">
        <f>+O2543/$P$2542</f>
        <v>0.0476712456643518</v>
      </c>
      <c r="Q2543" s="22">
        <f>+Q2542+P2543</f>
        <v>0.0476712456643518</v>
      </c>
    </row>
    <row r="2544" spans="1:17" s="22" customFormat="1" ht="15.75">
      <c r="A2544" s="22" t="s">
        <v>153</v>
      </c>
      <c r="B2544" s="22" t="s">
        <v>93</v>
      </c>
      <c r="C2544" s="22" t="s">
        <v>117</v>
      </c>
      <c r="D2544" s="22">
        <v>22749.8</v>
      </c>
      <c r="E2544" s="22">
        <v>33659.46</v>
      </c>
      <c r="F2544" s="22" t="s">
        <v>153</v>
      </c>
      <c r="G2544" s="22" t="s">
        <v>93</v>
      </c>
      <c r="H2544" s="22" t="s">
        <v>117</v>
      </c>
      <c r="I2544" s="22">
        <v>18276.6</v>
      </c>
      <c r="J2544" s="22">
        <v>23683.51</v>
      </c>
      <c r="K2544" s="22">
        <f t="shared" si="218"/>
        <v>20513.199999999997</v>
      </c>
      <c r="L2544" s="22">
        <f aca="true" t="shared" si="219" ref="L2544:L2558">+K2544/$L$2542</f>
        <v>0.07317981869897196</v>
      </c>
      <c r="M2544" s="22">
        <f aca="true" t="shared" si="220" ref="M2544:M2552">+M2543+L2544</f>
        <v>0.10228409385811546</v>
      </c>
      <c r="O2544" s="22">
        <f aca="true" t="shared" si="221" ref="O2544:O2559">+K2544+K2561</f>
        <v>55913.895</v>
      </c>
      <c r="P2544" s="22">
        <f aca="true" t="shared" si="222" ref="P2544:P2559">+O2544/$P$2542</f>
        <v>0.11195944086732705</v>
      </c>
      <c r="Q2544" s="22">
        <f aca="true" t="shared" si="223" ref="Q2544:Q2549">+Q2543+P2544</f>
        <v>0.15963068653167883</v>
      </c>
    </row>
    <row r="2545" spans="1:17" s="22" customFormat="1" ht="15.75">
      <c r="A2545" s="22" t="s">
        <v>153</v>
      </c>
      <c r="B2545" s="22" t="s">
        <v>93</v>
      </c>
      <c r="C2545" s="22" t="s">
        <v>118</v>
      </c>
      <c r="D2545" s="22">
        <v>28955.68</v>
      </c>
      <c r="E2545" s="22">
        <v>62615.14</v>
      </c>
      <c r="F2545" s="22" t="s">
        <v>153</v>
      </c>
      <c r="G2545" s="22" t="s">
        <v>93</v>
      </c>
      <c r="H2545" s="22" t="s">
        <v>118</v>
      </c>
      <c r="I2545" s="22">
        <v>28276.75</v>
      </c>
      <c r="J2545" s="22">
        <v>51960.26</v>
      </c>
      <c r="K2545" s="22">
        <f t="shared" si="218"/>
        <v>28616.215</v>
      </c>
      <c r="L2545" s="22">
        <f t="shared" si="219"/>
        <v>0.10208692088756519</v>
      </c>
      <c r="M2545" s="22">
        <f t="shared" si="220"/>
        <v>0.20437101474568065</v>
      </c>
      <c r="O2545" s="22">
        <f t="shared" si="221"/>
        <v>44649.81</v>
      </c>
      <c r="P2545" s="22">
        <f t="shared" si="222"/>
        <v>0.08940474925655578</v>
      </c>
      <c r="Q2545" s="22">
        <f t="shared" si="223"/>
        <v>0.24903543578823462</v>
      </c>
    </row>
    <row r="2546" spans="1:17" s="22" customFormat="1" ht="15.75">
      <c r="A2546" s="22" t="s">
        <v>153</v>
      </c>
      <c r="B2546" s="22" t="s">
        <v>93</v>
      </c>
      <c r="C2546" s="22" t="s">
        <v>119</v>
      </c>
      <c r="D2546" s="22">
        <v>17583.75</v>
      </c>
      <c r="E2546" s="22">
        <v>80198.89</v>
      </c>
      <c r="F2546" s="22" t="s">
        <v>153</v>
      </c>
      <c r="G2546" s="22" t="s">
        <v>93</v>
      </c>
      <c r="H2546" s="22" t="s">
        <v>119</v>
      </c>
      <c r="I2546" s="22">
        <v>17388.43</v>
      </c>
      <c r="J2546" s="22">
        <v>69348.69</v>
      </c>
      <c r="K2546" s="22">
        <f t="shared" si="218"/>
        <v>17486.09</v>
      </c>
      <c r="L2546" s="22">
        <f t="shared" si="219"/>
        <v>0.06238075463379223</v>
      </c>
      <c r="M2546" s="22">
        <f t="shared" si="220"/>
        <v>0.26675176937947287</v>
      </c>
      <c r="O2546" s="22">
        <f t="shared" si="221"/>
        <v>35773.095</v>
      </c>
      <c r="P2546" s="22">
        <f t="shared" si="222"/>
        <v>0.0716304187768313</v>
      </c>
      <c r="Q2546" s="22">
        <f t="shared" si="223"/>
        <v>0.3206658545650659</v>
      </c>
    </row>
    <row r="2547" spans="1:17" s="22" customFormat="1" ht="15.75">
      <c r="A2547" s="22" t="s">
        <v>153</v>
      </c>
      <c r="B2547" s="22" t="s">
        <v>93</v>
      </c>
      <c r="C2547" s="22" t="s">
        <v>120</v>
      </c>
      <c r="D2547" s="22">
        <v>17045.22</v>
      </c>
      <c r="E2547" s="22">
        <v>97244.11</v>
      </c>
      <c r="F2547" s="22" t="s">
        <v>153</v>
      </c>
      <c r="G2547" s="22" t="s">
        <v>93</v>
      </c>
      <c r="H2547" s="22" t="s">
        <v>120</v>
      </c>
      <c r="I2547" s="22">
        <v>18087.71</v>
      </c>
      <c r="J2547" s="22">
        <v>87436.4</v>
      </c>
      <c r="K2547" s="22">
        <f t="shared" si="218"/>
        <v>17566.465</v>
      </c>
      <c r="L2547" s="22">
        <f t="shared" si="219"/>
        <v>0.06266748844070338</v>
      </c>
      <c r="M2547" s="22">
        <f t="shared" si="220"/>
        <v>0.3294192578201762</v>
      </c>
      <c r="O2547" s="22">
        <f t="shared" si="221"/>
        <v>36075.545</v>
      </c>
      <c r="P2547" s="22">
        <f t="shared" si="222"/>
        <v>0.07223603090401941</v>
      </c>
      <c r="Q2547" s="22">
        <f t="shared" si="223"/>
        <v>0.39290188546908533</v>
      </c>
    </row>
    <row r="2548" spans="1:17" s="22" customFormat="1" ht="15.75">
      <c r="A2548" s="22" t="s">
        <v>153</v>
      </c>
      <c r="B2548" s="22" t="s">
        <v>93</v>
      </c>
      <c r="C2548" s="22" t="s">
        <v>121</v>
      </c>
      <c r="D2548" s="22">
        <v>8640.65</v>
      </c>
      <c r="E2548" s="22">
        <v>105884.8</v>
      </c>
      <c r="F2548" s="22" t="s">
        <v>153</v>
      </c>
      <c r="G2548" s="22" t="s">
        <v>93</v>
      </c>
      <c r="H2548" s="22" t="s">
        <v>121</v>
      </c>
      <c r="I2548" s="22">
        <v>10239.3</v>
      </c>
      <c r="J2548" s="22">
        <v>97675.7</v>
      </c>
      <c r="K2548" s="22">
        <f t="shared" si="218"/>
        <v>9439.974999999999</v>
      </c>
      <c r="L2548" s="22">
        <f t="shared" si="219"/>
        <v>0.03367664035951621</v>
      </c>
      <c r="M2548" s="22">
        <f t="shared" si="220"/>
        <v>0.36309589817969246</v>
      </c>
      <c r="O2548" s="22">
        <f t="shared" si="221"/>
        <v>24642.824999999997</v>
      </c>
      <c r="P2548" s="22">
        <f t="shared" si="222"/>
        <v>0.0493436722373104</v>
      </c>
      <c r="Q2548" s="22">
        <f t="shared" si="223"/>
        <v>0.44224555770639573</v>
      </c>
    </row>
    <row r="2549" spans="1:17" s="22" customFormat="1" ht="15.75">
      <c r="A2549" s="22" t="s">
        <v>153</v>
      </c>
      <c r="B2549" s="22" t="s">
        <v>93</v>
      </c>
      <c r="C2549" s="22" t="s">
        <v>122</v>
      </c>
      <c r="D2549" s="22">
        <v>12280.64</v>
      </c>
      <c r="E2549" s="22">
        <v>118165.4</v>
      </c>
      <c r="F2549" s="22" t="s">
        <v>153</v>
      </c>
      <c r="G2549" s="22" t="s">
        <v>93</v>
      </c>
      <c r="H2549" s="22" t="s">
        <v>122</v>
      </c>
      <c r="I2549" s="22">
        <v>13028.16</v>
      </c>
      <c r="J2549" s="22">
        <v>110703.9</v>
      </c>
      <c r="K2549" s="22">
        <f t="shared" si="218"/>
        <v>12654.4</v>
      </c>
      <c r="L2549" s="22">
        <f t="shared" si="219"/>
        <v>0.04514394135211819</v>
      </c>
      <c r="M2549" s="22">
        <f t="shared" si="220"/>
        <v>0.40823983953181064</v>
      </c>
      <c r="O2549" s="22">
        <f t="shared" si="221"/>
        <v>24470.195</v>
      </c>
      <c r="P2549" s="22">
        <f t="shared" si="222"/>
        <v>0.04899800577503074</v>
      </c>
      <c r="Q2549" s="22">
        <f t="shared" si="223"/>
        <v>0.49124356348142645</v>
      </c>
    </row>
    <row r="2550" spans="1:18" s="22" customFormat="1" ht="15.75">
      <c r="A2550" s="22" t="s">
        <v>153</v>
      </c>
      <c r="B2550" s="22" t="s">
        <v>93</v>
      </c>
      <c r="C2550" s="22" t="s">
        <v>123</v>
      </c>
      <c r="D2550" s="22">
        <v>15524.9</v>
      </c>
      <c r="E2550" s="22">
        <v>133690.3</v>
      </c>
      <c r="F2550" s="22" t="s">
        <v>153</v>
      </c>
      <c r="G2550" s="22" t="s">
        <v>93</v>
      </c>
      <c r="H2550" s="22" t="s">
        <v>123</v>
      </c>
      <c r="I2550" s="22">
        <v>10151.51</v>
      </c>
      <c r="J2550" s="22">
        <v>120855.4</v>
      </c>
      <c r="K2550" s="22">
        <f t="shared" si="218"/>
        <v>12838.205</v>
      </c>
      <c r="L2550" s="22">
        <f t="shared" si="219"/>
        <v>0.04579965652946568</v>
      </c>
      <c r="M2550" s="22">
        <f>+M2549+L2550</f>
        <v>0.4540394960612763</v>
      </c>
      <c r="O2550" s="22">
        <f t="shared" si="221"/>
        <v>23370.230000000003</v>
      </c>
      <c r="P2550" s="22">
        <f t="shared" si="222"/>
        <v>0.04679548587593179</v>
      </c>
      <c r="Q2550" s="22">
        <f>+Q2549+P2550</f>
        <v>0.5380390493573582</v>
      </c>
      <c r="R2550" s="22">
        <f>45000+5000*(0.5-Q2549)/(Q2550-Q2549)</f>
        <v>45935.6069666409</v>
      </c>
    </row>
    <row r="2551" spans="1:16" s="22" customFormat="1" ht="15.75">
      <c r="A2551" s="22" t="s">
        <v>153</v>
      </c>
      <c r="B2551" s="22" t="s">
        <v>93</v>
      </c>
      <c r="C2551" s="22" t="s">
        <v>124</v>
      </c>
      <c r="D2551" s="22">
        <v>20140.57</v>
      </c>
      <c r="E2551" s="22">
        <v>153830.9</v>
      </c>
      <c r="F2551" s="22" t="s">
        <v>153</v>
      </c>
      <c r="G2551" s="22" t="s">
        <v>93</v>
      </c>
      <c r="H2551" s="22" t="s">
        <v>124</v>
      </c>
      <c r="I2551" s="22">
        <v>25796.29</v>
      </c>
      <c r="J2551" s="22">
        <v>146651.7</v>
      </c>
      <c r="K2551" s="22">
        <f t="shared" si="218"/>
        <v>22968.43</v>
      </c>
      <c r="L2551" s="22">
        <f t="shared" si="219"/>
        <v>0.08193872936450816</v>
      </c>
      <c r="M2551" s="22">
        <f t="shared" si="220"/>
        <v>0.5359782254257844</v>
      </c>
      <c r="N2551" s="22">
        <f>50000+5000*(0.5-M2550)/(M2551-M2550)</f>
        <v>52804.56533163129</v>
      </c>
      <c r="O2551" s="22">
        <f t="shared" si="221"/>
        <v>36222.33</v>
      </c>
      <c r="P2551" s="22">
        <f t="shared" si="222"/>
        <v>0.07252994651350629</v>
      </c>
    </row>
    <row r="2552" spans="1:16" s="22" customFormat="1" ht="15.75">
      <c r="A2552" s="22" t="s">
        <v>153</v>
      </c>
      <c r="B2552" s="22" t="s">
        <v>93</v>
      </c>
      <c r="C2552" s="22" t="s">
        <v>125</v>
      </c>
      <c r="D2552" s="22">
        <v>8088.47</v>
      </c>
      <c r="E2552" s="22">
        <v>161919.3</v>
      </c>
      <c r="F2552" s="22" t="s">
        <v>153</v>
      </c>
      <c r="G2552" s="22" t="s">
        <v>93</v>
      </c>
      <c r="H2552" s="22" t="s">
        <v>125</v>
      </c>
      <c r="I2552" s="22">
        <v>13252.49</v>
      </c>
      <c r="J2552" s="22">
        <v>159904.2</v>
      </c>
      <c r="K2552" s="22">
        <f t="shared" si="218"/>
        <v>10670.48</v>
      </c>
      <c r="L2552" s="22">
        <f t="shared" si="219"/>
        <v>0.03806640562325753</v>
      </c>
      <c r="M2552" s="22">
        <f t="shared" si="220"/>
        <v>0.574044631049042</v>
      </c>
      <c r="O2552" s="22">
        <f t="shared" si="221"/>
        <v>15351.115</v>
      </c>
      <c r="P2552" s="22">
        <f t="shared" si="222"/>
        <v>0.030738374639971647</v>
      </c>
    </row>
    <row r="2553" spans="1:16" s="22" customFormat="1" ht="15.75">
      <c r="A2553" s="22" t="s">
        <v>153</v>
      </c>
      <c r="B2553" s="22" t="s">
        <v>93</v>
      </c>
      <c r="C2553" s="22" t="s">
        <v>126</v>
      </c>
      <c r="D2553" s="22">
        <v>14083.41</v>
      </c>
      <c r="E2553" s="22">
        <v>176002.8</v>
      </c>
      <c r="F2553" s="22" t="s">
        <v>153</v>
      </c>
      <c r="G2553" s="22" t="s">
        <v>93</v>
      </c>
      <c r="H2553" s="22" t="s">
        <v>126</v>
      </c>
      <c r="I2553" s="22">
        <v>13417.54</v>
      </c>
      <c r="J2553" s="22">
        <v>173321.7</v>
      </c>
      <c r="K2553" s="22">
        <f t="shared" si="218"/>
        <v>13750.475</v>
      </c>
      <c r="L2553" s="22">
        <f t="shared" si="219"/>
        <v>0.04905413429034703</v>
      </c>
      <c r="O2553" s="22">
        <f t="shared" si="221"/>
        <v>21237.620000000003</v>
      </c>
      <c r="P2553" s="22">
        <f t="shared" si="222"/>
        <v>0.04252524458460214</v>
      </c>
    </row>
    <row r="2554" spans="1:16" s="22" customFormat="1" ht="15.75">
      <c r="A2554" s="22" t="s">
        <v>153</v>
      </c>
      <c r="B2554" s="22" t="s">
        <v>93</v>
      </c>
      <c r="C2554" s="22" t="s">
        <v>127</v>
      </c>
      <c r="D2554" s="22">
        <v>2064.42</v>
      </c>
      <c r="E2554" s="22">
        <v>178067.2</v>
      </c>
      <c r="F2554" s="22" t="s">
        <v>153</v>
      </c>
      <c r="G2554" s="22" t="s">
        <v>93</v>
      </c>
      <c r="H2554" s="22" t="s">
        <v>127</v>
      </c>
      <c r="I2554" s="22">
        <v>14567.32</v>
      </c>
      <c r="J2554" s="22">
        <v>187889</v>
      </c>
      <c r="K2554" s="22">
        <f t="shared" si="218"/>
        <v>8315.869999999999</v>
      </c>
      <c r="L2554" s="22">
        <f t="shared" si="219"/>
        <v>0.02966645179319755</v>
      </c>
      <c r="O2554" s="22">
        <f>+K2554+K2571</f>
        <v>18929.754999999997</v>
      </c>
      <c r="P2554" s="22">
        <f t="shared" si="222"/>
        <v>0.03790408065035513</v>
      </c>
    </row>
    <row r="2555" spans="1:16" s="22" customFormat="1" ht="15.75">
      <c r="A2555" s="22" t="s">
        <v>153</v>
      </c>
      <c r="B2555" s="22" t="s">
        <v>93</v>
      </c>
      <c r="C2555" s="22" t="s">
        <v>128</v>
      </c>
      <c r="D2555" s="22">
        <v>9960.56</v>
      </c>
      <c r="E2555" s="22">
        <v>188027.7</v>
      </c>
      <c r="F2555" s="22" t="s">
        <v>153</v>
      </c>
      <c r="G2555" s="22" t="s">
        <v>93</v>
      </c>
      <c r="H2555" s="22" t="s">
        <v>128</v>
      </c>
      <c r="I2555" s="22">
        <v>11641.31</v>
      </c>
      <c r="J2555" s="22">
        <v>199530.3</v>
      </c>
      <c r="K2555" s="22">
        <f t="shared" si="218"/>
        <v>10800.935</v>
      </c>
      <c r="L2555" s="22">
        <f t="shared" si="219"/>
        <v>0.03853179733436913</v>
      </c>
      <c r="O2555" s="22">
        <f t="shared" si="221"/>
        <v>16093.58</v>
      </c>
      <c r="P2555" s="22">
        <f t="shared" si="222"/>
        <v>0.03222505279508068</v>
      </c>
    </row>
    <row r="2556" spans="1:16" s="22" customFormat="1" ht="15.75">
      <c r="A2556" s="22" t="s">
        <v>153</v>
      </c>
      <c r="B2556" s="22" t="s">
        <v>93</v>
      </c>
      <c r="C2556" s="22" t="s">
        <v>129</v>
      </c>
      <c r="D2556" s="22">
        <v>12183.79</v>
      </c>
      <c r="E2556" s="22">
        <v>200211.5</v>
      </c>
      <c r="F2556" s="22" t="s">
        <v>153</v>
      </c>
      <c r="G2556" s="22" t="s">
        <v>93</v>
      </c>
      <c r="H2556" s="22" t="s">
        <v>129</v>
      </c>
      <c r="I2556" s="22">
        <v>18059.38</v>
      </c>
      <c r="J2556" s="22">
        <v>217589.7</v>
      </c>
      <c r="K2556" s="22">
        <f t="shared" si="218"/>
        <v>15121.585000000001</v>
      </c>
      <c r="L2556" s="22">
        <f t="shared" si="219"/>
        <v>0.05394550088436198</v>
      </c>
      <c r="O2556" s="22">
        <f t="shared" si="221"/>
        <v>19705.445</v>
      </c>
      <c r="P2556" s="22">
        <f t="shared" si="222"/>
        <v>0.03945728703467833</v>
      </c>
    </row>
    <row r="2557" spans="1:16" s="22" customFormat="1" ht="15.75">
      <c r="A2557" s="22" t="s">
        <v>153</v>
      </c>
      <c r="B2557" s="22" t="s">
        <v>93</v>
      </c>
      <c r="C2557" s="22" t="s">
        <v>130</v>
      </c>
      <c r="D2557" s="22">
        <v>5386.76</v>
      </c>
      <c r="E2557" s="22">
        <v>205598.3</v>
      </c>
      <c r="F2557" s="22" t="s">
        <v>153</v>
      </c>
      <c r="G2557" s="22" t="s">
        <v>93</v>
      </c>
      <c r="H2557" s="22" t="s">
        <v>130</v>
      </c>
      <c r="I2557" s="22">
        <v>9658.08</v>
      </c>
      <c r="J2557" s="22">
        <v>227247.8</v>
      </c>
      <c r="K2557" s="22">
        <f t="shared" si="218"/>
        <v>7522.42</v>
      </c>
      <c r="L2557" s="22">
        <f t="shared" si="219"/>
        <v>0.02683585846077261</v>
      </c>
      <c r="O2557" s="22">
        <f t="shared" si="221"/>
        <v>16697.375</v>
      </c>
      <c r="P2557" s="22">
        <f t="shared" si="222"/>
        <v>0.03343406444770276</v>
      </c>
    </row>
    <row r="2558" spans="1:16" s="22" customFormat="1" ht="15.75">
      <c r="A2558" s="22" t="s">
        <v>153</v>
      </c>
      <c r="B2558" s="22" t="s">
        <v>93</v>
      </c>
      <c r="C2558" s="22" t="s">
        <v>131</v>
      </c>
      <c r="D2558" s="22">
        <v>6532.94</v>
      </c>
      <c r="E2558" s="22">
        <v>212131.2</v>
      </c>
      <c r="F2558" s="22" t="s">
        <v>153</v>
      </c>
      <c r="G2558" s="22" t="s">
        <v>93</v>
      </c>
      <c r="H2558" s="22" t="s">
        <v>131</v>
      </c>
      <c r="I2558" s="22">
        <v>7336.56</v>
      </c>
      <c r="J2558" s="22">
        <v>234584.3</v>
      </c>
      <c r="K2558" s="22">
        <f t="shared" si="218"/>
        <v>6934.75</v>
      </c>
      <c r="L2558" s="22">
        <f t="shared" si="219"/>
        <v>0.0247393750230435</v>
      </c>
      <c r="O2558" s="22">
        <f t="shared" si="221"/>
        <v>16853.78</v>
      </c>
      <c r="P2558" s="22">
        <f t="shared" si="222"/>
        <v>0.03374724270775519</v>
      </c>
    </row>
    <row r="2559" spans="1:16" s="22" customFormat="1" ht="15.75">
      <c r="A2559" s="22" t="s">
        <v>153</v>
      </c>
      <c r="B2559" s="22" t="s">
        <v>93</v>
      </c>
      <c r="C2559" s="22" t="s">
        <v>132</v>
      </c>
      <c r="D2559" s="22">
        <v>48246.81</v>
      </c>
      <c r="E2559" s="22">
        <v>260378</v>
      </c>
      <c r="F2559" s="22" t="s">
        <v>153</v>
      </c>
      <c r="G2559" s="22" t="s">
        <v>93</v>
      </c>
      <c r="H2559" s="22" t="s">
        <v>132</v>
      </c>
      <c r="I2559" s="22">
        <v>65662.14</v>
      </c>
      <c r="J2559" s="22">
        <v>300246.5</v>
      </c>
      <c r="K2559" s="22">
        <f t="shared" si="218"/>
        <v>56954.475</v>
      </c>
      <c r="L2559" s="22">
        <f>SUM(K2560:K2576)</f>
        <v>219099.80499999996</v>
      </c>
      <c r="O2559" s="22">
        <f t="shared" si="221"/>
        <v>69617.87</v>
      </c>
      <c r="P2559" s="22">
        <f t="shared" si="222"/>
        <v>0.13939965726898942</v>
      </c>
    </row>
    <row r="2560" spans="1:13" s="22" customFormat="1" ht="15.75">
      <c r="A2560" s="22" t="s">
        <v>153</v>
      </c>
      <c r="B2560" s="22" t="s">
        <v>94</v>
      </c>
      <c r="C2560" s="22" t="s">
        <v>116</v>
      </c>
      <c r="D2560" s="22">
        <v>13084.11</v>
      </c>
      <c r="E2560" s="22">
        <v>273462.1</v>
      </c>
      <c r="F2560" s="22" t="s">
        <v>153</v>
      </c>
      <c r="G2560" s="22" t="s">
        <v>94</v>
      </c>
      <c r="H2560" s="22" t="s">
        <v>116</v>
      </c>
      <c r="I2560" s="22">
        <v>18214.51</v>
      </c>
      <c r="J2560" s="22">
        <v>318461</v>
      </c>
      <c r="K2560" s="22">
        <f t="shared" si="218"/>
        <v>15649.31</v>
      </c>
      <c r="L2560" s="22">
        <f>+K2560/$L$2559</f>
        <v>0.07142548575066053</v>
      </c>
      <c r="M2560" s="22">
        <f>+M2559+L2560</f>
        <v>0.07142548575066053</v>
      </c>
    </row>
    <row r="2561" spans="1:13" s="22" customFormat="1" ht="15.75">
      <c r="A2561" s="22" t="s">
        <v>153</v>
      </c>
      <c r="B2561" s="22" t="s">
        <v>94</v>
      </c>
      <c r="C2561" s="22" t="s">
        <v>117</v>
      </c>
      <c r="D2561" s="22">
        <v>33342.04</v>
      </c>
      <c r="E2561" s="22">
        <v>306804.2</v>
      </c>
      <c r="F2561" s="22" t="s">
        <v>153</v>
      </c>
      <c r="G2561" s="22" t="s">
        <v>94</v>
      </c>
      <c r="H2561" s="22" t="s">
        <v>117</v>
      </c>
      <c r="I2561" s="22">
        <v>37459.35</v>
      </c>
      <c r="J2561" s="22">
        <v>355920.3</v>
      </c>
      <c r="K2561" s="22">
        <f t="shared" si="218"/>
        <v>35400.695</v>
      </c>
      <c r="L2561" s="22">
        <f aca="true" t="shared" si="224" ref="L2561:L2575">+K2561/$L$2559</f>
        <v>0.16157337520222806</v>
      </c>
      <c r="M2561" s="22">
        <f aca="true" t="shared" si="225" ref="M2561:M2571">+M2560+L2561</f>
        <v>0.23299886095288858</v>
      </c>
    </row>
    <row r="2562" spans="1:13" s="22" customFormat="1" ht="15.75">
      <c r="A2562" s="22" t="s">
        <v>153</v>
      </c>
      <c r="B2562" s="22" t="s">
        <v>94</v>
      </c>
      <c r="C2562" s="22" t="s">
        <v>118</v>
      </c>
      <c r="D2562" s="22">
        <v>13841.2</v>
      </c>
      <c r="E2562" s="22">
        <v>320645.4</v>
      </c>
      <c r="F2562" s="22" t="s">
        <v>153</v>
      </c>
      <c r="G2562" s="22" t="s">
        <v>94</v>
      </c>
      <c r="H2562" s="22" t="s">
        <v>118</v>
      </c>
      <c r="I2562" s="22">
        <v>18225.99</v>
      </c>
      <c r="J2562" s="22">
        <v>374146.3</v>
      </c>
      <c r="K2562" s="22">
        <f t="shared" si="218"/>
        <v>16033.595000000001</v>
      </c>
      <c r="L2562" s="22">
        <f t="shared" si="224"/>
        <v>0.07317941245999741</v>
      </c>
      <c r="M2562" s="22">
        <f t="shared" si="225"/>
        <v>0.306178273412886</v>
      </c>
    </row>
    <row r="2563" spans="1:13" s="22" customFormat="1" ht="15.75">
      <c r="A2563" s="22" t="s">
        <v>153</v>
      </c>
      <c r="B2563" s="22" t="s">
        <v>94</v>
      </c>
      <c r="C2563" s="22" t="s">
        <v>119</v>
      </c>
      <c r="D2563" s="22">
        <v>18010.51</v>
      </c>
      <c r="E2563" s="22">
        <v>338655.9</v>
      </c>
      <c r="F2563" s="22" t="s">
        <v>153</v>
      </c>
      <c r="G2563" s="22" t="s">
        <v>94</v>
      </c>
      <c r="H2563" s="22" t="s">
        <v>119</v>
      </c>
      <c r="I2563" s="22">
        <v>18563.5</v>
      </c>
      <c r="J2563" s="22">
        <v>392709.8</v>
      </c>
      <c r="K2563" s="22">
        <f t="shared" si="218"/>
        <v>18287.004999999997</v>
      </c>
      <c r="L2563" s="22">
        <f t="shared" si="224"/>
        <v>0.08346426871534642</v>
      </c>
      <c r="M2563" s="22">
        <f t="shared" si="225"/>
        <v>0.3896425421282324</v>
      </c>
    </row>
    <row r="2564" spans="1:13" s="22" customFormat="1" ht="15.75">
      <c r="A2564" s="22" t="s">
        <v>153</v>
      </c>
      <c r="B2564" s="22" t="s">
        <v>94</v>
      </c>
      <c r="C2564" s="22" t="s">
        <v>120</v>
      </c>
      <c r="D2564" s="22">
        <v>18356.29</v>
      </c>
      <c r="E2564" s="22">
        <v>357012.2</v>
      </c>
      <c r="F2564" s="22" t="s">
        <v>153</v>
      </c>
      <c r="G2564" s="22" t="s">
        <v>94</v>
      </c>
      <c r="H2564" s="22" t="s">
        <v>120</v>
      </c>
      <c r="I2564" s="22">
        <v>18661.87</v>
      </c>
      <c r="J2564" s="22">
        <v>411371.7</v>
      </c>
      <c r="K2564" s="22">
        <f t="shared" si="218"/>
        <v>18509.08</v>
      </c>
      <c r="L2564" s="22">
        <f t="shared" si="224"/>
        <v>0.08447784789219691</v>
      </c>
      <c r="M2564" s="22">
        <f t="shared" si="225"/>
        <v>0.4741203900204293</v>
      </c>
    </row>
    <row r="2565" spans="1:14" s="22" customFormat="1" ht="15.75">
      <c r="A2565" s="22" t="s">
        <v>153</v>
      </c>
      <c r="B2565" s="22" t="s">
        <v>94</v>
      </c>
      <c r="C2565" s="22" t="s">
        <v>121</v>
      </c>
      <c r="D2565" s="22">
        <v>14158.48</v>
      </c>
      <c r="E2565" s="22">
        <v>371170.7</v>
      </c>
      <c r="F2565" s="22" t="s">
        <v>153</v>
      </c>
      <c r="G2565" s="22" t="s">
        <v>94</v>
      </c>
      <c r="H2565" s="22" t="s">
        <v>121</v>
      </c>
      <c r="I2565" s="22">
        <v>16247.22</v>
      </c>
      <c r="J2565" s="22">
        <v>427618.9</v>
      </c>
      <c r="K2565" s="22">
        <f t="shared" si="218"/>
        <v>15202.849999999999</v>
      </c>
      <c r="L2565" s="22">
        <f t="shared" si="224"/>
        <v>0.06938778425658572</v>
      </c>
      <c r="M2565" s="22">
        <f t="shared" si="225"/>
        <v>0.543508174277015</v>
      </c>
      <c r="N2565" s="22">
        <f>35000+5000*(0.5-M2564)/(M2565-M2564)</f>
        <v>36864.85346497531</v>
      </c>
    </row>
    <row r="2566" spans="1:13" s="22" customFormat="1" ht="15.75">
      <c r="A2566" s="22" t="s">
        <v>153</v>
      </c>
      <c r="B2566" s="22" t="s">
        <v>94</v>
      </c>
      <c r="C2566" s="22" t="s">
        <v>122</v>
      </c>
      <c r="D2566" s="22">
        <v>11258.55</v>
      </c>
      <c r="E2566" s="22">
        <v>382429.2</v>
      </c>
      <c r="F2566" s="22" t="s">
        <v>153</v>
      </c>
      <c r="G2566" s="22" t="s">
        <v>94</v>
      </c>
      <c r="H2566" s="22" t="s">
        <v>122</v>
      </c>
      <c r="I2566" s="22">
        <v>12373.04</v>
      </c>
      <c r="J2566" s="22">
        <v>439992</v>
      </c>
      <c r="K2566" s="22">
        <f t="shared" si="218"/>
        <v>11815.795</v>
      </c>
      <c r="L2566" s="22">
        <f t="shared" si="224"/>
        <v>0.0539288248111403</v>
      </c>
      <c r="M2566" s="22">
        <f t="shared" si="225"/>
        <v>0.5974369990881553</v>
      </c>
    </row>
    <row r="2567" spans="1:13" s="22" customFormat="1" ht="15.75">
      <c r="A2567" s="22" t="s">
        <v>153</v>
      </c>
      <c r="B2567" s="22" t="s">
        <v>94</v>
      </c>
      <c r="C2567" s="22" t="s">
        <v>123</v>
      </c>
      <c r="D2567" s="22">
        <v>5937.76</v>
      </c>
      <c r="E2567" s="22">
        <v>388367</v>
      </c>
      <c r="F2567" s="22" t="s">
        <v>153</v>
      </c>
      <c r="G2567" s="22" t="s">
        <v>94</v>
      </c>
      <c r="H2567" s="22" t="s">
        <v>123</v>
      </c>
      <c r="I2567" s="22">
        <v>15126.29</v>
      </c>
      <c r="J2567" s="22">
        <v>455118.2</v>
      </c>
      <c r="K2567" s="22">
        <f t="shared" si="218"/>
        <v>10532.025000000001</v>
      </c>
      <c r="L2567" s="22">
        <f t="shared" si="224"/>
        <v>0.04806953159999391</v>
      </c>
      <c r="M2567" s="22">
        <f t="shared" si="225"/>
        <v>0.6455065306881492</v>
      </c>
    </row>
    <row r="2568" spans="1:13" s="22" customFormat="1" ht="15.75">
      <c r="A2568" s="22" t="s">
        <v>153</v>
      </c>
      <c r="B2568" s="22" t="s">
        <v>94</v>
      </c>
      <c r="C2568" s="22" t="s">
        <v>124</v>
      </c>
      <c r="D2568" s="22">
        <v>10169.52</v>
      </c>
      <c r="E2568" s="22">
        <v>398536.5</v>
      </c>
      <c r="F2568" s="22" t="s">
        <v>153</v>
      </c>
      <c r="G2568" s="22" t="s">
        <v>94</v>
      </c>
      <c r="H2568" s="22" t="s">
        <v>124</v>
      </c>
      <c r="I2568" s="22">
        <v>16338.28</v>
      </c>
      <c r="J2568" s="22">
        <v>471456.5</v>
      </c>
      <c r="K2568" s="22">
        <f t="shared" si="218"/>
        <v>13253.900000000001</v>
      </c>
      <c r="L2568" s="22">
        <f t="shared" si="224"/>
        <v>0.060492523030771315</v>
      </c>
      <c r="M2568" s="22">
        <f t="shared" si="225"/>
        <v>0.7059990537189206</v>
      </c>
    </row>
    <row r="2569" spans="1:13" s="22" customFormat="1" ht="15.75">
      <c r="A2569" s="22" t="s">
        <v>153</v>
      </c>
      <c r="B2569" s="22" t="s">
        <v>94</v>
      </c>
      <c r="C2569" s="22" t="s">
        <v>125</v>
      </c>
      <c r="D2569" s="22">
        <v>3233.8</v>
      </c>
      <c r="E2569" s="22">
        <v>401770.3</v>
      </c>
      <c r="F2569" s="22" t="s">
        <v>153</v>
      </c>
      <c r="G2569" s="22" t="s">
        <v>94</v>
      </c>
      <c r="H2569" s="22" t="s">
        <v>125</v>
      </c>
      <c r="I2569" s="22">
        <v>6127.47</v>
      </c>
      <c r="J2569" s="22">
        <v>477584</v>
      </c>
      <c r="K2569" s="22">
        <f t="shared" si="218"/>
        <v>4680.635</v>
      </c>
      <c r="L2569" s="22">
        <f t="shared" si="224"/>
        <v>0.021363026772205484</v>
      </c>
      <c r="M2569" s="22">
        <f t="shared" si="225"/>
        <v>0.727362080491126</v>
      </c>
    </row>
    <row r="2570" spans="1:13" s="22" customFormat="1" ht="15.75">
      <c r="A2570" s="22" t="s">
        <v>153</v>
      </c>
      <c r="B2570" s="22" t="s">
        <v>94</v>
      </c>
      <c r="C2570" s="22" t="s">
        <v>126</v>
      </c>
      <c r="D2570" s="22">
        <v>11723.94</v>
      </c>
      <c r="E2570" s="22">
        <v>413494.2</v>
      </c>
      <c r="F2570" s="22" t="s">
        <v>153</v>
      </c>
      <c r="G2570" s="22" t="s">
        <v>94</v>
      </c>
      <c r="H2570" s="22" t="s">
        <v>126</v>
      </c>
      <c r="I2570" s="22">
        <v>3250.35</v>
      </c>
      <c r="J2570" s="22">
        <v>480834.3</v>
      </c>
      <c r="K2570" s="22">
        <f t="shared" si="218"/>
        <v>7487.145</v>
      </c>
      <c r="L2570" s="22">
        <f t="shared" si="224"/>
        <v>0.03417230334823895</v>
      </c>
      <c r="M2570" s="22">
        <f t="shared" si="225"/>
        <v>0.761534383839365</v>
      </c>
    </row>
    <row r="2571" spans="1:13" s="22" customFormat="1" ht="15.75">
      <c r="A2571" s="22" t="s">
        <v>153</v>
      </c>
      <c r="B2571" s="22" t="s">
        <v>94</v>
      </c>
      <c r="C2571" s="22" t="s">
        <v>127</v>
      </c>
      <c r="D2571" s="22">
        <v>14859.44</v>
      </c>
      <c r="E2571" s="22">
        <v>428353.7</v>
      </c>
      <c r="F2571" s="22" t="s">
        <v>153</v>
      </c>
      <c r="G2571" s="22" t="s">
        <v>94</v>
      </c>
      <c r="H2571" s="22" t="s">
        <v>127</v>
      </c>
      <c r="I2571" s="22">
        <v>6368.33</v>
      </c>
      <c r="J2571" s="22">
        <v>487202.7</v>
      </c>
      <c r="K2571" s="22">
        <f t="shared" si="218"/>
        <v>10613.885</v>
      </c>
      <c r="L2571" s="22">
        <f t="shared" si="224"/>
        <v>0.04844315128441124</v>
      </c>
      <c r="M2571" s="22">
        <f t="shared" si="225"/>
        <v>0.8099775351237762</v>
      </c>
    </row>
    <row r="2572" spans="1:12" s="22" customFormat="1" ht="15.75">
      <c r="A2572" s="22" t="s">
        <v>153</v>
      </c>
      <c r="B2572" s="22" t="s">
        <v>94</v>
      </c>
      <c r="C2572" s="22" t="s">
        <v>128</v>
      </c>
      <c r="D2572" s="22">
        <v>6842.31</v>
      </c>
      <c r="E2572" s="22">
        <v>435196</v>
      </c>
      <c r="F2572" s="22" t="s">
        <v>153</v>
      </c>
      <c r="G2572" s="22" t="s">
        <v>94</v>
      </c>
      <c r="H2572" s="22" t="s">
        <v>128</v>
      </c>
      <c r="I2572" s="22">
        <v>3742.98</v>
      </c>
      <c r="J2572" s="22">
        <v>490945.7</v>
      </c>
      <c r="K2572" s="22">
        <f t="shared" si="218"/>
        <v>5292.645</v>
      </c>
      <c r="L2572" s="22">
        <f t="shared" si="224"/>
        <v>0.024156319993073484</v>
      </c>
    </row>
    <row r="2573" spans="1:12" s="22" customFormat="1" ht="15.75">
      <c r="A2573" s="22" t="s">
        <v>153</v>
      </c>
      <c r="B2573" s="22" t="s">
        <v>94</v>
      </c>
      <c r="C2573" s="22" t="s">
        <v>129</v>
      </c>
      <c r="D2573" s="22">
        <v>3542.58</v>
      </c>
      <c r="E2573" s="22">
        <v>438738.6</v>
      </c>
      <c r="F2573" s="22" t="s">
        <v>153</v>
      </c>
      <c r="G2573" s="22" t="s">
        <v>94</v>
      </c>
      <c r="H2573" s="22" t="s">
        <v>129</v>
      </c>
      <c r="I2573" s="22">
        <v>5625.14</v>
      </c>
      <c r="J2573" s="22">
        <v>496570.8</v>
      </c>
      <c r="K2573" s="22">
        <f t="shared" si="218"/>
        <v>4583.860000000001</v>
      </c>
      <c r="L2573" s="22">
        <f t="shared" si="224"/>
        <v>0.020921333088361267</v>
      </c>
    </row>
    <row r="2574" spans="1:12" s="22" customFormat="1" ht="15.75">
      <c r="A2574" s="22" t="s">
        <v>153</v>
      </c>
      <c r="B2574" s="22" t="s">
        <v>94</v>
      </c>
      <c r="C2574" s="22" t="s">
        <v>130</v>
      </c>
      <c r="D2574" s="22">
        <v>7397.26</v>
      </c>
      <c r="E2574" s="22">
        <v>446135.8</v>
      </c>
      <c r="F2574" s="22" t="s">
        <v>153</v>
      </c>
      <c r="G2574" s="22" t="s">
        <v>94</v>
      </c>
      <c r="H2574" s="22" t="s">
        <v>130</v>
      </c>
      <c r="I2574" s="22">
        <v>10952.65</v>
      </c>
      <c r="J2574" s="22">
        <v>507523.5</v>
      </c>
      <c r="K2574" s="22">
        <f t="shared" si="218"/>
        <v>9174.955</v>
      </c>
      <c r="L2574" s="22">
        <f t="shared" si="224"/>
        <v>0.04187568765750385</v>
      </c>
    </row>
    <row r="2575" spans="1:12" s="22" customFormat="1" ht="15.75">
      <c r="A2575" s="22" t="s">
        <v>153</v>
      </c>
      <c r="B2575" s="22" t="s">
        <v>94</v>
      </c>
      <c r="C2575" s="22" t="s">
        <v>131</v>
      </c>
      <c r="D2575" s="22">
        <v>1764.06</v>
      </c>
      <c r="E2575" s="22">
        <v>447899.9</v>
      </c>
      <c r="F2575" s="22" t="s">
        <v>153</v>
      </c>
      <c r="G2575" s="22" t="s">
        <v>94</v>
      </c>
      <c r="H2575" s="22" t="s">
        <v>131</v>
      </c>
      <c r="I2575" s="22">
        <v>18074</v>
      </c>
      <c r="J2575" s="22">
        <v>525597.5</v>
      </c>
      <c r="K2575" s="22">
        <f t="shared" si="218"/>
        <v>9919.03</v>
      </c>
      <c r="L2575" s="22">
        <f t="shared" si="224"/>
        <v>0.045271742711044415</v>
      </c>
    </row>
    <row r="2576" spans="1:16" s="22" customFormat="1" ht="15.75">
      <c r="A2576" s="22" t="s">
        <v>153</v>
      </c>
      <c r="B2576" s="22" t="s">
        <v>94</v>
      </c>
      <c r="C2576" s="22" t="s">
        <v>132</v>
      </c>
      <c r="D2576" s="22">
        <v>8384.69</v>
      </c>
      <c r="E2576" s="22">
        <v>456284.6</v>
      </c>
      <c r="F2576" s="22" t="s">
        <v>153</v>
      </c>
      <c r="G2576" s="22" t="s">
        <v>94</v>
      </c>
      <c r="H2576" s="22" t="s">
        <v>132</v>
      </c>
      <c r="I2576" s="22">
        <v>16942.1</v>
      </c>
      <c r="J2576" s="22">
        <v>542539.5</v>
      </c>
      <c r="K2576" s="22">
        <f t="shared" si="218"/>
        <v>12663.395</v>
      </c>
      <c r="L2576" s="22">
        <f>SUM(K2577:K2593)</f>
        <v>390973.9</v>
      </c>
      <c r="P2576" s="22">
        <f>SUM(O2577:O2593)</f>
        <v>647078.9200000002</v>
      </c>
    </row>
    <row r="2577" spans="1:17" s="22" customFormat="1" ht="15.75">
      <c r="A2577" s="22" t="s">
        <v>154</v>
      </c>
      <c r="B2577" s="22" t="s">
        <v>93</v>
      </c>
      <c r="C2577" s="22" t="s">
        <v>116</v>
      </c>
      <c r="D2577" s="22">
        <v>42657</v>
      </c>
      <c r="E2577" s="22">
        <v>498941.6</v>
      </c>
      <c r="F2577" s="22" t="s">
        <v>154</v>
      </c>
      <c r="G2577" s="22" t="s">
        <v>93</v>
      </c>
      <c r="H2577" s="22" t="s">
        <v>116</v>
      </c>
      <c r="I2577" s="22">
        <v>28694.28</v>
      </c>
      <c r="J2577" s="22">
        <v>571233.8</v>
      </c>
      <c r="K2577" s="22">
        <f t="shared" si="218"/>
        <v>35675.64</v>
      </c>
      <c r="L2577" s="22">
        <f>+K2577/$L$2576</f>
        <v>0.09124813702398037</v>
      </c>
      <c r="M2577" s="22">
        <f>+M2576+L2577</f>
        <v>0.09124813702398037</v>
      </c>
      <c r="O2577" s="22">
        <f>+K2577+K2594</f>
        <v>93929.33499999999</v>
      </c>
      <c r="P2577" s="22">
        <f>+O2577/$P$2576</f>
        <v>0.14515900935236767</v>
      </c>
      <c r="Q2577" s="22">
        <f>+Q2576+P2577</f>
        <v>0.14515900935236767</v>
      </c>
    </row>
    <row r="2578" spans="1:17" s="22" customFormat="1" ht="15.75">
      <c r="A2578" s="22" t="s">
        <v>154</v>
      </c>
      <c r="B2578" s="22" t="s">
        <v>93</v>
      </c>
      <c r="C2578" s="22" t="s">
        <v>117</v>
      </c>
      <c r="D2578" s="22">
        <v>81614.25</v>
      </c>
      <c r="E2578" s="22">
        <v>580555.8</v>
      </c>
      <c r="F2578" s="22" t="s">
        <v>154</v>
      </c>
      <c r="G2578" s="22" t="s">
        <v>93</v>
      </c>
      <c r="H2578" s="22" t="s">
        <v>117</v>
      </c>
      <c r="I2578" s="22">
        <v>87200.11</v>
      </c>
      <c r="J2578" s="22">
        <v>658433.9</v>
      </c>
      <c r="K2578" s="22">
        <f t="shared" si="218"/>
        <v>84407.18</v>
      </c>
      <c r="L2578" s="22">
        <f aca="true" t="shared" si="226" ref="L2578:L2592">+K2578/$L$2576</f>
        <v>0.21588955170664842</v>
      </c>
      <c r="M2578" s="22">
        <f aca="true" t="shared" si="227" ref="M2578:M2584">+M2577+L2578</f>
        <v>0.3071376887306288</v>
      </c>
      <c r="O2578" s="22">
        <f aca="true" t="shared" si="228" ref="O2578:O2593">+K2578+K2595</f>
        <v>167031.50999999998</v>
      </c>
      <c r="P2578" s="22">
        <f aca="true" t="shared" si="229" ref="P2578:P2593">+O2578/$P$2576</f>
        <v>0.2581315892658038</v>
      </c>
      <c r="Q2578" s="22">
        <f aca="true" t="shared" si="230" ref="Q2578:Q2584">+Q2577+P2578</f>
        <v>0.4032905986181715</v>
      </c>
    </row>
    <row r="2579" spans="1:18" s="22" customFormat="1" ht="15.75">
      <c r="A2579" s="22" t="s">
        <v>154</v>
      </c>
      <c r="B2579" s="22" t="s">
        <v>93</v>
      </c>
      <c r="C2579" s="22" t="s">
        <v>118</v>
      </c>
      <c r="D2579" s="22">
        <v>70268.66</v>
      </c>
      <c r="E2579" s="22">
        <v>650824.5</v>
      </c>
      <c r="F2579" s="22" t="s">
        <v>154</v>
      </c>
      <c r="G2579" s="22" t="s">
        <v>93</v>
      </c>
      <c r="H2579" s="22" t="s">
        <v>118</v>
      </c>
      <c r="I2579" s="22">
        <v>47394.24</v>
      </c>
      <c r="J2579" s="22">
        <v>705828.2</v>
      </c>
      <c r="K2579" s="22">
        <f t="shared" si="218"/>
        <v>58831.45</v>
      </c>
      <c r="L2579" s="22">
        <f t="shared" si="226"/>
        <v>0.15047411093170157</v>
      </c>
      <c r="M2579" s="22">
        <f t="shared" si="227"/>
        <v>0.45761179966233034</v>
      </c>
      <c r="O2579" s="22">
        <f t="shared" si="228"/>
        <v>79473.905</v>
      </c>
      <c r="P2579" s="22">
        <f t="shared" si="229"/>
        <v>0.12281949317712278</v>
      </c>
      <c r="Q2579" s="22">
        <f t="shared" si="230"/>
        <v>0.5261100917952943</v>
      </c>
      <c r="R2579" s="22">
        <f>20000+5000*(0.5-Q2578)/(Q2579-Q2578)</f>
        <v>23937.054244408908</v>
      </c>
    </row>
    <row r="2580" spans="1:17" s="22" customFormat="1" ht="15.75">
      <c r="A2580" s="22" t="s">
        <v>154</v>
      </c>
      <c r="B2580" s="22" t="s">
        <v>93</v>
      </c>
      <c r="C2580" s="22" t="s">
        <v>119</v>
      </c>
      <c r="D2580" s="22">
        <v>36172.42</v>
      </c>
      <c r="E2580" s="22">
        <v>686996.9</v>
      </c>
      <c r="F2580" s="22" t="s">
        <v>154</v>
      </c>
      <c r="G2580" s="22" t="s">
        <v>93</v>
      </c>
      <c r="H2580" s="22" t="s">
        <v>119</v>
      </c>
      <c r="I2580" s="22">
        <v>26532.69</v>
      </c>
      <c r="J2580" s="22">
        <v>732360.9</v>
      </c>
      <c r="K2580" s="22">
        <f t="shared" si="218"/>
        <v>31352.555</v>
      </c>
      <c r="L2580" s="22">
        <f t="shared" si="226"/>
        <v>0.08019091555727888</v>
      </c>
      <c r="M2580" s="22">
        <f t="shared" si="227"/>
        <v>0.5378027152196092</v>
      </c>
      <c r="N2580" s="22">
        <f>25000+5000*(0.5-M2579)/(M2580-M2579)</f>
        <v>27642.955255161825</v>
      </c>
      <c r="O2580" s="22">
        <f t="shared" si="228"/>
        <v>43880.15</v>
      </c>
      <c r="P2580" s="22">
        <f t="shared" si="229"/>
        <v>0.06781267113445759</v>
      </c>
      <c r="Q2580" s="22">
        <f t="shared" si="230"/>
        <v>0.5939227629297519</v>
      </c>
    </row>
    <row r="2581" spans="1:17" s="22" customFormat="1" ht="15.75">
      <c r="A2581" s="22" t="s">
        <v>154</v>
      </c>
      <c r="B2581" s="22" t="s">
        <v>93</v>
      </c>
      <c r="C2581" s="22" t="s">
        <v>120</v>
      </c>
      <c r="D2581" s="22">
        <v>29764.1</v>
      </c>
      <c r="E2581" s="22">
        <v>716761</v>
      </c>
      <c r="F2581" s="22" t="s">
        <v>154</v>
      </c>
      <c r="G2581" s="22" t="s">
        <v>93</v>
      </c>
      <c r="H2581" s="22" t="s">
        <v>120</v>
      </c>
      <c r="I2581" s="22">
        <v>41079.35</v>
      </c>
      <c r="J2581" s="22">
        <v>773440.2</v>
      </c>
      <c r="K2581" s="22">
        <f t="shared" si="218"/>
        <v>35421.725</v>
      </c>
      <c r="L2581" s="22">
        <f t="shared" si="226"/>
        <v>0.0905986946954771</v>
      </c>
      <c r="M2581" s="22">
        <f t="shared" si="227"/>
        <v>0.6284014099150863</v>
      </c>
      <c r="O2581" s="22">
        <f t="shared" si="228"/>
        <v>52134.265</v>
      </c>
      <c r="P2581" s="22">
        <f t="shared" si="229"/>
        <v>0.08056863450288257</v>
      </c>
      <c r="Q2581" s="22">
        <f t="shared" si="230"/>
        <v>0.6744913974326344</v>
      </c>
    </row>
    <row r="2582" spans="1:17" s="22" customFormat="1" ht="15.75">
      <c r="A2582" s="22" t="s">
        <v>154</v>
      </c>
      <c r="B2582" s="22" t="s">
        <v>93</v>
      </c>
      <c r="C2582" s="22" t="s">
        <v>121</v>
      </c>
      <c r="D2582" s="22">
        <v>23739.15</v>
      </c>
      <c r="E2582" s="22">
        <v>740500.2</v>
      </c>
      <c r="F2582" s="22" t="s">
        <v>154</v>
      </c>
      <c r="G2582" s="22" t="s">
        <v>93</v>
      </c>
      <c r="H2582" s="22" t="s">
        <v>121</v>
      </c>
      <c r="I2582" s="22">
        <v>10228.35</v>
      </c>
      <c r="J2582" s="22">
        <v>783668.6</v>
      </c>
      <c r="K2582" s="22">
        <f t="shared" si="218"/>
        <v>16983.75</v>
      </c>
      <c r="L2582" s="22">
        <f t="shared" si="226"/>
        <v>0.0434396004439171</v>
      </c>
      <c r="M2582" s="22">
        <f t="shared" si="227"/>
        <v>0.6718410103590035</v>
      </c>
      <c r="O2582" s="22">
        <f t="shared" si="228"/>
        <v>29519.36</v>
      </c>
      <c r="P2582" s="22">
        <f t="shared" si="229"/>
        <v>0.04561941223490945</v>
      </c>
      <c r="Q2582" s="22">
        <f t="shared" si="230"/>
        <v>0.7201108096675439</v>
      </c>
    </row>
    <row r="2583" spans="1:17" s="22" customFormat="1" ht="15.75">
      <c r="A2583" s="22" t="s">
        <v>154</v>
      </c>
      <c r="B2583" s="22" t="s">
        <v>93</v>
      </c>
      <c r="C2583" s="22" t="s">
        <v>122</v>
      </c>
      <c r="D2583" s="22">
        <v>7970.83</v>
      </c>
      <c r="E2583" s="22">
        <v>748471</v>
      </c>
      <c r="F2583" s="22" t="s">
        <v>154</v>
      </c>
      <c r="G2583" s="22" t="s">
        <v>93</v>
      </c>
      <c r="H2583" s="22" t="s">
        <v>122</v>
      </c>
      <c r="I2583" s="22">
        <v>26329.61</v>
      </c>
      <c r="J2583" s="22">
        <v>809998.2</v>
      </c>
      <c r="K2583" s="22">
        <f t="shared" si="218"/>
        <v>17150.22</v>
      </c>
      <c r="L2583" s="22">
        <f t="shared" si="226"/>
        <v>0.04386538334144555</v>
      </c>
      <c r="M2583" s="22">
        <f t="shared" si="227"/>
        <v>0.715706393700449</v>
      </c>
      <c r="O2583" s="22">
        <f t="shared" si="228"/>
        <v>29932.760000000002</v>
      </c>
      <c r="P2583" s="22">
        <f t="shared" si="229"/>
        <v>0.04625828330182661</v>
      </c>
      <c r="Q2583" s="22">
        <f t="shared" si="230"/>
        <v>0.7663690929693705</v>
      </c>
    </row>
    <row r="2584" spans="1:17" s="22" customFormat="1" ht="15.75">
      <c r="A2584" s="22" t="s">
        <v>154</v>
      </c>
      <c r="B2584" s="22" t="s">
        <v>93</v>
      </c>
      <c r="C2584" s="22" t="s">
        <v>123</v>
      </c>
      <c r="D2584" s="22">
        <v>4998.29</v>
      </c>
      <c r="E2584" s="22">
        <v>753469.3</v>
      </c>
      <c r="F2584" s="22" t="s">
        <v>154</v>
      </c>
      <c r="G2584" s="22" t="s">
        <v>93</v>
      </c>
      <c r="H2584" s="22" t="s">
        <v>123</v>
      </c>
      <c r="I2584" s="22">
        <v>4540.92</v>
      </c>
      <c r="J2584" s="22">
        <v>814539.1</v>
      </c>
      <c r="K2584" s="22">
        <f t="shared" si="218"/>
        <v>4769.605</v>
      </c>
      <c r="L2584" s="22">
        <f t="shared" si="226"/>
        <v>0.012199292587049927</v>
      </c>
      <c r="M2584" s="22">
        <f t="shared" si="227"/>
        <v>0.7279056862874989</v>
      </c>
      <c r="O2584" s="22">
        <f t="shared" si="228"/>
        <v>10284.66</v>
      </c>
      <c r="P2584" s="22">
        <f t="shared" si="229"/>
        <v>0.015893980907305708</v>
      </c>
      <c r="Q2584" s="22">
        <f t="shared" si="230"/>
        <v>0.7822630738766763</v>
      </c>
    </row>
    <row r="2585" spans="1:17" s="22" customFormat="1" ht="15.75">
      <c r="A2585" s="22" t="s">
        <v>154</v>
      </c>
      <c r="B2585" s="22" t="s">
        <v>93</v>
      </c>
      <c r="C2585" s="22" t="s">
        <v>124</v>
      </c>
      <c r="D2585" s="22">
        <v>6346.07</v>
      </c>
      <c r="E2585" s="22">
        <v>759815.3</v>
      </c>
      <c r="F2585" s="22" t="s">
        <v>154</v>
      </c>
      <c r="G2585" s="22" t="s">
        <v>93</v>
      </c>
      <c r="H2585" s="22" t="s">
        <v>124</v>
      </c>
      <c r="I2585" s="22">
        <v>24263.27</v>
      </c>
      <c r="J2585" s="22">
        <v>838802.4</v>
      </c>
      <c r="K2585" s="22">
        <f t="shared" si="218"/>
        <v>15304.67</v>
      </c>
      <c r="L2585" s="22">
        <f t="shared" si="226"/>
        <v>0.03914499151989429</v>
      </c>
      <c r="O2585" s="22">
        <f t="shared" si="228"/>
        <v>23712.309999999998</v>
      </c>
      <c r="P2585" s="22">
        <f t="shared" si="229"/>
        <v>0.03664515914071191</v>
      </c>
      <c r="Q2585" s="22">
        <f>+Q2584+P2585</f>
        <v>0.8189082330173881</v>
      </c>
    </row>
    <row r="2586" spans="1:16" s="22" customFormat="1" ht="15.75">
      <c r="A2586" s="22" t="s">
        <v>154</v>
      </c>
      <c r="B2586" s="22" t="s">
        <v>93</v>
      </c>
      <c r="C2586" s="22" t="s">
        <v>125</v>
      </c>
      <c r="D2586" s="22">
        <v>3020.49</v>
      </c>
      <c r="E2586" s="22">
        <v>762835.8</v>
      </c>
      <c r="F2586" s="22" t="s">
        <v>154</v>
      </c>
      <c r="G2586" s="22" t="s">
        <v>93</v>
      </c>
      <c r="H2586" s="22" t="s">
        <v>125</v>
      </c>
      <c r="I2586" s="22">
        <v>9295.07</v>
      </c>
      <c r="J2586" s="22">
        <v>848097.4</v>
      </c>
      <c r="K2586" s="22">
        <f t="shared" si="218"/>
        <v>6157.78</v>
      </c>
      <c r="L2586" s="22">
        <f t="shared" si="226"/>
        <v>0.015749849286614784</v>
      </c>
      <c r="O2586" s="22">
        <f t="shared" si="228"/>
        <v>11722.055</v>
      </c>
      <c r="P2586" s="22">
        <f t="shared" si="229"/>
        <v>0.018115340552277606</v>
      </c>
    </row>
    <row r="2587" spans="1:16" s="22" customFormat="1" ht="15.75">
      <c r="A2587" s="22" t="s">
        <v>154</v>
      </c>
      <c r="B2587" s="22" t="s">
        <v>93</v>
      </c>
      <c r="C2587" s="22" t="s">
        <v>126</v>
      </c>
      <c r="D2587" s="22">
        <v>12884.47</v>
      </c>
      <c r="E2587" s="22">
        <v>775720.3</v>
      </c>
      <c r="F2587" s="22" t="s">
        <v>154</v>
      </c>
      <c r="G2587" s="22" t="s">
        <v>93</v>
      </c>
      <c r="H2587" s="22" t="s">
        <v>126</v>
      </c>
      <c r="I2587" s="22">
        <v>7237.37</v>
      </c>
      <c r="J2587" s="22">
        <v>855334.8</v>
      </c>
      <c r="K2587" s="22">
        <f t="shared" si="218"/>
        <v>10060.92</v>
      </c>
      <c r="L2587" s="22">
        <f t="shared" si="226"/>
        <v>0.025732970922099915</v>
      </c>
      <c r="O2587" s="22">
        <f t="shared" si="228"/>
        <v>13814.32</v>
      </c>
      <c r="P2587" s="22">
        <f t="shared" si="229"/>
        <v>0.021348740583297006</v>
      </c>
    </row>
    <row r="2588" spans="1:16" s="22" customFormat="1" ht="15.75">
      <c r="A2588" s="22" t="s">
        <v>154</v>
      </c>
      <c r="B2588" s="22" t="s">
        <v>93</v>
      </c>
      <c r="C2588" s="22" t="s">
        <v>127</v>
      </c>
      <c r="D2588" s="22">
        <v>7583.32</v>
      </c>
      <c r="E2588" s="22">
        <v>783303.6</v>
      </c>
      <c r="F2588" s="22" t="s">
        <v>154</v>
      </c>
      <c r="G2588" s="22" t="s">
        <v>93</v>
      </c>
      <c r="H2588" s="22" t="s">
        <v>127</v>
      </c>
      <c r="I2588" s="22">
        <v>5735.54</v>
      </c>
      <c r="J2588" s="22">
        <v>861070.4</v>
      </c>
      <c r="K2588" s="22">
        <f t="shared" si="218"/>
        <v>6659.43</v>
      </c>
      <c r="L2588" s="22">
        <f t="shared" si="226"/>
        <v>0.01703292726189651</v>
      </c>
      <c r="O2588" s="22">
        <f t="shared" si="228"/>
        <v>7944.530000000001</v>
      </c>
      <c r="P2588" s="22">
        <f t="shared" si="229"/>
        <v>0.012277528682281906</v>
      </c>
    </row>
    <row r="2589" spans="1:16" s="22" customFormat="1" ht="15.75">
      <c r="A2589" s="22" t="s">
        <v>154</v>
      </c>
      <c r="B2589" s="22" t="s">
        <v>93</v>
      </c>
      <c r="C2589" s="22" t="s">
        <v>128</v>
      </c>
      <c r="D2589" s="22">
        <v>4783.45</v>
      </c>
      <c r="E2589" s="22">
        <v>788087.1</v>
      </c>
      <c r="F2589" s="22" t="s">
        <v>154</v>
      </c>
      <c r="G2589" s="22" t="s">
        <v>93</v>
      </c>
      <c r="H2589" s="22" t="s">
        <v>128</v>
      </c>
      <c r="I2589" s="22">
        <v>5322.44</v>
      </c>
      <c r="J2589" s="22">
        <v>866392.8</v>
      </c>
      <c r="K2589" s="22">
        <f t="shared" si="218"/>
        <v>5052.945</v>
      </c>
      <c r="L2589" s="22">
        <f t="shared" si="226"/>
        <v>0.0129239956938302</v>
      </c>
      <c r="O2589" s="22">
        <f t="shared" si="228"/>
        <v>9142.04</v>
      </c>
      <c r="P2589" s="22">
        <f t="shared" si="229"/>
        <v>0.014128168477501939</v>
      </c>
    </row>
    <row r="2590" spans="1:16" s="22" customFormat="1" ht="15.75">
      <c r="A2590" s="22" t="s">
        <v>154</v>
      </c>
      <c r="B2590" s="22" t="s">
        <v>93</v>
      </c>
      <c r="C2590" s="22" t="s">
        <v>129</v>
      </c>
      <c r="D2590" s="22">
        <v>6369.14</v>
      </c>
      <c r="E2590" s="22">
        <v>794456.2</v>
      </c>
      <c r="F2590" s="22" t="s">
        <v>154</v>
      </c>
      <c r="G2590" s="22" t="s">
        <v>93</v>
      </c>
      <c r="H2590" s="22" t="s">
        <v>129</v>
      </c>
      <c r="I2590" s="22">
        <v>8397.29</v>
      </c>
      <c r="J2590" s="22">
        <v>874790.1</v>
      </c>
      <c r="K2590" s="22">
        <f t="shared" si="218"/>
        <v>7383.215</v>
      </c>
      <c r="L2590" s="22">
        <f t="shared" si="226"/>
        <v>0.018884163367426827</v>
      </c>
      <c r="O2590" s="22">
        <f t="shared" si="228"/>
        <v>9488.435</v>
      </c>
      <c r="P2590" s="22">
        <f t="shared" si="229"/>
        <v>0.014663489578674572</v>
      </c>
    </row>
    <row r="2591" spans="1:16" s="22" customFormat="1" ht="15.75">
      <c r="A2591" s="22" t="s">
        <v>154</v>
      </c>
      <c r="B2591" s="22" t="s">
        <v>93</v>
      </c>
      <c r="C2591" s="22" t="s">
        <v>130</v>
      </c>
      <c r="D2591" s="22">
        <v>11402.13</v>
      </c>
      <c r="E2591" s="22">
        <v>805858.3</v>
      </c>
      <c r="F2591" s="22" t="s">
        <v>154</v>
      </c>
      <c r="G2591" s="22" t="s">
        <v>93</v>
      </c>
      <c r="H2591" s="22" t="s">
        <v>130</v>
      </c>
      <c r="I2591" s="22">
        <v>8375.42</v>
      </c>
      <c r="J2591" s="22">
        <v>883165.5</v>
      </c>
      <c r="K2591" s="22">
        <f t="shared" si="218"/>
        <v>9888.775</v>
      </c>
      <c r="L2591" s="22">
        <f t="shared" si="226"/>
        <v>0.02529267298916884</v>
      </c>
      <c r="O2591" s="22">
        <f t="shared" si="228"/>
        <v>10827.945</v>
      </c>
      <c r="P2591" s="22">
        <f t="shared" si="229"/>
        <v>0.016733577103701658</v>
      </c>
    </row>
    <row r="2592" spans="1:16" s="22" customFormat="1" ht="15.75">
      <c r="A2592" s="22" t="s">
        <v>154</v>
      </c>
      <c r="B2592" s="22" t="s">
        <v>93</v>
      </c>
      <c r="C2592" s="22" t="s">
        <v>131</v>
      </c>
      <c r="D2592" s="22">
        <v>6433.5</v>
      </c>
      <c r="E2592" s="22">
        <v>812291.8</v>
      </c>
      <c r="F2592" s="22" t="s">
        <v>154</v>
      </c>
      <c r="G2592" s="22" t="s">
        <v>93</v>
      </c>
      <c r="H2592" s="22" t="s">
        <v>131</v>
      </c>
      <c r="I2592" s="22">
        <v>8045.38</v>
      </c>
      <c r="J2592" s="22">
        <v>891210.9</v>
      </c>
      <c r="K2592" s="22">
        <f t="shared" si="218"/>
        <v>7239.4400000000005</v>
      </c>
      <c r="L2592" s="22">
        <f t="shared" si="226"/>
        <v>0.018516427822931402</v>
      </c>
      <c r="O2592" s="22">
        <f t="shared" si="228"/>
        <v>8954.93</v>
      </c>
      <c r="P2592" s="22">
        <f t="shared" si="229"/>
        <v>0.013839007458317447</v>
      </c>
    </row>
    <row r="2593" spans="1:16" s="22" customFormat="1" ht="15.75">
      <c r="A2593" s="22" t="s">
        <v>154</v>
      </c>
      <c r="B2593" s="22" t="s">
        <v>93</v>
      </c>
      <c r="C2593" s="22" t="s">
        <v>132</v>
      </c>
      <c r="D2593" s="22">
        <v>27959.05</v>
      </c>
      <c r="E2593" s="22">
        <v>840250.9</v>
      </c>
      <c r="F2593" s="22" t="s">
        <v>154</v>
      </c>
      <c r="G2593" s="22" t="s">
        <v>93</v>
      </c>
      <c r="H2593" s="22" t="s">
        <v>132</v>
      </c>
      <c r="I2593" s="22">
        <v>49310.15</v>
      </c>
      <c r="J2593" s="22">
        <v>940521</v>
      </c>
      <c r="K2593" s="22">
        <f t="shared" si="218"/>
        <v>38634.6</v>
      </c>
      <c r="L2593" s="22">
        <f>SUM(K2594:K2610)</f>
        <v>256105.01999999996</v>
      </c>
      <c r="O2593" s="22">
        <f t="shared" si="228"/>
        <v>45286.409999999996</v>
      </c>
      <c r="P2593" s="22">
        <f t="shared" si="229"/>
        <v>0.06998591454655946</v>
      </c>
    </row>
    <row r="2594" spans="1:13" s="22" customFormat="1" ht="15.75">
      <c r="A2594" s="22" t="s">
        <v>154</v>
      </c>
      <c r="B2594" s="22" t="s">
        <v>94</v>
      </c>
      <c r="C2594" s="22" t="s">
        <v>116</v>
      </c>
      <c r="D2594" s="22">
        <v>57072.2</v>
      </c>
      <c r="E2594" s="22">
        <v>897323.1</v>
      </c>
      <c r="F2594" s="22" t="s">
        <v>154</v>
      </c>
      <c r="G2594" s="22" t="s">
        <v>94</v>
      </c>
      <c r="H2594" s="22" t="s">
        <v>116</v>
      </c>
      <c r="I2594" s="22">
        <v>59435.19</v>
      </c>
      <c r="J2594" s="22">
        <v>999956.2</v>
      </c>
      <c r="K2594" s="22">
        <f t="shared" si="218"/>
        <v>58253.695</v>
      </c>
      <c r="L2594" s="22">
        <f>+K2594/$L$2593</f>
        <v>0.22746018410728538</v>
      </c>
      <c r="M2594" s="22">
        <f>+M2593+L2594</f>
        <v>0.22746018410728538</v>
      </c>
    </row>
    <row r="2595" spans="1:14" s="22" customFormat="1" ht="15.75">
      <c r="A2595" s="22" t="s">
        <v>154</v>
      </c>
      <c r="B2595" s="22" t="s">
        <v>94</v>
      </c>
      <c r="C2595" s="22" t="s">
        <v>117</v>
      </c>
      <c r="D2595" s="22">
        <v>89764.9</v>
      </c>
      <c r="E2595" s="22">
        <v>987088</v>
      </c>
      <c r="F2595" s="22" t="s">
        <v>154</v>
      </c>
      <c r="G2595" s="22" t="s">
        <v>94</v>
      </c>
      <c r="H2595" s="22" t="s">
        <v>117</v>
      </c>
      <c r="I2595" s="22">
        <v>75483.76</v>
      </c>
      <c r="J2595" s="22">
        <v>1075440</v>
      </c>
      <c r="K2595" s="22">
        <f t="shared" si="218"/>
        <v>82624.32999999999</v>
      </c>
      <c r="L2595" s="22">
        <f aca="true" t="shared" si="231" ref="L2595:L2610">+K2595/$L$2593</f>
        <v>0.3226189396834158</v>
      </c>
      <c r="M2595" s="22">
        <f aca="true" t="shared" si="232" ref="M2595:M2600">+M2594+L2595</f>
        <v>0.5500791237907012</v>
      </c>
      <c r="N2595" s="22">
        <f>10000+10000*(0.5-M2594)/(M2595-M2594)</f>
        <v>18447.73143697504</v>
      </c>
    </row>
    <row r="2596" spans="1:13" s="22" customFormat="1" ht="15.75">
      <c r="A2596" s="22" t="s">
        <v>154</v>
      </c>
      <c r="B2596" s="22" t="s">
        <v>94</v>
      </c>
      <c r="C2596" s="22" t="s">
        <v>118</v>
      </c>
      <c r="D2596" s="22">
        <v>20457.63</v>
      </c>
      <c r="E2596" s="22">
        <v>1007546</v>
      </c>
      <c r="F2596" s="22" t="s">
        <v>154</v>
      </c>
      <c r="G2596" s="22" t="s">
        <v>94</v>
      </c>
      <c r="H2596" s="22" t="s">
        <v>118</v>
      </c>
      <c r="I2596" s="22">
        <v>20827.28</v>
      </c>
      <c r="J2596" s="22">
        <v>1096267</v>
      </c>
      <c r="K2596" s="22">
        <f t="shared" si="218"/>
        <v>20642.455</v>
      </c>
      <c r="L2596" s="22">
        <f t="shared" si="231"/>
        <v>0.08060152432779336</v>
      </c>
      <c r="M2596" s="22">
        <f t="shared" si="232"/>
        <v>0.6306806481184946</v>
      </c>
    </row>
    <row r="2597" spans="1:13" s="22" customFormat="1" ht="15.75">
      <c r="A2597" s="22" t="s">
        <v>154</v>
      </c>
      <c r="B2597" s="22" t="s">
        <v>94</v>
      </c>
      <c r="C2597" s="22" t="s">
        <v>119</v>
      </c>
      <c r="D2597" s="22">
        <v>11713.09</v>
      </c>
      <c r="E2597" s="22">
        <v>1019259</v>
      </c>
      <c r="F2597" s="22" t="s">
        <v>154</v>
      </c>
      <c r="G2597" s="22" t="s">
        <v>94</v>
      </c>
      <c r="H2597" s="22" t="s">
        <v>119</v>
      </c>
      <c r="I2597" s="22">
        <v>13342.1</v>
      </c>
      <c r="J2597" s="22">
        <v>1109609</v>
      </c>
      <c r="K2597" s="22">
        <f t="shared" si="218"/>
        <v>12527.595000000001</v>
      </c>
      <c r="L2597" s="22">
        <f t="shared" si="231"/>
        <v>0.04891585100518531</v>
      </c>
      <c r="M2597" s="22">
        <f t="shared" si="232"/>
        <v>0.6795964991236798</v>
      </c>
    </row>
    <row r="2598" spans="1:13" s="22" customFormat="1" ht="15.75">
      <c r="A2598" s="22" t="s">
        <v>154</v>
      </c>
      <c r="B2598" s="22" t="s">
        <v>94</v>
      </c>
      <c r="C2598" s="22" t="s">
        <v>120</v>
      </c>
      <c r="D2598" s="22">
        <v>13729.35</v>
      </c>
      <c r="E2598" s="22">
        <v>1032988</v>
      </c>
      <c r="F2598" s="22" t="s">
        <v>154</v>
      </c>
      <c r="G2598" s="22" t="s">
        <v>94</v>
      </c>
      <c r="H2598" s="22" t="s">
        <v>120</v>
      </c>
      <c r="I2598" s="22">
        <v>19695.73</v>
      </c>
      <c r="J2598" s="22">
        <v>1129305</v>
      </c>
      <c r="K2598" s="22">
        <f t="shared" si="218"/>
        <v>16712.54</v>
      </c>
      <c r="L2598" s="22">
        <f t="shared" si="231"/>
        <v>0.06525658887904659</v>
      </c>
      <c r="M2598" s="22">
        <f t="shared" si="232"/>
        <v>0.7448530880027264</v>
      </c>
    </row>
    <row r="2599" spans="1:13" s="22" customFormat="1" ht="15.75">
      <c r="A2599" s="22" t="s">
        <v>154</v>
      </c>
      <c r="B2599" s="22" t="s">
        <v>94</v>
      </c>
      <c r="C2599" s="22" t="s">
        <v>121</v>
      </c>
      <c r="D2599" s="22">
        <v>14977.52</v>
      </c>
      <c r="E2599" s="22">
        <v>1047966</v>
      </c>
      <c r="F2599" s="22" t="s">
        <v>154</v>
      </c>
      <c r="G2599" s="22" t="s">
        <v>94</v>
      </c>
      <c r="H2599" s="22" t="s">
        <v>121</v>
      </c>
      <c r="I2599" s="22">
        <v>10093.7</v>
      </c>
      <c r="J2599" s="22">
        <v>1139399</v>
      </c>
      <c r="K2599" s="22">
        <f t="shared" si="218"/>
        <v>12535.61</v>
      </c>
      <c r="L2599" s="22">
        <f t="shared" si="231"/>
        <v>0.048947146760340746</v>
      </c>
      <c r="M2599" s="22">
        <f t="shared" si="232"/>
        <v>0.7938002347630672</v>
      </c>
    </row>
    <row r="2600" spans="1:13" s="22" customFormat="1" ht="15.75">
      <c r="A2600" s="22" t="s">
        <v>154</v>
      </c>
      <c r="B2600" s="22" t="s">
        <v>94</v>
      </c>
      <c r="C2600" s="22" t="s">
        <v>122</v>
      </c>
      <c r="D2600" s="22">
        <v>13651.08</v>
      </c>
      <c r="E2600" s="22">
        <v>1061617</v>
      </c>
      <c r="F2600" s="22" t="s">
        <v>154</v>
      </c>
      <c r="G2600" s="22" t="s">
        <v>94</v>
      </c>
      <c r="H2600" s="22" t="s">
        <v>122</v>
      </c>
      <c r="I2600" s="22">
        <v>11914</v>
      </c>
      <c r="J2600" s="22">
        <v>1151313</v>
      </c>
      <c r="K2600" s="22">
        <f t="shared" si="218"/>
        <v>12782.54</v>
      </c>
      <c r="L2600" s="22">
        <f t="shared" si="231"/>
        <v>0.04991132153520459</v>
      </c>
      <c r="M2600" s="22">
        <f t="shared" si="232"/>
        <v>0.8437115562982718</v>
      </c>
    </row>
    <row r="2601" spans="1:12" s="22" customFormat="1" ht="15.75">
      <c r="A2601" s="22" t="s">
        <v>154</v>
      </c>
      <c r="B2601" s="22" t="s">
        <v>94</v>
      </c>
      <c r="C2601" s="22" t="s">
        <v>123</v>
      </c>
      <c r="D2601" s="22">
        <v>2972.63</v>
      </c>
      <c r="E2601" s="22">
        <v>1064589</v>
      </c>
      <c r="F2601" s="22" t="s">
        <v>154</v>
      </c>
      <c r="G2601" s="22" t="s">
        <v>94</v>
      </c>
      <c r="H2601" s="22" t="s">
        <v>123</v>
      </c>
      <c r="I2601" s="22">
        <v>8057.48</v>
      </c>
      <c r="J2601" s="22">
        <v>1159370</v>
      </c>
      <c r="K2601" s="22">
        <f t="shared" si="218"/>
        <v>5515.055</v>
      </c>
      <c r="L2601" s="22">
        <f t="shared" si="231"/>
        <v>0.02153434946335687</v>
      </c>
    </row>
    <row r="2602" spans="1:12" s="22" customFormat="1" ht="15.75">
      <c r="A2602" s="22" t="s">
        <v>154</v>
      </c>
      <c r="B2602" s="22" t="s">
        <v>94</v>
      </c>
      <c r="C2602" s="22" t="s">
        <v>124</v>
      </c>
      <c r="D2602" s="22">
        <v>10783.63</v>
      </c>
      <c r="E2602" s="22">
        <v>1075373</v>
      </c>
      <c r="F2602" s="22" t="s">
        <v>154</v>
      </c>
      <c r="G2602" s="22" t="s">
        <v>94</v>
      </c>
      <c r="H2602" s="22" t="s">
        <v>124</v>
      </c>
      <c r="I2602" s="22">
        <v>6031.65</v>
      </c>
      <c r="J2602" s="22">
        <v>1165402</v>
      </c>
      <c r="K2602" s="22">
        <f t="shared" si="218"/>
        <v>8407.64</v>
      </c>
      <c r="L2602" s="22">
        <f t="shared" si="231"/>
        <v>0.03282887621648338</v>
      </c>
    </row>
    <row r="2603" spans="1:12" s="22" customFormat="1" ht="15.75">
      <c r="A2603" s="22" t="s">
        <v>154</v>
      </c>
      <c r="B2603" s="22" t="s">
        <v>94</v>
      </c>
      <c r="C2603" s="22" t="s">
        <v>125</v>
      </c>
      <c r="D2603" s="22">
        <v>3971.18</v>
      </c>
      <c r="E2603" s="22">
        <v>1079344</v>
      </c>
      <c r="F2603" s="22" t="s">
        <v>154</v>
      </c>
      <c r="G2603" s="22" t="s">
        <v>94</v>
      </c>
      <c r="H2603" s="22" t="s">
        <v>125</v>
      </c>
      <c r="I2603" s="22">
        <v>7157.37</v>
      </c>
      <c r="J2603" s="22">
        <v>1172559</v>
      </c>
      <c r="K2603" s="22">
        <f t="shared" si="218"/>
        <v>5564.275</v>
      </c>
      <c r="L2603" s="22">
        <f t="shared" si="231"/>
        <v>0.02172653624673191</v>
      </c>
    </row>
    <row r="2604" spans="1:12" s="22" customFormat="1" ht="15.75">
      <c r="A2604" s="22" t="s">
        <v>154</v>
      </c>
      <c r="B2604" s="22" t="s">
        <v>94</v>
      </c>
      <c r="C2604" s="22" t="s">
        <v>126</v>
      </c>
      <c r="D2604" s="22">
        <v>4288.57</v>
      </c>
      <c r="E2604" s="22">
        <v>1083633</v>
      </c>
      <c r="F2604" s="22" t="s">
        <v>154</v>
      </c>
      <c r="G2604" s="22" t="s">
        <v>94</v>
      </c>
      <c r="H2604" s="22" t="s">
        <v>126</v>
      </c>
      <c r="I2604" s="22">
        <v>3218.23</v>
      </c>
      <c r="J2604" s="22">
        <v>1175778</v>
      </c>
      <c r="K2604" s="22">
        <f t="shared" si="218"/>
        <v>3753.3999999999996</v>
      </c>
      <c r="L2604" s="22">
        <f t="shared" si="231"/>
        <v>0.014655706475413876</v>
      </c>
    </row>
    <row r="2605" spans="6:12" s="22" customFormat="1" ht="15.75">
      <c r="F2605" s="22" t="s">
        <v>154</v>
      </c>
      <c r="G2605" s="22" t="s">
        <v>94</v>
      </c>
      <c r="H2605" s="22" t="s">
        <v>127</v>
      </c>
      <c r="I2605" s="22">
        <v>2570.2</v>
      </c>
      <c r="J2605" s="22">
        <v>1178348</v>
      </c>
      <c r="K2605" s="22">
        <f t="shared" si="218"/>
        <v>1285.1</v>
      </c>
      <c r="L2605" s="22">
        <f t="shared" si="231"/>
        <v>0.0050178633749545405</v>
      </c>
    </row>
    <row r="2606" spans="1:12" s="22" customFormat="1" ht="15.75">
      <c r="A2606" s="22" t="s">
        <v>154</v>
      </c>
      <c r="B2606" s="22" t="s">
        <v>94</v>
      </c>
      <c r="C2606" s="22" t="s">
        <v>128</v>
      </c>
      <c r="D2606" s="22">
        <v>2014.77</v>
      </c>
      <c r="E2606" s="22">
        <v>1085647</v>
      </c>
      <c r="F2606" s="22" t="s">
        <v>154</v>
      </c>
      <c r="G2606" s="22" t="s">
        <v>94</v>
      </c>
      <c r="H2606" s="22" t="s">
        <v>128</v>
      </c>
      <c r="I2606" s="22">
        <v>6163.42</v>
      </c>
      <c r="J2606" s="22">
        <v>1184511</v>
      </c>
      <c r="K2606" s="22">
        <f t="shared" si="218"/>
        <v>4089.0950000000003</v>
      </c>
      <c r="L2606" s="22">
        <f t="shared" si="231"/>
        <v>0.01596647734589506</v>
      </c>
    </row>
    <row r="2607" spans="1:12" s="22" customFormat="1" ht="15.75">
      <c r="A2607" s="22" t="s">
        <v>154</v>
      </c>
      <c r="B2607" s="22" t="s">
        <v>94</v>
      </c>
      <c r="C2607" s="22" t="s">
        <v>129</v>
      </c>
      <c r="D2607" s="22">
        <v>4210.44</v>
      </c>
      <c r="E2607" s="22">
        <v>1089858</v>
      </c>
      <c r="K2607" s="22">
        <f>(D2607+I2607)/2</f>
        <v>2105.22</v>
      </c>
      <c r="L2607" s="22">
        <f t="shared" si="231"/>
        <v>0.008220143439593649</v>
      </c>
    </row>
    <row r="2608" spans="6:12" s="22" customFormat="1" ht="15.75">
      <c r="F2608" s="22" t="s">
        <v>154</v>
      </c>
      <c r="G2608" s="22" t="s">
        <v>94</v>
      </c>
      <c r="H2608" s="22" t="s">
        <v>130</v>
      </c>
      <c r="I2608" s="22">
        <v>1878.34</v>
      </c>
      <c r="J2608" s="22">
        <v>1186389</v>
      </c>
      <c r="K2608" s="22">
        <f>(D2608+I2608)/2</f>
        <v>939.17</v>
      </c>
      <c r="L2608" s="22">
        <f t="shared" si="231"/>
        <v>0.0036671284303603268</v>
      </c>
    </row>
    <row r="2609" spans="6:12" s="22" customFormat="1" ht="15.75">
      <c r="F2609" s="22" t="s">
        <v>154</v>
      </c>
      <c r="G2609" s="22" t="s">
        <v>94</v>
      </c>
      <c r="H2609" s="22" t="s">
        <v>131</v>
      </c>
      <c r="I2609" s="22">
        <v>3430.98</v>
      </c>
      <c r="J2609" s="22">
        <v>1189820</v>
      </c>
      <c r="K2609" s="22">
        <f>(D2609+I2609)/2</f>
        <v>1715.49</v>
      </c>
      <c r="L2609" s="22">
        <f t="shared" si="231"/>
        <v>0.006698384904755089</v>
      </c>
    </row>
    <row r="2610" spans="1:12" s="22" customFormat="1" ht="15.75">
      <c r="A2610" s="22" t="s">
        <v>154</v>
      </c>
      <c r="B2610" s="22" t="s">
        <v>94</v>
      </c>
      <c r="C2610" s="22" t="s">
        <v>132</v>
      </c>
      <c r="D2610" s="22">
        <v>7856.54</v>
      </c>
      <c r="E2610" s="22">
        <v>1097714</v>
      </c>
      <c r="F2610" s="22" t="s">
        <v>154</v>
      </c>
      <c r="G2610" s="22" t="s">
        <v>94</v>
      </c>
      <c r="H2610" s="22" t="s">
        <v>132</v>
      </c>
      <c r="I2610" s="22">
        <v>5447.08</v>
      </c>
      <c r="J2610" s="22">
        <v>1195268</v>
      </c>
      <c r="K2610" s="22">
        <f>(D2610+I2610)/2</f>
        <v>6651.8099999999995</v>
      </c>
      <c r="L2610" s="22">
        <f t="shared" si="231"/>
        <v>0.025972977804183613</v>
      </c>
    </row>
    <row r="2612" spans="1:6" ht="15.75">
      <c r="A2612" t="s">
        <v>6</v>
      </c>
      <c r="F2612" t="s">
        <v>6</v>
      </c>
    </row>
    <row r="2613" spans="1:10" ht="15.75">
      <c r="A2613" t="s">
        <v>142</v>
      </c>
      <c r="B2613" t="s">
        <v>91</v>
      </c>
      <c r="C2613" t="s">
        <v>113</v>
      </c>
      <c r="D2613" t="s">
        <v>9</v>
      </c>
      <c r="E2613" t="s">
        <v>9</v>
      </c>
      <c r="F2613" t="s">
        <v>142</v>
      </c>
      <c r="G2613" t="s">
        <v>91</v>
      </c>
      <c r="H2613" t="s">
        <v>113</v>
      </c>
      <c r="I2613" t="s">
        <v>9</v>
      </c>
      <c r="J2613" t="s">
        <v>9</v>
      </c>
    </row>
    <row r="2614" spans="1:17" ht="15.75">
      <c r="A2614" t="s">
        <v>11</v>
      </c>
      <c r="B2614" t="s">
        <v>78</v>
      </c>
      <c r="C2614" t="s">
        <v>102</v>
      </c>
      <c r="F2614" t="s">
        <v>11</v>
      </c>
      <c r="G2614" t="s">
        <v>114</v>
      </c>
      <c r="H2614" t="s">
        <v>114</v>
      </c>
      <c r="L2614">
        <f>SUM(K2615:K2631)</f>
        <v>104214.915</v>
      </c>
      <c r="Q2614">
        <f>SUM(P2615:P2631)</f>
        <v>169775.05500000002</v>
      </c>
    </row>
    <row r="2615" spans="1:18" s="22" customFormat="1" ht="15.75">
      <c r="A2615" s="22" t="s">
        <v>1</v>
      </c>
      <c r="B2615" s="22" t="s">
        <v>93</v>
      </c>
      <c r="C2615" s="22" t="s">
        <v>116</v>
      </c>
      <c r="D2615" s="22">
        <v>6354.31</v>
      </c>
      <c r="E2615" s="22">
        <v>6354.31</v>
      </c>
      <c r="F2615" s="22" t="s">
        <v>1</v>
      </c>
      <c r="G2615" s="22" t="s">
        <v>93</v>
      </c>
      <c r="H2615" s="22" t="s">
        <v>116</v>
      </c>
      <c r="I2615" s="22">
        <v>1551.92</v>
      </c>
      <c r="J2615" s="22">
        <v>1551.92</v>
      </c>
      <c r="K2615" s="22">
        <f aca="true" t="shared" si="233" ref="K2615:K2678">(D2615+I2615)/2</f>
        <v>3953.1150000000002</v>
      </c>
      <c r="L2615" s="22">
        <f>+K2615/$L$2614</f>
        <v>0.037932334349646595</v>
      </c>
      <c r="M2615" s="22">
        <f>+L2615+M2614</f>
        <v>0.037932334349646595</v>
      </c>
      <c r="O2615" s="22">
        <f>IF(H2615=H2632,1,0)</f>
        <v>1</v>
      </c>
      <c r="P2615" s="22">
        <f>+K2615+K2632</f>
        <v>14158.394999999999</v>
      </c>
      <c r="Q2615" s="22">
        <f>+P2615/$Q$2614</f>
        <v>0.08339502525856933</v>
      </c>
      <c r="R2615" s="22">
        <f>+Q2615+R2614</f>
        <v>0.08339502525856933</v>
      </c>
    </row>
    <row r="2616" spans="1:18" s="22" customFormat="1" ht="15.75">
      <c r="A2616" s="22" t="s">
        <v>1</v>
      </c>
      <c r="B2616" s="22" t="s">
        <v>93</v>
      </c>
      <c r="C2616" s="22" t="s">
        <v>117</v>
      </c>
      <c r="D2616" s="22">
        <v>2549.61</v>
      </c>
      <c r="E2616" s="22">
        <v>8903.92</v>
      </c>
      <c r="F2616" s="22" t="s">
        <v>1</v>
      </c>
      <c r="G2616" s="22" t="s">
        <v>93</v>
      </c>
      <c r="H2616" s="22" t="s">
        <v>117</v>
      </c>
      <c r="I2616" s="22">
        <v>11191.28</v>
      </c>
      <c r="J2616" s="22">
        <v>12743.2</v>
      </c>
      <c r="K2616" s="22">
        <f t="shared" si="233"/>
        <v>6870.445000000001</v>
      </c>
      <c r="L2616" s="22">
        <f aca="true" t="shared" si="234" ref="L2616:L2629">+K2616/$L$2614</f>
        <v>0.06592573625377904</v>
      </c>
      <c r="M2616" s="22">
        <f aca="true" t="shared" si="235" ref="M2616:M2626">+L2616+M2615</f>
        <v>0.10385807060342564</v>
      </c>
      <c r="O2616" s="22">
        <f aca="true" t="shared" si="236" ref="O2616:O2623">IF(H2616=H2633,1,0)</f>
        <v>1</v>
      </c>
      <c r="P2616" s="22">
        <f aca="true" t="shared" si="237" ref="P2616:P2623">+K2616+K2633</f>
        <v>16978.575</v>
      </c>
      <c r="Q2616" s="22">
        <f aca="true" t="shared" si="238" ref="Q2616:Q2631">+P2616/$Q$2614</f>
        <v>0.10000629951202195</v>
      </c>
      <c r="R2616" s="22">
        <f aca="true" t="shared" si="239" ref="R2616:R2622">+Q2616+R2615</f>
        <v>0.1834013247705913</v>
      </c>
    </row>
    <row r="2617" spans="1:18" s="22" customFormat="1" ht="15.75">
      <c r="A2617" s="22" t="s">
        <v>1</v>
      </c>
      <c r="B2617" s="22" t="s">
        <v>93</v>
      </c>
      <c r="C2617" s="22" t="s">
        <v>118</v>
      </c>
      <c r="D2617" s="22">
        <v>4197.03</v>
      </c>
      <c r="E2617" s="22">
        <v>13100.95</v>
      </c>
      <c r="F2617" s="22" t="s">
        <v>1</v>
      </c>
      <c r="G2617" s="22" t="s">
        <v>93</v>
      </c>
      <c r="H2617" s="22" t="s">
        <v>118</v>
      </c>
      <c r="I2617" s="22">
        <v>4520.83</v>
      </c>
      <c r="J2617" s="22">
        <v>17264.03</v>
      </c>
      <c r="K2617" s="22">
        <f t="shared" si="233"/>
        <v>4358.93</v>
      </c>
      <c r="L2617" s="22">
        <f t="shared" si="234"/>
        <v>0.04182635470172384</v>
      </c>
      <c r="M2617" s="22">
        <f t="shared" si="235"/>
        <v>0.14568442530514947</v>
      </c>
      <c r="O2617" s="22">
        <f t="shared" si="236"/>
        <v>1</v>
      </c>
      <c r="P2617" s="22">
        <f t="shared" si="237"/>
        <v>12571.515</v>
      </c>
      <c r="Q2617" s="22">
        <f t="shared" si="238"/>
        <v>0.07404806907587218</v>
      </c>
      <c r="R2617" s="22">
        <f t="shared" si="239"/>
        <v>0.2574493938464635</v>
      </c>
    </row>
    <row r="2618" spans="1:18" s="22" customFormat="1" ht="15.75">
      <c r="A2618" s="22" t="s">
        <v>1</v>
      </c>
      <c r="B2618" s="22" t="s">
        <v>93</v>
      </c>
      <c r="C2618" s="22" t="s">
        <v>119</v>
      </c>
      <c r="D2618" s="22">
        <v>7507.04</v>
      </c>
      <c r="E2618" s="22">
        <v>20607.99</v>
      </c>
      <c r="F2618" s="22" t="s">
        <v>1</v>
      </c>
      <c r="G2618" s="22" t="s">
        <v>93</v>
      </c>
      <c r="H2618" s="22" t="s">
        <v>119</v>
      </c>
      <c r="I2618" s="22">
        <v>5541.82</v>
      </c>
      <c r="J2618" s="22">
        <v>22805.85</v>
      </c>
      <c r="K2618" s="22">
        <f t="shared" si="233"/>
        <v>6524.43</v>
      </c>
      <c r="L2618" s="22">
        <f t="shared" si="234"/>
        <v>0.06260553012013684</v>
      </c>
      <c r="M2618" s="22">
        <f t="shared" si="235"/>
        <v>0.2082899554252863</v>
      </c>
      <c r="O2618" s="22">
        <f t="shared" si="236"/>
        <v>1</v>
      </c>
      <c r="P2618" s="22">
        <f t="shared" si="237"/>
        <v>8971.1</v>
      </c>
      <c r="Q2618" s="22">
        <f t="shared" si="238"/>
        <v>0.052841096119803935</v>
      </c>
      <c r="R2618" s="22">
        <f t="shared" si="239"/>
        <v>0.3102904899662674</v>
      </c>
    </row>
    <row r="2619" spans="1:18" s="22" customFormat="1" ht="15.75">
      <c r="A2619" s="22" t="s">
        <v>1</v>
      </c>
      <c r="B2619" s="22" t="s">
        <v>93</v>
      </c>
      <c r="C2619" s="22" t="s">
        <v>120</v>
      </c>
      <c r="D2619" s="22">
        <v>4813.35</v>
      </c>
      <c r="E2619" s="22">
        <v>25421.34</v>
      </c>
      <c r="F2619" s="22" t="s">
        <v>1</v>
      </c>
      <c r="G2619" s="22" t="s">
        <v>93</v>
      </c>
      <c r="H2619" s="22" t="s">
        <v>120</v>
      </c>
      <c r="I2619" s="22">
        <v>5564.36</v>
      </c>
      <c r="J2619" s="22">
        <v>28370.21</v>
      </c>
      <c r="K2619" s="22">
        <f t="shared" si="233"/>
        <v>5188.855</v>
      </c>
      <c r="L2619" s="22">
        <f t="shared" si="234"/>
        <v>0.049789946093608574</v>
      </c>
      <c r="M2619" s="22">
        <f t="shared" si="235"/>
        <v>0.25807990151889487</v>
      </c>
      <c r="O2619" s="22">
        <f t="shared" si="236"/>
        <v>1</v>
      </c>
      <c r="P2619" s="22">
        <f t="shared" si="237"/>
        <v>7659.66</v>
      </c>
      <c r="Q2619" s="22">
        <f t="shared" si="238"/>
        <v>0.04511652197668261</v>
      </c>
      <c r="R2619" s="22">
        <f t="shared" si="239"/>
        <v>0.35540701194295</v>
      </c>
    </row>
    <row r="2620" spans="1:18" s="22" customFormat="1" ht="15.75">
      <c r="A2620" s="22" t="s">
        <v>1</v>
      </c>
      <c r="B2620" s="22" t="s">
        <v>93</v>
      </c>
      <c r="C2620" s="22" t="s">
        <v>121</v>
      </c>
      <c r="D2620" s="22">
        <v>6516.22</v>
      </c>
      <c r="E2620" s="22">
        <v>31937.56</v>
      </c>
      <c r="F2620" s="22" t="s">
        <v>1</v>
      </c>
      <c r="G2620" s="22" t="s">
        <v>93</v>
      </c>
      <c r="H2620" s="22" t="s">
        <v>121</v>
      </c>
      <c r="I2620" s="22">
        <v>7380.66</v>
      </c>
      <c r="J2620" s="22">
        <v>35750.87</v>
      </c>
      <c r="K2620" s="22">
        <f t="shared" si="233"/>
        <v>6948.4400000000005</v>
      </c>
      <c r="L2620" s="22">
        <f t="shared" si="234"/>
        <v>0.06667414160439512</v>
      </c>
      <c r="M2620" s="22">
        <f t="shared" si="235"/>
        <v>0.32475404312329</v>
      </c>
      <c r="O2620" s="22">
        <f t="shared" si="236"/>
        <v>1</v>
      </c>
      <c r="P2620" s="22">
        <f t="shared" si="237"/>
        <v>10600.23</v>
      </c>
      <c r="Q2620" s="22">
        <f t="shared" si="238"/>
        <v>0.06243691100556556</v>
      </c>
      <c r="R2620" s="22">
        <f t="shared" si="239"/>
        <v>0.4178439229485156</v>
      </c>
    </row>
    <row r="2621" spans="1:18" s="22" customFormat="1" ht="15.75">
      <c r="A2621" s="22" t="s">
        <v>1</v>
      </c>
      <c r="B2621" s="22" t="s">
        <v>93</v>
      </c>
      <c r="C2621" s="22" t="s">
        <v>122</v>
      </c>
      <c r="D2621" s="22">
        <v>4229.9</v>
      </c>
      <c r="E2621" s="22">
        <v>36167.46</v>
      </c>
      <c r="F2621" s="22" t="s">
        <v>1</v>
      </c>
      <c r="G2621" s="22" t="s">
        <v>93</v>
      </c>
      <c r="H2621" s="22" t="s">
        <v>122</v>
      </c>
      <c r="I2621" s="22">
        <v>2937.63</v>
      </c>
      <c r="J2621" s="22">
        <v>38688.5</v>
      </c>
      <c r="K2621" s="22">
        <f t="shared" si="233"/>
        <v>3583.765</v>
      </c>
      <c r="L2621" s="22">
        <f t="shared" si="234"/>
        <v>0.034388215928593334</v>
      </c>
      <c r="M2621" s="22">
        <f t="shared" si="235"/>
        <v>0.3591422590518833</v>
      </c>
      <c r="O2621" s="22">
        <f t="shared" si="236"/>
        <v>1</v>
      </c>
      <c r="P2621" s="22">
        <f t="shared" si="237"/>
        <v>9429.32</v>
      </c>
      <c r="Q2621" s="22">
        <f t="shared" si="238"/>
        <v>0.055540079194791</v>
      </c>
      <c r="R2621" s="22">
        <f t="shared" si="239"/>
        <v>0.47338400214330656</v>
      </c>
    </row>
    <row r="2622" spans="6:19" s="22" customFormat="1" ht="15.75">
      <c r="F2622" s="22" t="s">
        <v>1</v>
      </c>
      <c r="G2622" s="22" t="s">
        <v>93</v>
      </c>
      <c r="H2622" s="22" t="s">
        <v>123</v>
      </c>
      <c r="I2622" s="22">
        <v>1448.6</v>
      </c>
      <c r="J2622" s="22">
        <v>40137.1</v>
      </c>
      <c r="K2622" s="22">
        <f t="shared" si="233"/>
        <v>724.3</v>
      </c>
      <c r="L2622" s="22">
        <f t="shared" si="234"/>
        <v>0.006950060843018488</v>
      </c>
      <c r="M2622" s="22">
        <f t="shared" si="235"/>
        <v>0.36609231989490176</v>
      </c>
      <c r="O2622" s="22">
        <f t="shared" si="236"/>
        <v>1</v>
      </c>
      <c r="P2622" s="22">
        <f t="shared" si="237"/>
        <v>5727.8550000000005</v>
      </c>
      <c r="Q2622" s="22">
        <f t="shared" si="238"/>
        <v>0.03373790690275435</v>
      </c>
      <c r="R2622" s="22">
        <f t="shared" si="239"/>
        <v>0.5071219090460609</v>
      </c>
      <c r="S2622" s="22">
        <f>45000+5000*(0.5-R2621)/(R2622-R2621)</f>
        <v>48944.52417178857</v>
      </c>
    </row>
    <row r="2623" spans="1:17" s="22" customFormat="1" ht="15.75">
      <c r="A2623" s="22" t="s">
        <v>1</v>
      </c>
      <c r="B2623" s="22" t="s">
        <v>93</v>
      </c>
      <c r="C2623" s="22" t="s">
        <v>124</v>
      </c>
      <c r="D2623" s="22">
        <v>4891.05</v>
      </c>
      <c r="E2623" s="22">
        <v>41058.51</v>
      </c>
      <c r="F2623" s="22" t="s">
        <v>1</v>
      </c>
      <c r="G2623" s="22" t="s">
        <v>93</v>
      </c>
      <c r="H2623" s="22" t="s">
        <v>124</v>
      </c>
      <c r="I2623" s="22">
        <v>14260.17</v>
      </c>
      <c r="J2623" s="22">
        <v>54397.27</v>
      </c>
      <c r="K2623" s="22">
        <f t="shared" si="233"/>
        <v>9575.61</v>
      </c>
      <c r="L2623" s="22">
        <f t="shared" si="234"/>
        <v>0.09188329712690359</v>
      </c>
      <c r="M2623" s="22">
        <f>+L2623+M2622</f>
        <v>0.45797561702180534</v>
      </c>
      <c r="O2623" s="22">
        <f t="shared" si="236"/>
        <v>1</v>
      </c>
      <c r="P2623" s="22">
        <f t="shared" si="237"/>
        <v>14089.525000000001</v>
      </c>
      <c r="Q2623" s="22">
        <f t="shared" si="238"/>
        <v>0.0829893708472072</v>
      </c>
    </row>
    <row r="2624" spans="1:17" s="22" customFormat="1" ht="15.75">
      <c r="A2624" s="22" t="s">
        <v>1</v>
      </c>
      <c r="B2624" s="22" t="s">
        <v>93</v>
      </c>
      <c r="C2624" s="22" t="s">
        <v>125</v>
      </c>
      <c r="D2624" s="22">
        <v>5359.83</v>
      </c>
      <c r="E2624" s="22">
        <v>46418.34</v>
      </c>
      <c r="F2624" s="22" t="s">
        <v>1</v>
      </c>
      <c r="G2624" s="22" t="s">
        <v>93</v>
      </c>
      <c r="H2624" s="22" t="s">
        <v>125</v>
      </c>
      <c r="I2624" s="22">
        <v>7324.45</v>
      </c>
      <c r="J2624" s="22">
        <v>61721.72</v>
      </c>
      <c r="K2624" s="22">
        <f t="shared" si="233"/>
        <v>6342.139999999999</v>
      </c>
      <c r="L2624" s="22">
        <f t="shared" si="234"/>
        <v>0.06085635630945916</v>
      </c>
      <c r="M2624" s="22">
        <f t="shared" si="235"/>
        <v>0.5188319733312645</v>
      </c>
      <c r="N2624" s="22">
        <f>55000+5000*(0.5-M2623)/(M2624-M2623)</f>
        <v>58452.75214675173</v>
      </c>
      <c r="P2624" s="22">
        <f>+K2624</f>
        <v>6342.139999999999</v>
      </c>
      <c r="Q2624" s="22">
        <f t="shared" si="238"/>
        <v>0.03735613574090728</v>
      </c>
    </row>
    <row r="2625" spans="1:17" s="22" customFormat="1" ht="15.75">
      <c r="A2625" s="22" t="s">
        <v>1</v>
      </c>
      <c r="B2625" s="22" t="s">
        <v>93</v>
      </c>
      <c r="C2625" s="22" t="s">
        <v>126</v>
      </c>
      <c r="D2625" s="22">
        <v>9179.14</v>
      </c>
      <c r="E2625" s="22">
        <v>55597.48</v>
      </c>
      <c r="F2625" s="22" t="s">
        <v>1</v>
      </c>
      <c r="G2625" s="22" t="s">
        <v>93</v>
      </c>
      <c r="H2625" s="22" t="s">
        <v>126</v>
      </c>
      <c r="I2625" s="22">
        <v>3272.87</v>
      </c>
      <c r="J2625" s="22">
        <v>64994.59</v>
      </c>
      <c r="K2625" s="22">
        <f t="shared" si="233"/>
        <v>6226.004999999999</v>
      </c>
      <c r="L2625" s="22">
        <f t="shared" si="234"/>
        <v>0.05974197647236962</v>
      </c>
      <c r="M2625" s="22">
        <f t="shared" si="235"/>
        <v>0.5785739498036342</v>
      </c>
      <c r="P2625" s="22">
        <f>K2625</f>
        <v>6226.004999999999</v>
      </c>
      <c r="Q2625" s="22">
        <f t="shared" si="238"/>
        <v>0.036672083540187916</v>
      </c>
    </row>
    <row r="2626" spans="1:17" s="22" customFormat="1" ht="15.75">
      <c r="A2626" s="22" t="s">
        <v>1</v>
      </c>
      <c r="B2626" s="22" t="s">
        <v>93</v>
      </c>
      <c r="C2626" s="22" t="s">
        <v>127</v>
      </c>
      <c r="D2626" s="22">
        <v>1780.9</v>
      </c>
      <c r="E2626" s="22">
        <v>57378.38</v>
      </c>
      <c r="F2626" s="22" t="s">
        <v>1</v>
      </c>
      <c r="G2626" s="22" t="s">
        <v>93</v>
      </c>
      <c r="H2626" s="22" t="s">
        <v>127</v>
      </c>
      <c r="I2626" s="22">
        <v>3035.16</v>
      </c>
      <c r="J2626" s="22">
        <v>68029.75</v>
      </c>
      <c r="K2626" s="22">
        <f t="shared" si="233"/>
        <v>2408.0299999999997</v>
      </c>
      <c r="L2626" s="22">
        <f t="shared" si="234"/>
        <v>0.0231063854919423</v>
      </c>
      <c r="M2626" s="22">
        <f t="shared" si="235"/>
        <v>0.6016803352955765</v>
      </c>
      <c r="O2626" s="22">
        <f>IF(H2626=H2641,1,0)</f>
        <v>1</v>
      </c>
      <c r="P2626" s="22">
        <f>+K2626+K2641</f>
        <v>3693.1299999999997</v>
      </c>
      <c r="Q2626" s="22">
        <f t="shared" si="238"/>
        <v>0.021753077918307842</v>
      </c>
    </row>
    <row r="2627" spans="1:17" s="22" customFormat="1" ht="15.75">
      <c r="A2627" s="22" t="s">
        <v>1</v>
      </c>
      <c r="B2627" s="22" t="s">
        <v>93</v>
      </c>
      <c r="C2627" s="22" t="s">
        <v>128</v>
      </c>
      <c r="D2627" s="22">
        <v>3048.47</v>
      </c>
      <c r="E2627" s="22">
        <v>60426.85</v>
      </c>
      <c r="F2627" s="22" t="s">
        <v>1</v>
      </c>
      <c r="G2627" s="22" t="s">
        <v>93</v>
      </c>
      <c r="H2627" s="22" t="s">
        <v>128</v>
      </c>
      <c r="I2627" s="22">
        <v>4375.3</v>
      </c>
      <c r="J2627" s="22">
        <v>72405.05</v>
      </c>
      <c r="K2627" s="22">
        <f t="shared" si="233"/>
        <v>3711.885</v>
      </c>
      <c r="L2627" s="22">
        <f t="shared" si="234"/>
        <v>0.035617598498257186</v>
      </c>
      <c r="O2627" s="22">
        <f>IF(H2627=H2642,1,0)</f>
        <v>1</v>
      </c>
      <c r="P2627" s="22">
        <f>+K2627+K2642</f>
        <v>7957.805</v>
      </c>
      <c r="Q2627" s="22">
        <f t="shared" si="238"/>
        <v>0.04687263979976328</v>
      </c>
    </row>
    <row r="2628" spans="1:17" s="22" customFormat="1" ht="15.75">
      <c r="A2628" s="22" t="s">
        <v>1</v>
      </c>
      <c r="B2628" s="22" t="s">
        <v>93</v>
      </c>
      <c r="C2628" s="22" t="s">
        <v>129</v>
      </c>
      <c r="D2628" s="22">
        <v>1838.29</v>
      </c>
      <c r="E2628" s="22">
        <v>62265.14</v>
      </c>
      <c r="F2628" s="22" t="s">
        <v>1</v>
      </c>
      <c r="G2628" s="22" t="s">
        <v>93</v>
      </c>
      <c r="H2628" s="22" t="s">
        <v>129</v>
      </c>
      <c r="I2628" s="22">
        <v>1684.36</v>
      </c>
      <c r="J2628" s="22">
        <v>74089.41</v>
      </c>
      <c r="K2628" s="22">
        <f t="shared" si="233"/>
        <v>1761.3249999999998</v>
      </c>
      <c r="L2628" s="22">
        <f t="shared" si="234"/>
        <v>0.016900891777343004</v>
      </c>
      <c r="O2628" s="22">
        <f>IF(H2628=H2643,1,0)</f>
        <v>1</v>
      </c>
      <c r="P2628" s="22">
        <f>+K2628+K2643</f>
        <v>4097.32</v>
      </c>
      <c r="Q2628" s="22">
        <f t="shared" si="238"/>
        <v>0.02413381636071329</v>
      </c>
    </row>
    <row r="2629" spans="1:17" s="22" customFormat="1" ht="15.75">
      <c r="A2629" s="22" t="s">
        <v>1</v>
      </c>
      <c r="B2629" s="22" t="s">
        <v>93</v>
      </c>
      <c r="C2629" s="22" t="s">
        <v>130</v>
      </c>
      <c r="D2629" s="22">
        <v>1787.27</v>
      </c>
      <c r="E2629" s="22">
        <v>64052.41</v>
      </c>
      <c r="F2629" s="22" t="s">
        <v>1</v>
      </c>
      <c r="G2629" s="22" t="s">
        <v>93</v>
      </c>
      <c r="H2629" s="22" t="s">
        <v>130</v>
      </c>
      <c r="I2629" s="22">
        <v>4354.16</v>
      </c>
      <c r="J2629" s="22">
        <v>78443.57</v>
      </c>
      <c r="K2629" s="22">
        <f t="shared" si="233"/>
        <v>3070.715</v>
      </c>
      <c r="L2629" s="22">
        <f t="shared" si="234"/>
        <v>0.029465216183307354</v>
      </c>
      <c r="O2629" s="22">
        <f>IF(H2629=H2644,1,0)</f>
        <v>1</v>
      </c>
      <c r="P2629" s="22">
        <f>+K2629+K2644</f>
        <v>4494.54</v>
      </c>
      <c r="Q2629" s="22">
        <f t="shared" si="238"/>
        <v>0.02647350047979663</v>
      </c>
    </row>
    <row r="2630" spans="1:17" s="22" customFormat="1" ht="15.75">
      <c r="A2630" s="22" t="s">
        <v>1</v>
      </c>
      <c r="B2630" s="22" t="s">
        <v>93</v>
      </c>
      <c r="C2630" s="22" t="s">
        <v>131</v>
      </c>
      <c r="D2630" s="22">
        <v>5930.69</v>
      </c>
      <c r="E2630" s="22">
        <v>69983.1</v>
      </c>
      <c r="F2630" s="22" t="s">
        <v>1</v>
      </c>
      <c r="G2630" s="22" t="s">
        <v>93</v>
      </c>
      <c r="H2630" s="22" t="s">
        <v>131</v>
      </c>
      <c r="I2630" s="22">
        <v>4327.37</v>
      </c>
      <c r="J2630" s="22">
        <v>82770.94</v>
      </c>
      <c r="K2630" s="22">
        <f t="shared" si="233"/>
        <v>5129.03</v>
      </c>
      <c r="P2630" s="22">
        <f>K2630</f>
        <v>5129.03</v>
      </c>
      <c r="Q2630" s="22">
        <f t="shared" si="238"/>
        <v>0.030210739734409152</v>
      </c>
    </row>
    <row r="2631" spans="1:17" s="22" customFormat="1" ht="15.75">
      <c r="A2631" s="22" t="s">
        <v>1</v>
      </c>
      <c r="B2631" s="22" t="s">
        <v>93</v>
      </c>
      <c r="C2631" s="22" t="s">
        <v>132</v>
      </c>
      <c r="D2631" s="22">
        <v>20616.92</v>
      </c>
      <c r="E2631" s="22">
        <v>90600.02</v>
      </c>
      <c r="F2631" s="22" t="s">
        <v>1</v>
      </c>
      <c r="G2631" s="22" t="s">
        <v>93</v>
      </c>
      <c r="H2631" s="22" t="s">
        <v>132</v>
      </c>
      <c r="I2631" s="22">
        <v>35058.87</v>
      </c>
      <c r="J2631" s="22">
        <v>117829.8</v>
      </c>
      <c r="K2631" s="22">
        <f t="shared" si="233"/>
        <v>27837.895</v>
      </c>
      <c r="L2631" s="22">
        <f>SUM(K2632:K2645)</f>
        <v>65560.14</v>
      </c>
      <c r="P2631" s="22">
        <f>K2631+K2645</f>
        <v>31648.91</v>
      </c>
      <c r="Q2631" s="22">
        <f t="shared" si="238"/>
        <v>0.18641672653264638</v>
      </c>
    </row>
    <row r="2632" spans="1:13" s="22" customFormat="1" ht="15.75">
      <c r="A2632" s="22" t="s">
        <v>1</v>
      </c>
      <c r="B2632" s="22" t="s">
        <v>94</v>
      </c>
      <c r="C2632" s="22" t="s">
        <v>116</v>
      </c>
      <c r="D2632" s="22">
        <v>13730.23</v>
      </c>
      <c r="E2632" s="22">
        <v>104330.3</v>
      </c>
      <c r="F2632" s="22" t="s">
        <v>1</v>
      </c>
      <c r="G2632" s="22" t="s">
        <v>94</v>
      </c>
      <c r="H2632" s="22" t="s">
        <v>116</v>
      </c>
      <c r="I2632" s="22">
        <v>6680.33</v>
      </c>
      <c r="J2632" s="22">
        <v>124510.1</v>
      </c>
      <c r="K2632" s="22">
        <f t="shared" si="233"/>
        <v>10205.279999999999</v>
      </c>
      <c r="L2632" s="22">
        <f>+K2632/$L$2631</f>
        <v>0.1556628768638993</v>
      </c>
      <c r="M2632" s="22">
        <f>+L2632+M2631</f>
        <v>0.1556628768638993</v>
      </c>
    </row>
    <row r="2633" spans="1:13" s="22" customFormat="1" ht="15.75">
      <c r="A2633" s="22" t="s">
        <v>1</v>
      </c>
      <c r="B2633" s="22" t="s">
        <v>94</v>
      </c>
      <c r="C2633" s="22" t="s">
        <v>117</v>
      </c>
      <c r="D2633" s="22">
        <v>9858.49</v>
      </c>
      <c r="E2633" s="22">
        <v>114188.7</v>
      </c>
      <c r="F2633" s="22" t="s">
        <v>1</v>
      </c>
      <c r="G2633" s="22" t="s">
        <v>94</v>
      </c>
      <c r="H2633" s="22" t="s">
        <v>117</v>
      </c>
      <c r="I2633" s="22">
        <v>10357.77</v>
      </c>
      <c r="J2633" s="22">
        <v>134867.9</v>
      </c>
      <c r="K2633" s="22">
        <f t="shared" si="233"/>
        <v>10108.130000000001</v>
      </c>
      <c r="L2633" s="22">
        <f aca="true" t="shared" si="240" ref="L2633:L2643">+K2633/$L$2631</f>
        <v>0.15418103134007952</v>
      </c>
      <c r="M2633" s="22">
        <f aca="true" t="shared" si="241" ref="M2633:M2639">+L2633+M2632</f>
        <v>0.3098439082039788</v>
      </c>
    </row>
    <row r="2634" spans="1:13" s="22" customFormat="1" ht="15.75">
      <c r="A2634" s="22" t="s">
        <v>1</v>
      </c>
      <c r="B2634" s="22" t="s">
        <v>94</v>
      </c>
      <c r="C2634" s="22" t="s">
        <v>118</v>
      </c>
      <c r="D2634" s="22">
        <v>9221</v>
      </c>
      <c r="E2634" s="22">
        <v>123409.7</v>
      </c>
      <c r="F2634" s="22" t="s">
        <v>1</v>
      </c>
      <c r="G2634" s="22" t="s">
        <v>94</v>
      </c>
      <c r="H2634" s="22" t="s">
        <v>118</v>
      </c>
      <c r="I2634" s="22">
        <v>7204.17</v>
      </c>
      <c r="J2634" s="22">
        <v>142072.1</v>
      </c>
      <c r="K2634" s="22">
        <f t="shared" si="233"/>
        <v>8212.585</v>
      </c>
      <c r="L2634" s="22">
        <f t="shared" si="240"/>
        <v>0.12526796007452087</v>
      </c>
      <c r="M2634" s="22">
        <f t="shared" si="241"/>
        <v>0.4351118682784997</v>
      </c>
    </row>
    <row r="2635" spans="6:13" s="22" customFormat="1" ht="15.75">
      <c r="F2635" s="22" t="s">
        <v>1</v>
      </c>
      <c r="G2635" s="22" t="s">
        <v>94</v>
      </c>
      <c r="H2635" s="22" t="s">
        <v>119</v>
      </c>
      <c r="I2635" s="22">
        <v>4893.34</v>
      </c>
      <c r="J2635" s="22">
        <v>146965.4</v>
      </c>
      <c r="K2635" s="22">
        <f t="shared" si="233"/>
        <v>2446.67</v>
      </c>
      <c r="L2635" s="22">
        <f t="shared" si="240"/>
        <v>0.03731947491265272</v>
      </c>
      <c r="M2635" s="22">
        <f t="shared" si="241"/>
        <v>0.47243134319115243</v>
      </c>
    </row>
    <row r="2636" spans="1:14" s="22" customFormat="1" ht="15.75">
      <c r="A2636" s="22" t="s">
        <v>1</v>
      </c>
      <c r="B2636" s="22" t="s">
        <v>94</v>
      </c>
      <c r="C2636" s="22" t="s">
        <v>120</v>
      </c>
      <c r="D2636" s="22">
        <v>2948.87</v>
      </c>
      <c r="E2636" s="22">
        <v>126358.6</v>
      </c>
      <c r="F2636" s="22" t="s">
        <v>1</v>
      </c>
      <c r="G2636" s="22" t="s">
        <v>94</v>
      </c>
      <c r="H2636" s="22" t="s">
        <v>120</v>
      </c>
      <c r="I2636" s="22">
        <v>1992.74</v>
      </c>
      <c r="J2636" s="22">
        <v>148958.2</v>
      </c>
      <c r="K2636" s="22">
        <f t="shared" si="233"/>
        <v>2470.805</v>
      </c>
      <c r="L2636" s="22">
        <f t="shared" si="240"/>
        <v>0.03768761018509112</v>
      </c>
      <c r="M2636" s="22">
        <f t="shared" si="241"/>
        <v>0.5101189533762436</v>
      </c>
      <c r="N2636" s="22">
        <f>30000+5000*(0.5-M2635)/(M2636-M2635)</f>
        <v>33657.52254831927</v>
      </c>
    </row>
    <row r="2637" spans="1:13" s="22" customFormat="1" ht="15.75">
      <c r="A2637" s="22" t="s">
        <v>1</v>
      </c>
      <c r="B2637" s="22" t="s">
        <v>94</v>
      </c>
      <c r="C2637" s="22" t="s">
        <v>121</v>
      </c>
      <c r="D2637" s="22">
        <v>3251.07</v>
      </c>
      <c r="E2637" s="22">
        <v>129609.7</v>
      </c>
      <c r="F2637" s="22" t="s">
        <v>1</v>
      </c>
      <c r="G2637" s="22" t="s">
        <v>94</v>
      </c>
      <c r="H2637" s="22" t="s">
        <v>121</v>
      </c>
      <c r="I2637" s="22">
        <v>4052.51</v>
      </c>
      <c r="J2637" s="22">
        <v>153010.7</v>
      </c>
      <c r="K2637" s="22">
        <f t="shared" si="233"/>
        <v>3651.79</v>
      </c>
      <c r="L2637" s="22">
        <f t="shared" si="240"/>
        <v>0.05570137586649449</v>
      </c>
      <c r="M2637" s="22">
        <f t="shared" si="241"/>
        <v>0.5658203292427381</v>
      </c>
    </row>
    <row r="2638" spans="1:13" s="22" customFormat="1" ht="15.75">
      <c r="A2638" s="22" t="s">
        <v>1</v>
      </c>
      <c r="B2638" s="22" t="s">
        <v>94</v>
      </c>
      <c r="C2638" s="22" t="s">
        <v>122</v>
      </c>
      <c r="D2638" s="22">
        <v>7382.69</v>
      </c>
      <c r="E2638" s="22">
        <v>136992.4</v>
      </c>
      <c r="F2638" s="22" t="s">
        <v>1</v>
      </c>
      <c r="G2638" s="22" t="s">
        <v>94</v>
      </c>
      <c r="H2638" s="22" t="s">
        <v>122</v>
      </c>
      <c r="I2638" s="22">
        <v>4308.42</v>
      </c>
      <c r="J2638" s="22">
        <v>157319.1</v>
      </c>
      <c r="K2638" s="22">
        <f t="shared" si="233"/>
        <v>5845.555</v>
      </c>
      <c r="L2638" s="22">
        <f t="shared" si="240"/>
        <v>0.08916324766847661</v>
      </c>
      <c r="M2638" s="22">
        <f t="shared" si="241"/>
        <v>0.6549835769112147</v>
      </c>
    </row>
    <row r="2639" spans="1:13" s="22" customFormat="1" ht="15.75">
      <c r="A2639" s="22" t="s">
        <v>1</v>
      </c>
      <c r="B2639" s="22" t="s">
        <v>94</v>
      </c>
      <c r="C2639" s="22" t="s">
        <v>123</v>
      </c>
      <c r="D2639" s="22">
        <v>2854.53</v>
      </c>
      <c r="E2639" s="22">
        <v>139846.9</v>
      </c>
      <c r="F2639" s="22" t="s">
        <v>1</v>
      </c>
      <c r="G2639" s="22" t="s">
        <v>94</v>
      </c>
      <c r="H2639" s="22" t="s">
        <v>123</v>
      </c>
      <c r="I2639" s="22">
        <v>7152.58</v>
      </c>
      <c r="J2639" s="22">
        <v>164471.7</v>
      </c>
      <c r="K2639" s="22">
        <f t="shared" si="233"/>
        <v>5003.555</v>
      </c>
      <c r="L2639" s="22">
        <f t="shared" si="240"/>
        <v>0.07632007802301825</v>
      </c>
      <c r="M2639" s="22">
        <f t="shared" si="241"/>
        <v>0.7313036549342329</v>
      </c>
    </row>
    <row r="2640" spans="1:12" s="22" customFormat="1" ht="15.75">
      <c r="A2640" s="22" t="s">
        <v>1</v>
      </c>
      <c r="B2640" s="22" t="s">
        <v>94</v>
      </c>
      <c r="C2640" s="22" t="s">
        <v>124</v>
      </c>
      <c r="D2640" s="22">
        <v>2588.38</v>
      </c>
      <c r="E2640" s="22">
        <v>142435.3</v>
      </c>
      <c r="F2640" s="22" t="s">
        <v>1</v>
      </c>
      <c r="G2640" s="22" t="s">
        <v>94</v>
      </c>
      <c r="H2640" s="22" t="s">
        <v>124</v>
      </c>
      <c r="I2640" s="22">
        <v>6439.45</v>
      </c>
      <c r="J2640" s="22">
        <v>170911.1</v>
      </c>
      <c r="K2640" s="22">
        <f t="shared" si="233"/>
        <v>4513.915</v>
      </c>
      <c r="L2640" s="22">
        <f t="shared" si="240"/>
        <v>0.06885151557028402</v>
      </c>
    </row>
    <row r="2641" spans="6:12" s="22" customFormat="1" ht="15.75">
      <c r="F2641" s="22" t="s">
        <v>1</v>
      </c>
      <c r="G2641" s="22" t="s">
        <v>94</v>
      </c>
      <c r="H2641" s="22" t="s">
        <v>127</v>
      </c>
      <c r="I2641" s="22">
        <v>2570.2</v>
      </c>
      <c r="J2641" s="22">
        <v>173481.3</v>
      </c>
      <c r="K2641" s="22">
        <f t="shared" si="233"/>
        <v>1285.1</v>
      </c>
      <c r="L2641" s="22">
        <f t="shared" si="240"/>
        <v>0.01960184953845431</v>
      </c>
    </row>
    <row r="2642" spans="1:12" s="22" customFormat="1" ht="15.75">
      <c r="A2642" s="22" t="s">
        <v>1</v>
      </c>
      <c r="B2642" s="22" t="s">
        <v>94</v>
      </c>
      <c r="C2642" s="22" t="s">
        <v>128</v>
      </c>
      <c r="D2642" s="22">
        <v>6842.31</v>
      </c>
      <c r="E2642" s="22">
        <v>149277.6</v>
      </c>
      <c r="F2642" s="22" t="s">
        <v>1</v>
      </c>
      <c r="G2642" s="22" t="s">
        <v>94</v>
      </c>
      <c r="H2642" s="22" t="s">
        <v>128</v>
      </c>
      <c r="I2642" s="22">
        <v>1649.53</v>
      </c>
      <c r="J2642" s="22">
        <v>175130.9</v>
      </c>
      <c r="K2642" s="22">
        <f t="shared" si="233"/>
        <v>4245.92</v>
      </c>
      <c r="L2642" s="22">
        <f t="shared" si="240"/>
        <v>0.06476374211525479</v>
      </c>
    </row>
    <row r="2643" spans="1:12" s="22" customFormat="1" ht="15.75">
      <c r="A2643" s="22" t="s">
        <v>1</v>
      </c>
      <c r="B2643" s="22" t="s">
        <v>94</v>
      </c>
      <c r="C2643" s="22" t="s">
        <v>129</v>
      </c>
      <c r="D2643" s="22">
        <v>1762.14</v>
      </c>
      <c r="E2643" s="22">
        <v>151039.7</v>
      </c>
      <c r="F2643" s="22" t="s">
        <v>1</v>
      </c>
      <c r="G2643" s="22" t="s">
        <v>94</v>
      </c>
      <c r="H2643" s="22" t="s">
        <v>129</v>
      </c>
      <c r="I2643" s="22">
        <v>2909.85</v>
      </c>
      <c r="J2643" s="22">
        <v>178040.7</v>
      </c>
      <c r="K2643" s="22">
        <f t="shared" si="233"/>
        <v>2335.995</v>
      </c>
      <c r="L2643" s="22">
        <f t="shared" si="240"/>
        <v>0.035631330256463756</v>
      </c>
    </row>
    <row r="2644" spans="6:11" s="22" customFormat="1" ht="15.75">
      <c r="F2644" s="22" t="s">
        <v>1</v>
      </c>
      <c r="G2644" s="22" t="s">
        <v>94</v>
      </c>
      <c r="H2644" s="22" t="s">
        <v>130</v>
      </c>
      <c r="I2644" s="22">
        <v>2847.65</v>
      </c>
      <c r="J2644" s="22">
        <v>180888.4</v>
      </c>
      <c r="K2644" s="22">
        <f t="shared" si="233"/>
        <v>1423.825</v>
      </c>
    </row>
    <row r="2645" spans="6:17" s="22" customFormat="1" ht="15.75">
      <c r="F2645" s="22" t="s">
        <v>1</v>
      </c>
      <c r="G2645" s="22" t="s">
        <v>94</v>
      </c>
      <c r="H2645" s="22" t="s">
        <v>132</v>
      </c>
      <c r="I2645" s="22">
        <v>7622.03</v>
      </c>
      <c r="J2645" s="22">
        <v>188510.4</v>
      </c>
      <c r="K2645" s="22">
        <f t="shared" si="233"/>
        <v>3811.015</v>
      </c>
      <c r="L2645" s="22">
        <f>SUM(K2646:K2662)</f>
        <v>187961.21000000002</v>
      </c>
      <c r="Q2645" s="22">
        <f>SUM(P2646:P2662)</f>
        <v>341255.84500000003</v>
      </c>
    </row>
    <row r="2646" spans="1:18" s="22" customFormat="1" ht="15.75">
      <c r="A2646" s="22" t="s">
        <v>2</v>
      </c>
      <c r="B2646" s="22" t="s">
        <v>93</v>
      </c>
      <c r="C2646" s="22" t="s">
        <v>116</v>
      </c>
      <c r="D2646" s="22">
        <v>8104.35</v>
      </c>
      <c r="E2646" s="22">
        <v>159144.1</v>
      </c>
      <c r="F2646" s="22" t="s">
        <v>2</v>
      </c>
      <c r="G2646" s="22" t="s">
        <v>93</v>
      </c>
      <c r="H2646" s="22" t="s">
        <v>116</v>
      </c>
      <c r="I2646" s="22">
        <v>5239.4</v>
      </c>
      <c r="J2646" s="22">
        <v>193749.8</v>
      </c>
      <c r="K2646" s="22">
        <f t="shared" si="233"/>
        <v>6671.875</v>
      </c>
      <c r="L2646" s="22">
        <f>+K2646/$L$2645</f>
        <v>0.03549602069490827</v>
      </c>
      <c r="M2646" s="22">
        <f>+L2646+M2645</f>
        <v>0.03549602069490827</v>
      </c>
      <c r="O2646" s="22">
        <f>IF(H2646=H2663,1,0)</f>
        <v>1</v>
      </c>
      <c r="P2646" s="22">
        <f>K2646+K2663</f>
        <v>23677.645</v>
      </c>
      <c r="Q2646" s="22">
        <f>+P2646/$Q$2645</f>
        <v>0.06938385187219284</v>
      </c>
      <c r="R2646" s="22">
        <f>+Q2646+R2645</f>
        <v>0.06938385187219284</v>
      </c>
    </row>
    <row r="2647" spans="1:18" s="22" customFormat="1" ht="15.75">
      <c r="A2647" s="22" t="s">
        <v>2</v>
      </c>
      <c r="B2647" s="22" t="s">
        <v>93</v>
      </c>
      <c r="C2647" s="22" t="s">
        <v>117</v>
      </c>
      <c r="D2647" s="22">
        <v>12413.73</v>
      </c>
      <c r="E2647" s="22">
        <v>171557.8</v>
      </c>
      <c r="F2647" s="22" t="s">
        <v>2</v>
      </c>
      <c r="G2647" s="22" t="s">
        <v>93</v>
      </c>
      <c r="H2647" s="22" t="s">
        <v>117</v>
      </c>
      <c r="I2647" s="22">
        <v>5153.65</v>
      </c>
      <c r="J2647" s="22">
        <v>198903.4</v>
      </c>
      <c r="K2647" s="22">
        <f t="shared" si="233"/>
        <v>8783.689999999999</v>
      </c>
      <c r="L2647" s="22">
        <f aca="true" t="shared" si="242" ref="L2647:L2661">+K2647/$L$2645</f>
        <v>0.04673139739843129</v>
      </c>
      <c r="M2647" s="22">
        <f aca="true" t="shared" si="243" ref="M2647:M2660">+L2647+M2646</f>
        <v>0.08222741809333955</v>
      </c>
      <c r="O2647" s="22">
        <f aca="true" t="shared" si="244" ref="O2647:O2662">IF(H2647=H2664,1,0)</f>
        <v>1</v>
      </c>
      <c r="P2647" s="22">
        <f aca="true" t="shared" si="245" ref="P2647:P2662">K2647+K2664</f>
        <v>28056.855</v>
      </c>
      <c r="Q2647" s="22">
        <f aca="true" t="shared" si="246" ref="Q2647:Q2661">+P2647/$Q$2645</f>
        <v>0.08221648188912338</v>
      </c>
      <c r="R2647" s="22">
        <f aca="true" t="shared" si="247" ref="R2647:R2655">+Q2647+R2646</f>
        <v>0.1516003337613162</v>
      </c>
    </row>
    <row r="2648" spans="1:18" s="22" customFormat="1" ht="15.75">
      <c r="A2648" s="22" t="s">
        <v>2</v>
      </c>
      <c r="B2648" s="22" t="s">
        <v>93</v>
      </c>
      <c r="C2648" s="22" t="s">
        <v>118</v>
      </c>
      <c r="D2648" s="22">
        <v>17530.13</v>
      </c>
      <c r="E2648" s="22">
        <v>189087.9</v>
      </c>
      <c r="F2648" s="22" t="s">
        <v>2</v>
      </c>
      <c r="G2648" s="22" t="s">
        <v>93</v>
      </c>
      <c r="H2648" s="22" t="s">
        <v>118</v>
      </c>
      <c r="I2648" s="22">
        <v>8679.12</v>
      </c>
      <c r="J2648" s="22">
        <v>207582.6</v>
      </c>
      <c r="K2648" s="22">
        <f t="shared" si="233"/>
        <v>13104.625</v>
      </c>
      <c r="L2648" s="22">
        <f t="shared" si="242"/>
        <v>0.06971983740687772</v>
      </c>
      <c r="M2648" s="22">
        <f t="shared" si="243"/>
        <v>0.15194725550021726</v>
      </c>
      <c r="O2648" s="22">
        <f t="shared" si="244"/>
        <v>1</v>
      </c>
      <c r="P2648" s="22">
        <f t="shared" si="245"/>
        <v>18775.295</v>
      </c>
      <c r="Q2648" s="22">
        <f t="shared" si="246"/>
        <v>0.055018237123528234</v>
      </c>
      <c r="R2648" s="22">
        <f t="shared" si="247"/>
        <v>0.20661857088484445</v>
      </c>
    </row>
    <row r="2649" spans="1:18" s="22" customFormat="1" ht="15.75">
      <c r="A2649" s="22" t="s">
        <v>2</v>
      </c>
      <c r="B2649" s="22" t="s">
        <v>93</v>
      </c>
      <c r="C2649" s="22" t="s">
        <v>119</v>
      </c>
      <c r="D2649" s="22">
        <v>1688.95</v>
      </c>
      <c r="E2649" s="22">
        <v>190776.9</v>
      </c>
      <c r="F2649" s="22" t="s">
        <v>2</v>
      </c>
      <c r="G2649" s="22" t="s">
        <v>93</v>
      </c>
      <c r="H2649" s="22" t="s">
        <v>119</v>
      </c>
      <c r="I2649" s="22">
        <v>9835.12</v>
      </c>
      <c r="J2649" s="22">
        <v>217417.7</v>
      </c>
      <c r="K2649" s="22">
        <f t="shared" si="233"/>
        <v>5762.035000000001</v>
      </c>
      <c r="L2649" s="22">
        <f t="shared" si="242"/>
        <v>0.03065544747238007</v>
      </c>
      <c r="M2649" s="22">
        <f t="shared" si="243"/>
        <v>0.18260270297259734</v>
      </c>
      <c r="O2649" s="22">
        <f t="shared" si="244"/>
        <v>1</v>
      </c>
      <c r="P2649" s="22">
        <f t="shared" si="245"/>
        <v>9382.775000000001</v>
      </c>
      <c r="Q2649" s="22">
        <f t="shared" si="246"/>
        <v>0.02749484041804471</v>
      </c>
      <c r="R2649" s="22">
        <f t="shared" si="247"/>
        <v>0.23411341130288915</v>
      </c>
    </row>
    <row r="2650" spans="1:18" s="22" customFormat="1" ht="15.75">
      <c r="A2650" s="22" t="s">
        <v>2</v>
      </c>
      <c r="B2650" s="22" t="s">
        <v>93</v>
      </c>
      <c r="C2650" s="22" t="s">
        <v>120</v>
      </c>
      <c r="D2650" s="22">
        <v>12258.44</v>
      </c>
      <c r="E2650" s="22">
        <v>203035.3</v>
      </c>
      <c r="F2650" s="22" t="s">
        <v>2</v>
      </c>
      <c r="G2650" s="22" t="s">
        <v>93</v>
      </c>
      <c r="H2650" s="22" t="s">
        <v>120</v>
      </c>
      <c r="I2650" s="22">
        <v>10120.9</v>
      </c>
      <c r="J2650" s="22">
        <v>227538.6</v>
      </c>
      <c r="K2650" s="22">
        <f t="shared" si="233"/>
        <v>11189.67</v>
      </c>
      <c r="L2650" s="22">
        <f t="shared" si="242"/>
        <v>0.05953180446114387</v>
      </c>
      <c r="M2650" s="22">
        <f t="shared" si="243"/>
        <v>0.2421345074337412</v>
      </c>
      <c r="O2650" s="22">
        <f t="shared" si="244"/>
        <v>1</v>
      </c>
      <c r="P2650" s="22">
        <f t="shared" si="245"/>
        <v>25841.25</v>
      </c>
      <c r="Q2650" s="22">
        <f t="shared" si="246"/>
        <v>0.07572397770945138</v>
      </c>
      <c r="R2650" s="22">
        <f t="shared" si="247"/>
        <v>0.30983738901234054</v>
      </c>
    </row>
    <row r="2651" spans="1:18" s="22" customFormat="1" ht="15.75">
      <c r="A2651" s="22" t="s">
        <v>2</v>
      </c>
      <c r="B2651" s="22" t="s">
        <v>93</v>
      </c>
      <c r="C2651" s="22" t="s">
        <v>121</v>
      </c>
      <c r="D2651" s="22">
        <v>6672.73</v>
      </c>
      <c r="E2651" s="22">
        <v>209708.1</v>
      </c>
      <c r="F2651" s="22" t="s">
        <v>2</v>
      </c>
      <c r="G2651" s="22" t="s">
        <v>93</v>
      </c>
      <c r="H2651" s="22" t="s">
        <v>121</v>
      </c>
      <c r="I2651" s="22">
        <v>1439.29</v>
      </c>
      <c r="J2651" s="22">
        <v>228977.9</v>
      </c>
      <c r="K2651" s="22">
        <f t="shared" si="233"/>
        <v>4056.0099999999998</v>
      </c>
      <c r="L2651" s="22">
        <f t="shared" si="242"/>
        <v>0.021578973661640077</v>
      </c>
      <c r="M2651" s="22">
        <f t="shared" si="243"/>
        <v>0.2637134810953813</v>
      </c>
      <c r="O2651" s="22">
        <f t="shared" si="244"/>
        <v>1</v>
      </c>
      <c r="P2651" s="22">
        <f t="shared" si="245"/>
        <v>11922.045</v>
      </c>
      <c r="Q2651" s="22">
        <f t="shared" si="246"/>
        <v>0.034935797216894555</v>
      </c>
      <c r="R2651" s="22">
        <f t="shared" si="247"/>
        <v>0.3447731862292351</v>
      </c>
    </row>
    <row r="2652" spans="1:18" s="22" customFormat="1" ht="15.75">
      <c r="A2652" s="22" t="s">
        <v>2</v>
      </c>
      <c r="B2652" s="22" t="s">
        <v>93</v>
      </c>
      <c r="C2652" s="22" t="s">
        <v>122</v>
      </c>
      <c r="D2652" s="22">
        <v>3922.51</v>
      </c>
      <c r="E2652" s="22">
        <v>213630.6</v>
      </c>
      <c r="F2652" s="22" t="s">
        <v>2</v>
      </c>
      <c r="G2652" s="22" t="s">
        <v>93</v>
      </c>
      <c r="H2652" s="22" t="s">
        <v>122</v>
      </c>
      <c r="I2652" s="22">
        <v>3430.78</v>
      </c>
      <c r="J2652" s="22">
        <v>232408.6</v>
      </c>
      <c r="K2652" s="22">
        <f t="shared" si="233"/>
        <v>3676.6450000000004</v>
      </c>
      <c r="L2652" s="22">
        <f t="shared" si="242"/>
        <v>0.019560658286888022</v>
      </c>
      <c r="M2652" s="22">
        <f t="shared" si="243"/>
        <v>0.2832741393822693</v>
      </c>
      <c r="O2652" s="22">
        <f t="shared" si="244"/>
        <v>1</v>
      </c>
      <c r="P2652" s="22">
        <f t="shared" si="245"/>
        <v>14043.225000000002</v>
      </c>
      <c r="Q2652" s="22">
        <f t="shared" si="246"/>
        <v>0.04115160283921291</v>
      </c>
      <c r="R2652" s="22">
        <f t="shared" si="247"/>
        <v>0.385924789068448</v>
      </c>
    </row>
    <row r="2653" spans="1:18" s="22" customFormat="1" ht="15.75">
      <c r="A2653" s="22" t="s">
        <v>2</v>
      </c>
      <c r="B2653" s="22" t="s">
        <v>93</v>
      </c>
      <c r="C2653" s="22" t="s">
        <v>123</v>
      </c>
      <c r="D2653" s="22">
        <v>7231.98</v>
      </c>
      <c r="E2653" s="22">
        <v>220862.6</v>
      </c>
      <c r="F2653" s="22" t="s">
        <v>2</v>
      </c>
      <c r="G2653" s="22" t="s">
        <v>93</v>
      </c>
      <c r="H2653" s="22" t="s">
        <v>123</v>
      </c>
      <c r="I2653" s="22">
        <v>8523.72</v>
      </c>
      <c r="J2653" s="22">
        <v>240932.4</v>
      </c>
      <c r="K2653" s="22">
        <f t="shared" si="233"/>
        <v>7877.849999999999</v>
      </c>
      <c r="L2653" s="22">
        <f t="shared" si="242"/>
        <v>0.04191210516254922</v>
      </c>
      <c r="M2653" s="22">
        <f t="shared" si="243"/>
        <v>0.32518624454481854</v>
      </c>
      <c r="O2653" s="22">
        <f t="shared" si="244"/>
        <v>1</v>
      </c>
      <c r="P2653" s="22">
        <f t="shared" si="245"/>
        <v>13169.794999999998</v>
      </c>
      <c r="Q2653" s="22">
        <f t="shared" si="246"/>
        <v>0.03859214484663258</v>
      </c>
      <c r="R2653" s="22">
        <f>+Q2653+R2652</f>
        <v>0.4245169339150806</v>
      </c>
    </row>
    <row r="2654" spans="1:18" s="22" customFormat="1" ht="15.75">
      <c r="A2654" s="22" t="s">
        <v>2</v>
      </c>
      <c r="B2654" s="22" t="s">
        <v>93</v>
      </c>
      <c r="C2654" s="22" t="s">
        <v>124</v>
      </c>
      <c r="D2654" s="22">
        <v>5224.7</v>
      </c>
      <c r="E2654" s="22">
        <v>226087.3</v>
      </c>
      <c r="F2654" s="22" t="s">
        <v>2</v>
      </c>
      <c r="G2654" s="22" t="s">
        <v>93</v>
      </c>
      <c r="H2654" s="22" t="s">
        <v>124</v>
      </c>
      <c r="I2654" s="22">
        <v>18288.9</v>
      </c>
      <c r="J2654" s="22">
        <v>259221.3</v>
      </c>
      <c r="K2654" s="22">
        <f t="shared" si="233"/>
        <v>11756.800000000001</v>
      </c>
      <c r="L2654" s="22">
        <f t="shared" si="242"/>
        <v>0.06254907595029846</v>
      </c>
      <c r="M2654" s="22">
        <f t="shared" si="243"/>
        <v>0.387735320495117</v>
      </c>
      <c r="O2654" s="22">
        <f t="shared" si="244"/>
        <v>1</v>
      </c>
      <c r="P2654" s="22">
        <f t="shared" si="245"/>
        <v>24761.885000000002</v>
      </c>
      <c r="Q2654" s="22">
        <f t="shared" si="246"/>
        <v>0.07256105752562275</v>
      </c>
      <c r="R2654" s="22">
        <f t="shared" si="247"/>
        <v>0.49707799144070336</v>
      </c>
    </row>
    <row r="2655" spans="1:19" s="22" customFormat="1" ht="15.75">
      <c r="A2655" s="22" t="s">
        <v>2</v>
      </c>
      <c r="B2655" s="22" t="s">
        <v>93</v>
      </c>
      <c r="C2655" s="22" t="s">
        <v>125</v>
      </c>
      <c r="D2655" s="22">
        <v>2809.06</v>
      </c>
      <c r="E2655" s="22">
        <v>228896.3</v>
      </c>
      <c r="F2655" s="22" t="s">
        <v>2</v>
      </c>
      <c r="G2655" s="22" t="s">
        <v>93</v>
      </c>
      <c r="H2655" s="22" t="s">
        <v>125</v>
      </c>
      <c r="I2655" s="22">
        <v>4556.5</v>
      </c>
      <c r="J2655" s="22">
        <v>263777.8</v>
      </c>
      <c r="K2655" s="22">
        <f t="shared" si="233"/>
        <v>3682.7799999999997</v>
      </c>
      <c r="L2655" s="22">
        <f t="shared" si="242"/>
        <v>0.01959329800015652</v>
      </c>
      <c r="M2655" s="22">
        <f t="shared" si="243"/>
        <v>0.4073286184952735</v>
      </c>
      <c r="O2655" s="22">
        <f t="shared" si="244"/>
        <v>1</v>
      </c>
      <c r="P2655" s="22">
        <f t="shared" si="245"/>
        <v>9270.4</v>
      </c>
      <c r="Q2655" s="22">
        <f t="shared" si="246"/>
        <v>0.027165542029031032</v>
      </c>
      <c r="R2655" s="22">
        <f t="shared" si="247"/>
        <v>0.5242435334697344</v>
      </c>
      <c r="S2655" s="22">
        <f>55000+5000*(0.5-R2654)/(R2655-R2654)</f>
        <v>55537.81525069037</v>
      </c>
    </row>
    <row r="2656" spans="1:17" s="22" customFormat="1" ht="15.75">
      <c r="A2656" s="22" t="s">
        <v>2</v>
      </c>
      <c r="B2656" s="22" t="s">
        <v>93</v>
      </c>
      <c r="C2656" s="22" t="s">
        <v>126</v>
      </c>
      <c r="D2656" s="22">
        <v>10859.48</v>
      </c>
      <c r="E2656" s="22">
        <v>239755.8</v>
      </c>
      <c r="F2656" s="22" t="s">
        <v>2</v>
      </c>
      <c r="G2656" s="22" t="s">
        <v>93</v>
      </c>
      <c r="H2656" s="22" t="s">
        <v>126</v>
      </c>
      <c r="I2656" s="22">
        <v>13668.96</v>
      </c>
      <c r="J2656" s="22">
        <v>277446.7</v>
      </c>
      <c r="K2656" s="22">
        <f t="shared" si="233"/>
        <v>12264.22</v>
      </c>
      <c r="L2656" s="22">
        <f t="shared" si="242"/>
        <v>0.06524867551129299</v>
      </c>
      <c r="M2656" s="22">
        <f t="shared" si="243"/>
        <v>0.4725772940065665</v>
      </c>
      <c r="O2656" s="22">
        <f t="shared" si="244"/>
        <v>1</v>
      </c>
      <c r="P2656" s="22">
        <f t="shared" si="245"/>
        <v>21692.489999999998</v>
      </c>
      <c r="Q2656" s="22">
        <f t="shared" si="246"/>
        <v>0.06356664748115888</v>
      </c>
    </row>
    <row r="2657" spans="6:17" s="22" customFormat="1" ht="15.75">
      <c r="F2657" s="22" t="s">
        <v>2</v>
      </c>
      <c r="G2657" s="22" t="s">
        <v>93</v>
      </c>
      <c r="H2657" s="22" t="s">
        <v>127</v>
      </c>
      <c r="I2657" s="22">
        <v>8987.96</v>
      </c>
      <c r="J2657" s="22">
        <v>286434.7</v>
      </c>
      <c r="K2657" s="22">
        <f t="shared" si="233"/>
        <v>4493.98</v>
      </c>
      <c r="L2657" s="22">
        <f t="shared" si="242"/>
        <v>0.023909082091991208</v>
      </c>
      <c r="M2657" s="22">
        <f t="shared" si="243"/>
        <v>0.4964863760985577</v>
      </c>
      <c r="O2657" s="22">
        <f t="shared" si="244"/>
        <v>1</v>
      </c>
      <c r="P2657" s="22">
        <f t="shared" si="245"/>
        <v>10037.074999999999</v>
      </c>
      <c r="Q2657" s="22">
        <f t="shared" si="246"/>
        <v>0.029412170214989278</v>
      </c>
    </row>
    <row r="2658" spans="1:17" s="22" customFormat="1" ht="15.75">
      <c r="A2658" s="22" t="s">
        <v>2</v>
      </c>
      <c r="B2658" s="22" t="s">
        <v>93</v>
      </c>
      <c r="C2658" s="22" t="s">
        <v>128</v>
      </c>
      <c r="D2658" s="22">
        <v>1869.36</v>
      </c>
      <c r="E2658" s="22">
        <v>241625.2</v>
      </c>
      <c r="F2658" s="22" t="s">
        <v>2</v>
      </c>
      <c r="G2658" s="22" t="s">
        <v>93</v>
      </c>
      <c r="H2658" s="22" t="s">
        <v>128</v>
      </c>
      <c r="I2658" s="22">
        <v>5159.06</v>
      </c>
      <c r="J2658" s="22">
        <v>291593.7</v>
      </c>
      <c r="K2658" s="22">
        <f t="shared" si="233"/>
        <v>3514.21</v>
      </c>
      <c r="L2658" s="22">
        <f t="shared" si="242"/>
        <v>0.018696464020422084</v>
      </c>
      <c r="M2658" s="22">
        <f t="shared" si="243"/>
        <v>0.5151828401189799</v>
      </c>
      <c r="N2658" s="22">
        <f>70000+5000*(0.5-M2657)/(M2658-M2657)</f>
        <v>70939.64930951766</v>
      </c>
      <c r="O2658" s="22">
        <f t="shared" si="244"/>
        <v>1</v>
      </c>
      <c r="P2658" s="22">
        <f t="shared" si="245"/>
        <v>6306.465</v>
      </c>
      <c r="Q2658" s="22">
        <f t="shared" si="246"/>
        <v>0.0184801669843926</v>
      </c>
    </row>
    <row r="2659" spans="1:17" s="22" customFormat="1" ht="15.75">
      <c r="A2659" s="22" t="s">
        <v>2</v>
      </c>
      <c r="B2659" s="22" t="s">
        <v>93</v>
      </c>
      <c r="C2659" s="22" t="s">
        <v>129</v>
      </c>
      <c r="D2659" s="22">
        <v>10083.02</v>
      </c>
      <c r="E2659" s="22">
        <v>251708.2</v>
      </c>
      <c r="F2659" s="22" t="s">
        <v>2</v>
      </c>
      <c r="G2659" s="22" t="s">
        <v>93</v>
      </c>
      <c r="H2659" s="22" t="s">
        <v>129</v>
      </c>
      <c r="I2659" s="22">
        <v>18072.11</v>
      </c>
      <c r="J2659" s="22">
        <v>309665.9</v>
      </c>
      <c r="K2659" s="22">
        <f t="shared" si="233"/>
        <v>14077.565</v>
      </c>
      <c r="L2659" s="22">
        <f t="shared" si="242"/>
        <v>0.07489611819374858</v>
      </c>
      <c r="M2659" s="22">
        <f t="shared" si="243"/>
        <v>0.5900789583127284</v>
      </c>
      <c r="O2659" s="22">
        <f t="shared" si="244"/>
        <v>1</v>
      </c>
      <c r="P2659" s="22">
        <f t="shared" si="245"/>
        <v>15714.77</v>
      </c>
      <c r="Q2659" s="22">
        <f t="shared" si="246"/>
        <v>0.046049819307856836</v>
      </c>
    </row>
    <row r="2660" spans="1:17" s="22" customFormat="1" ht="15.75">
      <c r="A2660" s="22" t="s">
        <v>2</v>
      </c>
      <c r="B2660" s="22" t="s">
        <v>93</v>
      </c>
      <c r="C2660" s="22" t="s">
        <v>130</v>
      </c>
      <c r="D2660" s="22">
        <v>13564.38</v>
      </c>
      <c r="E2660" s="22">
        <v>265272.6</v>
      </c>
      <c r="F2660" s="22" t="s">
        <v>2</v>
      </c>
      <c r="G2660" s="22" t="s">
        <v>93</v>
      </c>
      <c r="H2660" s="22" t="s">
        <v>130</v>
      </c>
      <c r="I2660" s="22">
        <v>10999.35</v>
      </c>
      <c r="J2660" s="22">
        <v>320665.2</v>
      </c>
      <c r="K2660" s="22">
        <f t="shared" si="233"/>
        <v>12281.865</v>
      </c>
      <c r="L2660" s="22">
        <f t="shared" si="242"/>
        <v>0.06534255126363572</v>
      </c>
      <c r="M2660" s="22">
        <f t="shared" si="243"/>
        <v>0.6554215095763641</v>
      </c>
      <c r="O2660" s="22">
        <f t="shared" si="244"/>
        <v>1</v>
      </c>
      <c r="P2660" s="22">
        <f t="shared" si="245"/>
        <v>20315.305</v>
      </c>
      <c r="Q2660" s="22">
        <f t="shared" si="246"/>
        <v>0.059531009644684614</v>
      </c>
    </row>
    <row r="2661" spans="1:17" s="22" customFormat="1" ht="15.75">
      <c r="A2661" s="22" t="s">
        <v>2</v>
      </c>
      <c r="B2661" s="22" t="s">
        <v>93</v>
      </c>
      <c r="C2661" s="22" t="s">
        <v>131</v>
      </c>
      <c r="D2661" s="22">
        <v>5460.32</v>
      </c>
      <c r="E2661" s="22">
        <v>270732.9</v>
      </c>
      <c r="F2661" s="22" t="s">
        <v>2</v>
      </c>
      <c r="G2661" s="22" t="s">
        <v>93</v>
      </c>
      <c r="H2661" s="22" t="s">
        <v>131</v>
      </c>
      <c r="I2661" s="22">
        <v>6851.94</v>
      </c>
      <c r="J2661" s="22">
        <v>327517.1</v>
      </c>
      <c r="K2661" s="22">
        <f t="shared" si="233"/>
        <v>6156.129999999999</v>
      </c>
      <c r="L2661" s="22">
        <f t="shared" si="242"/>
        <v>0.032752130080456486</v>
      </c>
      <c r="O2661" s="22">
        <f t="shared" si="244"/>
        <v>1</v>
      </c>
      <c r="P2661" s="22">
        <f t="shared" si="245"/>
        <v>16376.125</v>
      </c>
      <c r="Q2661" s="22">
        <f t="shared" si="246"/>
        <v>0.04798782274337308</v>
      </c>
    </row>
    <row r="2662" spans="1:16" s="22" customFormat="1" ht="15.75">
      <c r="A2662" s="22" t="s">
        <v>2</v>
      </c>
      <c r="B2662" s="22" t="s">
        <v>93</v>
      </c>
      <c r="C2662" s="22" t="s">
        <v>132</v>
      </c>
      <c r="D2662" s="22">
        <v>44521</v>
      </c>
      <c r="E2662" s="22">
        <v>315253.9</v>
      </c>
      <c r="F2662" s="22" t="s">
        <v>2</v>
      </c>
      <c r="G2662" s="22" t="s">
        <v>93</v>
      </c>
      <c r="H2662" s="22" t="s">
        <v>132</v>
      </c>
      <c r="I2662" s="22">
        <v>72701.52</v>
      </c>
      <c r="J2662" s="22">
        <v>400218.7</v>
      </c>
      <c r="K2662" s="22">
        <f t="shared" si="233"/>
        <v>58611.26</v>
      </c>
      <c r="L2662" s="22">
        <f>SUM(K2663:K2679)</f>
        <v>153294.63499999998</v>
      </c>
      <c r="O2662" s="22">
        <f t="shared" si="244"/>
        <v>1</v>
      </c>
      <c r="P2662" s="22">
        <f t="shared" si="245"/>
        <v>71912.445</v>
      </c>
    </row>
    <row r="2663" spans="1:13" s="22" customFormat="1" ht="15.75">
      <c r="A2663" s="22" t="s">
        <v>2</v>
      </c>
      <c r="B2663" s="22" t="s">
        <v>94</v>
      </c>
      <c r="C2663" s="22" t="s">
        <v>116</v>
      </c>
      <c r="D2663" s="22">
        <v>8097.8</v>
      </c>
      <c r="E2663" s="22">
        <v>323351.7</v>
      </c>
      <c r="F2663" s="22" t="s">
        <v>2</v>
      </c>
      <c r="G2663" s="22" t="s">
        <v>94</v>
      </c>
      <c r="H2663" s="22" t="s">
        <v>116</v>
      </c>
      <c r="I2663" s="22">
        <v>25913.74</v>
      </c>
      <c r="J2663" s="22">
        <v>426132.4</v>
      </c>
      <c r="K2663" s="22">
        <f t="shared" si="233"/>
        <v>17005.77</v>
      </c>
      <c r="L2663" s="22">
        <f>+K2663/$L$2662</f>
        <v>0.11093519352454835</v>
      </c>
      <c r="M2663" s="22">
        <f>+L2663+M2662</f>
        <v>0.11093519352454835</v>
      </c>
    </row>
    <row r="2664" spans="1:13" s="22" customFormat="1" ht="15.75">
      <c r="A2664" s="22" t="s">
        <v>2</v>
      </c>
      <c r="B2664" s="22" t="s">
        <v>94</v>
      </c>
      <c r="C2664" s="22" t="s">
        <v>117</v>
      </c>
      <c r="D2664" s="22">
        <v>21736.19</v>
      </c>
      <c r="E2664" s="22">
        <v>345087.9</v>
      </c>
      <c r="F2664" s="22" t="s">
        <v>2</v>
      </c>
      <c r="G2664" s="22" t="s">
        <v>94</v>
      </c>
      <c r="H2664" s="22" t="s">
        <v>117</v>
      </c>
      <c r="I2664" s="22">
        <v>16810.14</v>
      </c>
      <c r="J2664" s="22">
        <v>442942.5</v>
      </c>
      <c r="K2664" s="22">
        <f t="shared" si="233"/>
        <v>19273.165</v>
      </c>
      <c r="L2664" s="22">
        <f aca="true" t="shared" si="248" ref="L2664:L2678">+K2664/$L$2662</f>
        <v>0.12572628520234908</v>
      </c>
      <c r="M2664" s="22">
        <f aca="true" t="shared" si="249" ref="M2664:M2670">+L2664+M2663</f>
        <v>0.2366614787268974</v>
      </c>
    </row>
    <row r="2665" spans="1:13" s="22" customFormat="1" ht="15.75">
      <c r="A2665" s="22" t="s">
        <v>2</v>
      </c>
      <c r="B2665" s="22" t="s">
        <v>94</v>
      </c>
      <c r="C2665" s="22" t="s">
        <v>118</v>
      </c>
      <c r="D2665" s="22">
        <v>3335.47</v>
      </c>
      <c r="E2665" s="22">
        <v>348423.3</v>
      </c>
      <c r="F2665" s="22" t="s">
        <v>2</v>
      </c>
      <c r="G2665" s="22" t="s">
        <v>94</v>
      </c>
      <c r="H2665" s="22" t="s">
        <v>118</v>
      </c>
      <c r="I2665" s="22">
        <v>8005.87</v>
      </c>
      <c r="J2665" s="22">
        <v>450948.4</v>
      </c>
      <c r="K2665" s="22">
        <f t="shared" si="233"/>
        <v>5670.67</v>
      </c>
      <c r="L2665" s="22">
        <f t="shared" si="248"/>
        <v>0.03699196648336715</v>
      </c>
      <c r="M2665" s="22">
        <f t="shared" si="249"/>
        <v>0.2736534452102646</v>
      </c>
    </row>
    <row r="2666" spans="1:13" s="22" customFormat="1" ht="15.75">
      <c r="A2666" s="22" t="s">
        <v>2</v>
      </c>
      <c r="B2666" s="22" t="s">
        <v>94</v>
      </c>
      <c r="C2666" s="22" t="s">
        <v>119</v>
      </c>
      <c r="D2666" s="22">
        <v>5809.68</v>
      </c>
      <c r="E2666" s="22">
        <v>354233</v>
      </c>
      <c r="F2666" s="22" t="s">
        <v>2</v>
      </c>
      <c r="G2666" s="22" t="s">
        <v>94</v>
      </c>
      <c r="H2666" s="22" t="s">
        <v>119</v>
      </c>
      <c r="I2666" s="22">
        <v>1431.8</v>
      </c>
      <c r="J2666" s="22">
        <v>452380.2</v>
      </c>
      <c r="K2666" s="22">
        <f t="shared" si="233"/>
        <v>3620.7400000000002</v>
      </c>
      <c r="L2666" s="22">
        <f t="shared" si="248"/>
        <v>0.023619482834477547</v>
      </c>
      <c r="M2666" s="22">
        <f t="shared" si="249"/>
        <v>0.29727292804474215</v>
      </c>
    </row>
    <row r="2667" spans="1:13" s="22" customFormat="1" ht="15.75">
      <c r="A2667" s="22" t="s">
        <v>2</v>
      </c>
      <c r="B2667" s="22" t="s">
        <v>94</v>
      </c>
      <c r="C2667" s="22" t="s">
        <v>120</v>
      </c>
      <c r="D2667" s="22">
        <v>16109.63</v>
      </c>
      <c r="E2667" s="22">
        <v>370342.6</v>
      </c>
      <c r="F2667" s="22" t="s">
        <v>2</v>
      </c>
      <c r="G2667" s="22" t="s">
        <v>94</v>
      </c>
      <c r="H2667" s="22" t="s">
        <v>120</v>
      </c>
      <c r="I2667" s="22">
        <v>13193.53</v>
      </c>
      <c r="J2667" s="22">
        <v>465573.7</v>
      </c>
      <c r="K2667" s="22">
        <f t="shared" si="233"/>
        <v>14651.58</v>
      </c>
      <c r="L2667" s="22">
        <f t="shared" si="248"/>
        <v>0.09557790460181469</v>
      </c>
      <c r="M2667" s="22">
        <f t="shared" si="249"/>
        <v>0.39285083264655685</v>
      </c>
    </row>
    <row r="2668" spans="1:13" s="22" customFormat="1" ht="15.75">
      <c r="A2668" s="22" t="s">
        <v>2</v>
      </c>
      <c r="B2668" s="22" t="s">
        <v>94</v>
      </c>
      <c r="C2668" s="22" t="s">
        <v>121</v>
      </c>
      <c r="D2668" s="22">
        <v>9043.76</v>
      </c>
      <c r="E2668" s="22">
        <v>379386.4</v>
      </c>
      <c r="F2668" s="22" t="s">
        <v>2</v>
      </c>
      <c r="G2668" s="22" t="s">
        <v>94</v>
      </c>
      <c r="H2668" s="22" t="s">
        <v>121</v>
      </c>
      <c r="I2668" s="22">
        <v>6688.31</v>
      </c>
      <c r="J2668" s="22">
        <v>472262.1</v>
      </c>
      <c r="K2668" s="22">
        <f t="shared" si="233"/>
        <v>7866.035</v>
      </c>
      <c r="L2668" s="22">
        <f t="shared" si="248"/>
        <v>0.05131317870322077</v>
      </c>
      <c r="M2668" s="22">
        <f t="shared" si="249"/>
        <v>0.4441640113497776</v>
      </c>
    </row>
    <row r="2669" spans="1:14" s="22" customFormat="1" ht="15.75">
      <c r="A2669" s="22" t="s">
        <v>2</v>
      </c>
      <c r="B2669" s="22" t="s">
        <v>94</v>
      </c>
      <c r="C2669" s="22" t="s">
        <v>122</v>
      </c>
      <c r="D2669" s="22">
        <v>8694.54</v>
      </c>
      <c r="E2669" s="22">
        <v>388080.9</v>
      </c>
      <c r="F2669" s="22" t="s">
        <v>2</v>
      </c>
      <c r="G2669" s="22" t="s">
        <v>94</v>
      </c>
      <c r="H2669" s="22" t="s">
        <v>122</v>
      </c>
      <c r="I2669" s="22">
        <v>12038.62</v>
      </c>
      <c r="J2669" s="22">
        <v>484300.7</v>
      </c>
      <c r="K2669" s="22">
        <f t="shared" si="233"/>
        <v>10366.580000000002</v>
      </c>
      <c r="L2669" s="22">
        <f t="shared" si="248"/>
        <v>0.06762519771158333</v>
      </c>
      <c r="M2669" s="22">
        <f t="shared" si="249"/>
        <v>0.5117892090613609</v>
      </c>
      <c r="N2669" s="22">
        <f>40000+5000*(0.5-M2668)/(M2669-M2668)</f>
        <v>44128.341989354245</v>
      </c>
    </row>
    <row r="2670" spans="1:13" s="22" customFormat="1" ht="15.75">
      <c r="A2670" s="22" t="s">
        <v>2</v>
      </c>
      <c r="B2670" s="22" t="s">
        <v>94</v>
      </c>
      <c r="C2670" s="22" t="s">
        <v>123</v>
      </c>
      <c r="D2670" s="22">
        <v>3694</v>
      </c>
      <c r="E2670" s="22">
        <v>391774.9</v>
      </c>
      <c r="F2670" s="22" t="s">
        <v>2</v>
      </c>
      <c r="G2670" s="22" t="s">
        <v>94</v>
      </c>
      <c r="H2670" s="22" t="s">
        <v>123</v>
      </c>
      <c r="I2670" s="22">
        <v>6889.89</v>
      </c>
      <c r="J2670" s="22">
        <v>491190.6</v>
      </c>
      <c r="K2670" s="22">
        <f t="shared" si="233"/>
        <v>5291.945</v>
      </c>
      <c r="L2670" s="22">
        <f t="shared" si="248"/>
        <v>0.034521397307870565</v>
      </c>
      <c r="M2670" s="22">
        <f t="shared" si="249"/>
        <v>0.5463106063692315</v>
      </c>
    </row>
    <row r="2671" spans="1:12" s="22" customFormat="1" ht="15.75">
      <c r="A2671" s="22" t="s">
        <v>2</v>
      </c>
      <c r="B2671" s="22" t="s">
        <v>94</v>
      </c>
      <c r="C2671" s="22" t="s">
        <v>124</v>
      </c>
      <c r="D2671" s="22">
        <v>13988.66</v>
      </c>
      <c r="E2671" s="22">
        <v>405763.6</v>
      </c>
      <c r="F2671" s="22" t="s">
        <v>2</v>
      </c>
      <c r="G2671" s="22" t="s">
        <v>94</v>
      </c>
      <c r="H2671" s="22" t="s">
        <v>124</v>
      </c>
      <c r="I2671" s="22">
        <v>12021.51</v>
      </c>
      <c r="J2671" s="22">
        <v>503212.1</v>
      </c>
      <c r="K2671" s="22">
        <f t="shared" si="233"/>
        <v>13005.085</v>
      </c>
      <c r="L2671" s="22">
        <f t="shared" si="248"/>
        <v>0.08483718298425774</v>
      </c>
    </row>
    <row r="2672" spans="1:12" s="22" customFormat="1" ht="15.75">
      <c r="A2672" s="22" t="s">
        <v>2</v>
      </c>
      <c r="B2672" s="22" t="s">
        <v>94</v>
      </c>
      <c r="C2672" s="22" t="s">
        <v>125</v>
      </c>
      <c r="D2672" s="22">
        <v>2688.18</v>
      </c>
      <c r="E2672" s="22">
        <v>408451.8</v>
      </c>
      <c r="F2672" s="22" t="s">
        <v>2</v>
      </c>
      <c r="G2672" s="22" t="s">
        <v>94</v>
      </c>
      <c r="H2672" s="22" t="s">
        <v>125</v>
      </c>
      <c r="I2672" s="22">
        <v>8487.06</v>
      </c>
      <c r="J2672" s="22">
        <v>511699.1</v>
      </c>
      <c r="K2672" s="22">
        <f t="shared" si="233"/>
        <v>5587.62</v>
      </c>
      <c r="L2672" s="22">
        <f t="shared" si="248"/>
        <v>0.03645019931715158</v>
      </c>
    </row>
    <row r="2673" spans="1:12" s="22" customFormat="1" ht="15.75">
      <c r="A2673" s="22" t="s">
        <v>2</v>
      </c>
      <c r="B2673" s="22" t="s">
        <v>94</v>
      </c>
      <c r="C2673" s="22" t="s">
        <v>126</v>
      </c>
      <c r="D2673" s="22">
        <v>12387.96</v>
      </c>
      <c r="E2673" s="22">
        <v>420839.7</v>
      </c>
      <c r="F2673" s="22" t="s">
        <v>2</v>
      </c>
      <c r="G2673" s="22" t="s">
        <v>94</v>
      </c>
      <c r="H2673" s="22" t="s">
        <v>126</v>
      </c>
      <c r="I2673" s="22">
        <v>6468.58</v>
      </c>
      <c r="J2673" s="22">
        <v>518167.7</v>
      </c>
      <c r="K2673" s="22">
        <f t="shared" si="233"/>
        <v>9428.27</v>
      </c>
      <c r="L2673" s="22">
        <f t="shared" si="248"/>
        <v>0.06150423985810072</v>
      </c>
    </row>
    <row r="2674" spans="1:12" s="22" customFormat="1" ht="15.75">
      <c r="A2674" s="22" t="s">
        <v>2</v>
      </c>
      <c r="B2674" s="22" t="s">
        <v>94</v>
      </c>
      <c r="C2674" s="22" t="s">
        <v>127</v>
      </c>
      <c r="D2674" s="22">
        <v>5755.08</v>
      </c>
      <c r="E2674" s="22">
        <v>426594.8</v>
      </c>
      <c r="F2674" s="22" t="s">
        <v>2</v>
      </c>
      <c r="G2674" s="22" t="s">
        <v>94</v>
      </c>
      <c r="H2674" s="22" t="s">
        <v>127</v>
      </c>
      <c r="I2674" s="22">
        <v>5331.11</v>
      </c>
      <c r="J2674" s="22">
        <v>523498.8</v>
      </c>
      <c r="K2674" s="22">
        <f t="shared" si="233"/>
        <v>5543.094999999999</v>
      </c>
      <c r="L2674" s="22">
        <f t="shared" si="248"/>
        <v>0.03615974557752788</v>
      </c>
    </row>
    <row r="2675" spans="1:12" s="22" customFormat="1" ht="15.75">
      <c r="A2675" s="22" t="s">
        <v>2</v>
      </c>
      <c r="B2675" s="22" t="s">
        <v>94</v>
      </c>
      <c r="C2675" s="22" t="s">
        <v>128</v>
      </c>
      <c r="D2675" s="22">
        <v>2014.77</v>
      </c>
      <c r="E2675" s="22">
        <v>428609.6</v>
      </c>
      <c r="F2675" s="22" t="s">
        <v>2</v>
      </c>
      <c r="G2675" s="22" t="s">
        <v>94</v>
      </c>
      <c r="H2675" s="22" t="s">
        <v>128</v>
      </c>
      <c r="I2675" s="22">
        <v>3569.74</v>
      </c>
      <c r="J2675" s="22">
        <v>527068.6</v>
      </c>
      <c r="K2675" s="22">
        <f t="shared" si="233"/>
        <v>2792.255</v>
      </c>
      <c r="L2675" s="22">
        <f t="shared" si="248"/>
        <v>0.018214955794115043</v>
      </c>
    </row>
    <row r="2676" spans="1:12" s="22" customFormat="1" ht="15.75">
      <c r="A2676" s="22" t="s">
        <v>2</v>
      </c>
      <c r="B2676" s="22" t="s">
        <v>94</v>
      </c>
      <c r="C2676" s="22" t="s">
        <v>129</v>
      </c>
      <c r="D2676" s="22">
        <v>1810.47</v>
      </c>
      <c r="E2676" s="22">
        <v>430420.1</v>
      </c>
      <c r="F2676" s="22" t="s">
        <v>2</v>
      </c>
      <c r="G2676" s="22" t="s">
        <v>94</v>
      </c>
      <c r="H2676" s="22" t="s">
        <v>129</v>
      </c>
      <c r="I2676" s="22">
        <v>1463.94</v>
      </c>
      <c r="J2676" s="22">
        <v>528532.5</v>
      </c>
      <c r="K2676" s="22">
        <f t="shared" si="233"/>
        <v>1637.205</v>
      </c>
      <c r="L2676" s="22">
        <f t="shared" si="248"/>
        <v>0.010680119366212654</v>
      </c>
    </row>
    <row r="2677" spans="1:12" s="22" customFormat="1" ht="15.75">
      <c r="A2677" s="22" t="s">
        <v>2</v>
      </c>
      <c r="B2677" s="22" t="s">
        <v>94</v>
      </c>
      <c r="C2677" s="22" t="s">
        <v>130</v>
      </c>
      <c r="D2677" s="22">
        <v>7397.26</v>
      </c>
      <c r="E2677" s="22">
        <v>437817.3</v>
      </c>
      <c r="F2677" s="22" t="s">
        <v>2</v>
      </c>
      <c r="G2677" s="22" t="s">
        <v>94</v>
      </c>
      <c r="H2677" s="22" t="s">
        <v>130</v>
      </c>
      <c r="I2677" s="22">
        <v>8669.62</v>
      </c>
      <c r="J2677" s="22">
        <v>537202.1</v>
      </c>
      <c r="K2677" s="22">
        <f t="shared" si="233"/>
        <v>8033.4400000000005</v>
      </c>
      <c r="L2677" s="22">
        <f t="shared" si="248"/>
        <v>0.052405226053736334</v>
      </c>
    </row>
    <row r="2678" spans="1:12" s="22" customFormat="1" ht="15.75">
      <c r="A2678" s="22" t="s">
        <v>2</v>
      </c>
      <c r="B2678" s="22" t="s">
        <v>94</v>
      </c>
      <c r="C2678" s="22" t="s">
        <v>131</v>
      </c>
      <c r="D2678" s="22">
        <v>1764.06</v>
      </c>
      <c r="E2678" s="22">
        <v>439581.4</v>
      </c>
      <c r="F2678" s="22" t="s">
        <v>2</v>
      </c>
      <c r="G2678" s="22" t="s">
        <v>94</v>
      </c>
      <c r="H2678" s="22" t="s">
        <v>131</v>
      </c>
      <c r="I2678" s="22">
        <v>18675.93</v>
      </c>
      <c r="J2678" s="22">
        <v>555878.1</v>
      </c>
      <c r="K2678" s="22">
        <f t="shared" si="233"/>
        <v>10219.995</v>
      </c>
      <c r="L2678" s="22">
        <f t="shared" si="248"/>
        <v>0.06666896724728821</v>
      </c>
    </row>
    <row r="2679" spans="1:17" s="22" customFormat="1" ht="15.75">
      <c r="A2679" s="22" t="s">
        <v>2</v>
      </c>
      <c r="B2679" s="22" t="s">
        <v>94</v>
      </c>
      <c r="C2679" s="22" t="s">
        <v>132</v>
      </c>
      <c r="D2679" s="22">
        <v>12932.56</v>
      </c>
      <c r="E2679" s="22">
        <v>452513.9</v>
      </c>
      <c r="F2679" s="22" t="s">
        <v>2</v>
      </c>
      <c r="G2679" s="22" t="s">
        <v>94</v>
      </c>
      <c r="H2679" s="22" t="s">
        <v>132</v>
      </c>
      <c r="I2679" s="22">
        <v>13669.81</v>
      </c>
      <c r="J2679" s="22">
        <v>569547.9</v>
      </c>
      <c r="K2679" s="22">
        <f aca="true" t="shared" si="250" ref="K2679:K2738">(D2679+I2679)/2</f>
        <v>13301.185</v>
      </c>
      <c r="L2679" s="22">
        <f>SUM(K2680:K2696)</f>
        <v>337348.75499999995</v>
      </c>
      <c r="Q2679" s="22">
        <f>SUM(P2680:P2696)</f>
        <v>559852.1399999999</v>
      </c>
    </row>
    <row r="2680" spans="1:18" s="22" customFormat="1" ht="15.75">
      <c r="A2680" s="22" t="s">
        <v>364</v>
      </c>
      <c r="B2680" s="22" t="s">
        <v>93</v>
      </c>
      <c r="C2680" s="22" t="s">
        <v>116</v>
      </c>
      <c r="D2680" s="22">
        <v>34681.79</v>
      </c>
      <c r="E2680" s="22">
        <v>487195.7</v>
      </c>
      <c r="F2680" s="22" t="s">
        <v>364</v>
      </c>
      <c r="G2680" s="22" t="s">
        <v>93</v>
      </c>
      <c r="H2680" s="22" t="s">
        <v>116</v>
      </c>
      <c r="I2680" s="22">
        <v>21052.85</v>
      </c>
      <c r="J2680" s="22">
        <v>590600.7</v>
      </c>
      <c r="K2680" s="22">
        <f t="shared" si="250"/>
        <v>27867.32</v>
      </c>
      <c r="L2680" s="22">
        <f>+K2680/$L$2679</f>
        <v>0.08260685592273789</v>
      </c>
      <c r="M2680" s="22">
        <f>+L2680+M2679</f>
        <v>0.08260685592273789</v>
      </c>
      <c r="O2680" s="22">
        <f>IF(H2680=H2697,1,0)</f>
        <v>1</v>
      </c>
      <c r="P2680" s="22">
        <f>+K2680+K2697</f>
        <v>69606.375</v>
      </c>
      <c r="Q2680" s="22">
        <f>+P2680/$Q$2679</f>
        <v>0.12432992575503955</v>
      </c>
      <c r="R2680" s="22">
        <f>+Q2680+R2679</f>
        <v>0.12432992575503955</v>
      </c>
    </row>
    <row r="2681" spans="1:18" s="22" customFormat="1" ht="15.75">
      <c r="A2681" s="22" t="s">
        <v>364</v>
      </c>
      <c r="B2681" s="22" t="s">
        <v>93</v>
      </c>
      <c r="C2681" s="22" t="s">
        <v>117</v>
      </c>
      <c r="D2681" s="22">
        <v>77217.97</v>
      </c>
      <c r="E2681" s="22">
        <v>564413.7</v>
      </c>
      <c r="F2681" s="22" t="s">
        <v>364</v>
      </c>
      <c r="G2681" s="22" t="s">
        <v>93</v>
      </c>
      <c r="H2681" s="22" t="s">
        <v>117</v>
      </c>
      <c r="I2681" s="22">
        <v>83908.39</v>
      </c>
      <c r="J2681" s="22">
        <v>674509.1</v>
      </c>
      <c r="K2681" s="22">
        <f t="shared" si="250"/>
        <v>80563.18</v>
      </c>
      <c r="L2681" s="22">
        <f aca="true" t="shared" si="251" ref="L2681:L2695">+K2681/$L$2679</f>
        <v>0.23881273846705023</v>
      </c>
      <c r="M2681" s="22">
        <f aca="true" t="shared" si="252" ref="M2681:M2687">+L2681+M2680</f>
        <v>0.3214195943897881</v>
      </c>
      <c r="O2681" s="22">
        <f aca="true" t="shared" si="253" ref="O2681:O2694">IF(H2681=H2698,1,0)</f>
        <v>1</v>
      </c>
      <c r="P2681" s="22">
        <f aca="true" t="shared" si="254" ref="P2681:P2694">+K2681+K2698</f>
        <v>159354.775</v>
      </c>
      <c r="Q2681" s="22">
        <f aca="true" t="shared" si="255" ref="Q2681:Q2696">+P2681/$Q$2679</f>
        <v>0.28463725261459216</v>
      </c>
      <c r="R2681" s="22">
        <f aca="true" t="shared" si="256" ref="R2681:R2686">+Q2681+R2680</f>
        <v>0.4089671783696317</v>
      </c>
    </row>
    <row r="2682" spans="1:19" s="22" customFormat="1" ht="15.75">
      <c r="A2682" s="22" t="s">
        <v>364</v>
      </c>
      <c r="B2682" s="22" t="s">
        <v>93</v>
      </c>
      <c r="C2682" s="22" t="s">
        <v>118</v>
      </c>
      <c r="D2682" s="22">
        <v>70198.8</v>
      </c>
      <c r="E2682" s="22">
        <v>634612.5</v>
      </c>
      <c r="F2682" s="22" t="s">
        <v>364</v>
      </c>
      <c r="G2682" s="22" t="s">
        <v>93</v>
      </c>
      <c r="H2682" s="22" t="s">
        <v>118</v>
      </c>
      <c r="I2682" s="22">
        <v>61065.64</v>
      </c>
      <c r="J2682" s="22">
        <v>735574.7</v>
      </c>
      <c r="K2682" s="22">
        <f t="shared" si="250"/>
        <v>65632.22</v>
      </c>
      <c r="L2682" s="22">
        <f t="shared" si="251"/>
        <v>0.19455302273162386</v>
      </c>
      <c r="M2682" s="22">
        <f t="shared" si="252"/>
        <v>0.515972617121412</v>
      </c>
      <c r="N2682" s="22">
        <f>20000+5000*(0.5-M2681)/(M2682-M2681)</f>
        <v>24589.504781340627</v>
      </c>
      <c r="O2682" s="22">
        <f t="shared" si="253"/>
        <v>1</v>
      </c>
      <c r="P2682" s="22">
        <f t="shared" si="254"/>
        <v>86999.785</v>
      </c>
      <c r="Q2682" s="22">
        <f t="shared" si="255"/>
        <v>0.15539778949491917</v>
      </c>
      <c r="R2682" s="22">
        <f t="shared" si="256"/>
        <v>0.5643649678645508</v>
      </c>
      <c r="S2682" s="22">
        <f>20000+5000*(0.5-R2681)/(R2682-R2681)</f>
        <v>22929.025629201267</v>
      </c>
    </row>
    <row r="2683" spans="1:18" s="22" customFormat="1" ht="15.75">
      <c r="A2683" s="22" t="s">
        <v>364</v>
      </c>
      <c r="B2683" s="22" t="s">
        <v>93</v>
      </c>
      <c r="C2683" s="22" t="s">
        <v>119</v>
      </c>
      <c r="D2683" s="22">
        <v>44560.18</v>
      </c>
      <c r="E2683" s="22">
        <v>679172.7</v>
      </c>
      <c r="F2683" s="22" t="s">
        <v>364</v>
      </c>
      <c r="G2683" s="22" t="s">
        <v>93</v>
      </c>
      <c r="H2683" s="22" t="s">
        <v>119</v>
      </c>
      <c r="I2683" s="22">
        <v>26685.28</v>
      </c>
      <c r="J2683" s="22">
        <v>762260</v>
      </c>
      <c r="K2683" s="22">
        <f t="shared" si="250"/>
        <v>35622.729999999996</v>
      </c>
      <c r="L2683" s="22">
        <f t="shared" si="251"/>
        <v>0.10559615078466794</v>
      </c>
      <c r="M2683" s="22">
        <f t="shared" si="252"/>
        <v>0.62156876790608</v>
      </c>
      <c r="O2683" s="22">
        <f t="shared" si="253"/>
        <v>1</v>
      </c>
      <c r="P2683" s="22">
        <f t="shared" si="254"/>
        <v>57712.30499999999</v>
      </c>
      <c r="Q2683" s="22">
        <f t="shared" si="255"/>
        <v>0.1030849055966813</v>
      </c>
      <c r="R2683" s="22">
        <f t="shared" si="256"/>
        <v>0.6674498734612321</v>
      </c>
    </row>
    <row r="2684" spans="1:18" s="22" customFormat="1" ht="15.75">
      <c r="A2684" s="22" t="s">
        <v>364</v>
      </c>
      <c r="B2684" s="22" t="s">
        <v>93</v>
      </c>
      <c r="C2684" s="22" t="s">
        <v>120</v>
      </c>
      <c r="D2684" s="22">
        <v>28484.98</v>
      </c>
      <c r="E2684" s="22">
        <v>707657.7</v>
      </c>
      <c r="F2684" s="22" t="s">
        <v>364</v>
      </c>
      <c r="G2684" s="22" t="s">
        <v>93</v>
      </c>
      <c r="H2684" s="22" t="s">
        <v>120</v>
      </c>
      <c r="I2684" s="22">
        <v>39675.54</v>
      </c>
      <c r="J2684" s="22">
        <v>801935.6</v>
      </c>
      <c r="K2684" s="22">
        <f t="shared" si="250"/>
        <v>34080.26</v>
      </c>
      <c r="L2684" s="22">
        <f t="shared" si="251"/>
        <v>0.10102382028948056</v>
      </c>
      <c r="M2684" s="22">
        <f t="shared" si="252"/>
        <v>0.7225925881955605</v>
      </c>
      <c r="O2684" s="22">
        <f t="shared" si="253"/>
        <v>1</v>
      </c>
      <c r="P2684" s="22">
        <f t="shared" si="254"/>
        <v>49704.675</v>
      </c>
      <c r="Q2684" s="22">
        <f t="shared" si="255"/>
        <v>0.08878178977756522</v>
      </c>
      <c r="R2684" s="22">
        <f t="shared" si="256"/>
        <v>0.7562316632387973</v>
      </c>
    </row>
    <row r="2685" spans="1:18" s="22" customFormat="1" ht="15.75">
      <c r="A2685" s="22" t="s">
        <v>364</v>
      </c>
      <c r="B2685" s="22" t="s">
        <v>93</v>
      </c>
      <c r="C2685" s="22" t="s">
        <v>121</v>
      </c>
      <c r="D2685" s="22">
        <v>19190.85</v>
      </c>
      <c r="E2685" s="22">
        <v>726848.5</v>
      </c>
      <c r="F2685" s="22" t="s">
        <v>364</v>
      </c>
      <c r="G2685" s="22" t="s">
        <v>93</v>
      </c>
      <c r="H2685" s="22" t="s">
        <v>121</v>
      </c>
      <c r="I2685" s="22">
        <v>11647.7</v>
      </c>
      <c r="J2685" s="22">
        <v>813583.3</v>
      </c>
      <c r="K2685" s="22">
        <f t="shared" si="250"/>
        <v>15419.275</v>
      </c>
      <c r="L2685" s="22">
        <f t="shared" si="251"/>
        <v>0.045707223671241956</v>
      </c>
      <c r="M2685" s="22">
        <f t="shared" si="252"/>
        <v>0.7682998118668024</v>
      </c>
      <c r="O2685" s="22">
        <f t="shared" si="253"/>
        <v>1</v>
      </c>
      <c r="P2685" s="22">
        <f t="shared" si="254"/>
        <v>27762.86</v>
      </c>
      <c r="Q2685" s="22">
        <f t="shared" si="255"/>
        <v>0.049589629147438835</v>
      </c>
      <c r="R2685" s="22">
        <f t="shared" si="256"/>
        <v>0.8058212923862361</v>
      </c>
    </row>
    <row r="2686" spans="1:18" s="22" customFormat="1" ht="15.75">
      <c r="A2686" s="22" t="s">
        <v>364</v>
      </c>
      <c r="B2686" s="22" t="s">
        <v>93</v>
      </c>
      <c r="C2686" s="22" t="s">
        <v>122</v>
      </c>
      <c r="D2686" s="22">
        <v>10388.43</v>
      </c>
      <c r="E2686" s="22">
        <v>737236.9</v>
      </c>
      <c r="F2686" s="22" t="s">
        <v>364</v>
      </c>
      <c r="G2686" s="22" t="s">
        <v>93</v>
      </c>
      <c r="H2686" s="22" t="s">
        <v>122</v>
      </c>
      <c r="I2686" s="22">
        <v>30075.25</v>
      </c>
      <c r="J2686" s="22">
        <v>843658.5</v>
      </c>
      <c r="K2686" s="22">
        <f t="shared" si="250"/>
        <v>20231.84</v>
      </c>
      <c r="L2686" s="22">
        <f t="shared" si="251"/>
        <v>0.05997306852370036</v>
      </c>
      <c r="M2686" s="22">
        <f t="shared" si="252"/>
        <v>0.8282728803905027</v>
      </c>
      <c r="O2686" s="22">
        <f t="shared" si="253"/>
        <v>1</v>
      </c>
      <c r="P2686" s="22">
        <f t="shared" si="254"/>
        <v>26726.735</v>
      </c>
      <c r="Q2686" s="22">
        <f t="shared" si="255"/>
        <v>0.04773891727912303</v>
      </c>
      <c r="R2686" s="22">
        <f t="shared" si="256"/>
        <v>0.8535602096653592</v>
      </c>
    </row>
    <row r="2687" spans="1:17" s="22" customFormat="1" ht="15.75">
      <c r="A2687" s="22" t="s">
        <v>364</v>
      </c>
      <c r="B2687" s="22" t="s">
        <v>93</v>
      </c>
      <c r="C2687" s="22" t="s">
        <v>123</v>
      </c>
      <c r="D2687" s="22">
        <v>11432.64</v>
      </c>
      <c r="E2687" s="22">
        <v>748669.6</v>
      </c>
      <c r="F2687" s="22" t="s">
        <v>364</v>
      </c>
      <c r="G2687" s="22" t="s">
        <v>93</v>
      </c>
      <c r="H2687" s="22" t="s">
        <v>123</v>
      </c>
      <c r="I2687" s="22">
        <v>3092.78</v>
      </c>
      <c r="J2687" s="22">
        <v>846751.3</v>
      </c>
      <c r="K2687" s="22">
        <f t="shared" si="250"/>
        <v>7262.71</v>
      </c>
      <c r="L2687" s="22">
        <f t="shared" si="251"/>
        <v>0.021528788508497685</v>
      </c>
      <c r="M2687" s="22">
        <f t="shared" si="252"/>
        <v>0.8498016688990004</v>
      </c>
      <c r="O2687" s="22">
        <f t="shared" si="253"/>
        <v>1</v>
      </c>
      <c r="P2687" s="22">
        <f t="shared" si="254"/>
        <v>13014.29</v>
      </c>
      <c r="Q2687" s="22">
        <f t="shared" si="255"/>
        <v>0.02324594133015193</v>
      </c>
    </row>
    <row r="2688" spans="1:17" s="22" customFormat="1" ht="15.75">
      <c r="A2688" s="22" t="s">
        <v>364</v>
      </c>
      <c r="B2688" s="22" t="s">
        <v>93</v>
      </c>
      <c r="C2688" s="22" t="s">
        <v>124</v>
      </c>
      <c r="D2688" s="22">
        <v>14750.71</v>
      </c>
      <c r="E2688" s="22">
        <v>763420.3</v>
      </c>
      <c r="F2688" s="22" t="s">
        <v>364</v>
      </c>
      <c r="G2688" s="22" t="s">
        <v>93</v>
      </c>
      <c r="H2688" s="22" t="s">
        <v>124</v>
      </c>
      <c r="I2688" s="22">
        <v>17510.49</v>
      </c>
      <c r="J2688" s="22">
        <v>864261.8</v>
      </c>
      <c r="K2688" s="22">
        <f t="shared" si="250"/>
        <v>16130.6</v>
      </c>
      <c r="L2688" s="22">
        <f t="shared" si="251"/>
        <v>0.04781579822341423</v>
      </c>
      <c r="O2688" s="22">
        <f t="shared" si="253"/>
        <v>1</v>
      </c>
      <c r="P2688" s="22">
        <f t="shared" si="254"/>
        <v>19490.755</v>
      </c>
      <c r="Q2688" s="22">
        <f t="shared" si="255"/>
        <v>0.03481411181173658</v>
      </c>
    </row>
    <row r="2689" spans="1:17" s="22" customFormat="1" ht="15.75">
      <c r="A2689" s="22" t="s">
        <v>364</v>
      </c>
      <c r="B2689" s="22" t="s">
        <v>93</v>
      </c>
      <c r="C2689" s="22" t="s">
        <v>125</v>
      </c>
      <c r="D2689" s="22">
        <v>1495.01</v>
      </c>
      <c r="E2689" s="22">
        <v>764915.3</v>
      </c>
      <c r="F2689" s="22" t="s">
        <v>364</v>
      </c>
      <c r="G2689" s="22" t="s">
        <v>93</v>
      </c>
      <c r="H2689" s="22" t="s">
        <v>125</v>
      </c>
      <c r="I2689" s="22">
        <v>4853.08</v>
      </c>
      <c r="J2689" s="22">
        <v>869114.9</v>
      </c>
      <c r="K2689" s="22">
        <f t="shared" si="250"/>
        <v>3174.045</v>
      </c>
      <c r="L2689" s="22">
        <f t="shared" si="251"/>
        <v>0.009408794172072757</v>
      </c>
      <c r="O2689" s="22">
        <f t="shared" si="253"/>
        <v>1</v>
      </c>
      <c r="P2689" s="22">
        <f t="shared" si="254"/>
        <v>7831.335</v>
      </c>
      <c r="Q2689" s="22">
        <f t="shared" si="255"/>
        <v>0.013988220175419891</v>
      </c>
    </row>
    <row r="2690" spans="1:17" s="22" customFormat="1" ht="15.75">
      <c r="A2690" s="22" t="s">
        <v>364</v>
      </c>
      <c r="B2690" s="22" t="s">
        <v>93</v>
      </c>
      <c r="C2690" s="22" t="s">
        <v>126</v>
      </c>
      <c r="D2690" s="22">
        <v>6929.26</v>
      </c>
      <c r="E2690" s="22">
        <v>771844.6</v>
      </c>
      <c r="F2690" s="22" t="s">
        <v>364</v>
      </c>
      <c r="G2690" s="22" t="s">
        <v>93</v>
      </c>
      <c r="H2690" s="22" t="s">
        <v>126</v>
      </c>
      <c r="I2690" s="22">
        <v>3713.08</v>
      </c>
      <c r="J2690" s="22">
        <v>872827.9</v>
      </c>
      <c r="K2690" s="22">
        <f t="shared" si="250"/>
        <v>5321.17</v>
      </c>
      <c r="L2690" s="22">
        <f t="shared" si="251"/>
        <v>0.015773498259983205</v>
      </c>
      <c r="P2690" s="22">
        <f t="shared" si="254"/>
        <v>7133.445</v>
      </c>
      <c r="Q2690" s="22">
        <f t="shared" si="255"/>
        <v>0.012741658895864899</v>
      </c>
    </row>
    <row r="2691" spans="1:17" s="22" customFormat="1" ht="15.75">
      <c r="A2691" s="22" t="s">
        <v>364</v>
      </c>
      <c r="B2691" s="22" t="s">
        <v>93</v>
      </c>
      <c r="C2691" s="22" t="s">
        <v>127</v>
      </c>
      <c r="D2691" s="22">
        <v>6078.5</v>
      </c>
      <c r="E2691" s="22">
        <v>777923.1</v>
      </c>
      <c r="F2691" s="22" t="s">
        <v>364</v>
      </c>
      <c r="G2691" s="22" t="s">
        <v>93</v>
      </c>
      <c r="H2691" s="22" t="s">
        <v>127</v>
      </c>
      <c r="I2691" s="22">
        <v>2990.87</v>
      </c>
      <c r="J2691" s="22">
        <v>875818.8</v>
      </c>
      <c r="K2691" s="22">
        <f t="shared" si="250"/>
        <v>4534.6849999999995</v>
      </c>
      <c r="L2691" s="22">
        <f t="shared" si="251"/>
        <v>0.013442127569138354</v>
      </c>
      <c r="O2691" s="22">
        <f t="shared" si="253"/>
        <v>1</v>
      </c>
      <c r="P2691" s="22">
        <f t="shared" si="254"/>
        <v>6865.57</v>
      </c>
      <c r="Q2691" s="22">
        <f t="shared" si="255"/>
        <v>0.012263184347209964</v>
      </c>
    </row>
    <row r="2692" spans="1:17" s="22" customFormat="1" ht="15.75">
      <c r="A2692" s="22" t="s">
        <v>364</v>
      </c>
      <c r="B2692" s="22" t="s">
        <v>93</v>
      </c>
      <c r="C2692" s="22" t="s">
        <v>128</v>
      </c>
      <c r="D2692" s="22">
        <v>4783.45</v>
      </c>
      <c r="E2692" s="22">
        <v>782706.5</v>
      </c>
      <c r="F2692" s="22" t="s">
        <v>364</v>
      </c>
      <c r="G2692" s="22" t="s">
        <v>93</v>
      </c>
      <c r="H2692" s="22" t="s">
        <v>128</v>
      </c>
      <c r="I2692" s="22">
        <v>7429.39</v>
      </c>
      <c r="J2692" s="22">
        <v>883248.2</v>
      </c>
      <c r="K2692" s="22">
        <f t="shared" si="250"/>
        <v>6106.42</v>
      </c>
      <c r="L2692" s="22">
        <f t="shared" si="251"/>
        <v>0.018101208050997554</v>
      </c>
      <c r="O2692" s="22">
        <f t="shared" si="253"/>
        <v>1</v>
      </c>
      <c r="P2692" s="22">
        <f t="shared" si="254"/>
        <v>9493.465</v>
      </c>
      <c r="Q2692" s="22">
        <f t="shared" si="255"/>
        <v>0.01695709334968337</v>
      </c>
    </row>
    <row r="2693" spans="1:17" s="22" customFormat="1" ht="15.75">
      <c r="A2693" s="22" t="s">
        <v>364</v>
      </c>
      <c r="B2693" s="22" t="s">
        <v>93</v>
      </c>
      <c r="C2693" s="22" t="s">
        <v>129</v>
      </c>
      <c r="D2693" s="22">
        <v>6631.62</v>
      </c>
      <c r="E2693" s="22">
        <v>789338.1</v>
      </c>
      <c r="F2693" s="22" t="s">
        <v>364</v>
      </c>
      <c r="G2693" s="22" t="s">
        <v>93</v>
      </c>
      <c r="H2693" s="22" t="s">
        <v>129</v>
      </c>
      <c r="I2693" s="22">
        <v>3929.64</v>
      </c>
      <c r="J2693" s="22">
        <v>887177.8</v>
      </c>
      <c r="K2693" s="22">
        <f t="shared" si="250"/>
        <v>5280.63</v>
      </c>
      <c r="L2693" s="22">
        <f t="shared" si="251"/>
        <v>0.015653325888219154</v>
      </c>
      <c r="O2693" s="22">
        <f t="shared" si="253"/>
        <v>1</v>
      </c>
      <c r="P2693" s="22">
        <f t="shared" si="254"/>
        <v>5906.305</v>
      </c>
      <c r="Q2693" s="22">
        <f t="shared" si="255"/>
        <v>0.01054975872736684</v>
      </c>
    </row>
    <row r="2694" spans="1:17" s="22" customFormat="1" ht="15.75">
      <c r="A2694" s="22" t="s">
        <v>364</v>
      </c>
      <c r="B2694" s="22" t="s">
        <v>93</v>
      </c>
      <c r="C2694" s="22" t="s">
        <v>130</v>
      </c>
      <c r="D2694" s="22">
        <v>1437.24</v>
      </c>
      <c r="E2694" s="22">
        <v>790775.4</v>
      </c>
      <c r="F2694" s="22" t="s">
        <v>364</v>
      </c>
      <c r="G2694" s="22" t="s">
        <v>93</v>
      </c>
      <c r="H2694" s="22" t="s">
        <v>130</v>
      </c>
      <c r="I2694" s="22">
        <v>2679.99</v>
      </c>
      <c r="J2694" s="22">
        <v>889857.8</v>
      </c>
      <c r="K2694" s="22">
        <f t="shared" si="250"/>
        <v>2058.615</v>
      </c>
      <c r="L2694" s="22">
        <f t="shared" si="251"/>
        <v>0.00610233465957211</v>
      </c>
      <c r="O2694" s="22">
        <f t="shared" si="253"/>
        <v>1</v>
      </c>
      <c r="P2694" s="22">
        <f t="shared" si="254"/>
        <v>2715.475</v>
      </c>
      <c r="Q2694" s="22">
        <f t="shared" si="255"/>
        <v>0.004850343163821791</v>
      </c>
    </row>
    <row r="2695" spans="6:17" s="22" customFormat="1" ht="15.75">
      <c r="F2695" s="22" t="s">
        <v>364</v>
      </c>
      <c r="G2695" s="22" t="s">
        <v>93</v>
      </c>
      <c r="H2695" s="22" t="s">
        <v>131</v>
      </c>
      <c r="I2695" s="22">
        <v>2511.6</v>
      </c>
      <c r="J2695" s="22">
        <v>892369.4</v>
      </c>
      <c r="K2695" s="22">
        <f t="shared" si="250"/>
        <v>1255.8</v>
      </c>
      <c r="L2695" s="22">
        <f t="shared" si="251"/>
        <v>0.003722557090806516</v>
      </c>
      <c r="P2695" s="22">
        <f>+K2695</f>
        <v>1255.8</v>
      </c>
      <c r="Q2695" s="22">
        <f t="shared" si="255"/>
        <v>0.002243092256466145</v>
      </c>
    </row>
    <row r="2696" spans="1:17" s="22" customFormat="1" ht="15.75">
      <c r="A2696" s="22" t="s">
        <v>364</v>
      </c>
      <c r="B2696" s="22" t="s">
        <v>93</v>
      </c>
      <c r="C2696" s="22" t="s">
        <v>132</v>
      </c>
      <c r="D2696" s="22">
        <v>6402.61</v>
      </c>
      <c r="E2696" s="22">
        <v>797178</v>
      </c>
      <c r="F2696" s="22" t="s">
        <v>364</v>
      </c>
      <c r="G2696" s="22" t="s">
        <v>93</v>
      </c>
      <c r="H2696" s="22" t="s">
        <v>132</v>
      </c>
      <c r="I2696" s="22">
        <v>7211.9</v>
      </c>
      <c r="J2696" s="22">
        <v>899581.3</v>
      </c>
      <c r="K2696" s="22">
        <f t="shared" si="250"/>
        <v>6807.254999999999</v>
      </c>
      <c r="L2696" s="22">
        <f>SUM(K2697:K2712)</f>
        <v>222503.38499999998</v>
      </c>
      <c r="P2696" s="22">
        <f>K2696+K2712</f>
        <v>8278.189999999999</v>
      </c>
      <c r="Q2696" s="22">
        <f t="shared" si="255"/>
        <v>0.014786386276919474</v>
      </c>
    </row>
    <row r="2697" spans="1:13" s="22" customFormat="1" ht="15.75">
      <c r="A2697" s="22" t="s">
        <v>364</v>
      </c>
      <c r="B2697" s="22" t="s">
        <v>94</v>
      </c>
      <c r="C2697" s="22" t="s">
        <v>116</v>
      </c>
      <c r="D2697" s="22">
        <v>43544.58</v>
      </c>
      <c r="E2697" s="22">
        <v>840722.6</v>
      </c>
      <c r="F2697" s="22" t="s">
        <v>364</v>
      </c>
      <c r="G2697" s="22" t="s">
        <v>94</v>
      </c>
      <c r="H2697" s="22" t="s">
        <v>116</v>
      </c>
      <c r="I2697" s="22">
        <v>39933.53</v>
      </c>
      <c r="J2697" s="22">
        <v>939514.9</v>
      </c>
      <c r="K2697" s="22">
        <f t="shared" si="250"/>
        <v>41739.055</v>
      </c>
      <c r="L2697" s="22">
        <f>+K2697/$L$2696</f>
        <v>0.18758840455393522</v>
      </c>
      <c r="M2697" s="22">
        <f>+L2697+M2696</f>
        <v>0.18758840455393522</v>
      </c>
    </row>
    <row r="2698" spans="1:14" s="22" customFormat="1" ht="15.75">
      <c r="A2698" s="22" t="s">
        <v>364</v>
      </c>
      <c r="B2698" s="22" t="s">
        <v>94</v>
      </c>
      <c r="C2698" s="22" t="s">
        <v>117</v>
      </c>
      <c r="D2698" s="22">
        <v>80103.83</v>
      </c>
      <c r="E2698" s="22">
        <v>920826.4</v>
      </c>
      <c r="F2698" s="22" t="s">
        <v>364</v>
      </c>
      <c r="G2698" s="22" t="s">
        <v>94</v>
      </c>
      <c r="H2698" s="22" t="s">
        <v>117</v>
      </c>
      <c r="I2698" s="22">
        <v>77479.36</v>
      </c>
      <c r="J2698" s="22">
        <v>1016994</v>
      </c>
      <c r="K2698" s="22">
        <f t="shared" si="250"/>
        <v>78791.595</v>
      </c>
      <c r="L2698" s="22">
        <f aca="true" t="shared" si="257" ref="L2698:L2711">+K2698/$L$2696</f>
        <v>0.3541141407803751</v>
      </c>
      <c r="M2698" s="22">
        <f aca="true" t="shared" si="258" ref="M2698:M2704">+L2698+M2697</f>
        <v>0.5417025453343103</v>
      </c>
      <c r="N2698" s="22">
        <f>10000+10000*(0.5-M2697)/(M2698-M2697)</f>
        <v>18822.34171043244</v>
      </c>
    </row>
    <row r="2699" spans="1:13" s="22" customFormat="1" ht="15.75">
      <c r="A2699" s="22" t="s">
        <v>364</v>
      </c>
      <c r="B2699" s="22" t="s">
        <v>94</v>
      </c>
      <c r="C2699" s="22" t="s">
        <v>118</v>
      </c>
      <c r="D2699" s="22">
        <v>20297.3</v>
      </c>
      <c r="E2699" s="22">
        <v>941123.7</v>
      </c>
      <c r="F2699" s="22" t="s">
        <v>364</v>
      </c>
      <c r="G2699" s="22" t="s">
        <v>94</v>
      </c>
      <c r="H2699" s="22" t="s">
        <v>118</v>
      </c>
      <c r="I2699" s="22">
        <v>22437.83</v>
      </c>
      <c r="J2699" s="22">
        <v>1039432</v>
      </c>
      <c r="K2699" s="22">
        <f t="shared" si="250"/>
        <v>21367.565000000002</v>
      </c>
      <c r="L2699" s="22">
        <f t="shared" si="257"/>
        <v>0.09603253901058631</v>
      </c>
      <c r="M2699" s="22">
        <f t="shared" si="258"/>
        <v>0.6377350843448966</v>
      </c>
    </row>
    <row r="2700" spans="1:13" s="22" customFormat="1" ht="15.75">
      <c r="A2700" s="22" t="s">
        <v>364</v>
      </c>
      <c r="B2700" s="22" t="s">
        <v>94</v>
      </c>
      <c r="C2700" s="22" t="s">
        <v>119</v>
      </c>
      <c r="D2700" s="22">
        <v>20594.97</v>
      </c>
      <c r="E2700" s="22">
        <v>961718.7</v>
      </c>
      <c r="F2700" s="22" t="s">
        <v>364</v>
      </c>
      <c r="G2700" s="22" t="s">
        <v>94</v>
      </c>
      <c r="H2700" s="22" t="s">
        <v>119</v>
      </c>
      <c r="I2700" s="22">
        <v>23584.18</v>
      </c>
      <c r="J2700" s="22">
        <v>1063016</v>
      </c>
      <c r="K2700" s="22">
        <f t="shared" si="250"/>
        <v>22089.575</v>
      </c>
      <c r="L2700" s="22">
        <f t="shared" si="257"/>
        <v>0.09927747840780042</v>
      </c>
      <c r="M2700" s="22">
        <f t="shared" si="258"/>
        <v>0.737012562752697</v>
      </c>
    </row>
    <row r="2701" spans="1:13" s="22" customFormat="1" ht="15.75">
      <c r="A2701" s="22" t="s">
        <v>364</v>
      </c>
      <c r="B2701" s="22" t="s">
        <v>94</v>
      </c>
      <c r="C2701" s="22" t="s">
        <v>120</v>
      </c>
      <c r="D2701" s="22">
        <v>13027.14</v>
      </c>
      <c r="E2701" s="22">
        <v>974745.8</v>
      </c>
      <c r="F2701" s="22" t="s">
        <v>364</v>
      </c>
      <c r="G2701" s="22" t="s">
        <v>94</v>
      </c>
      <c r="H2701" s="22" t="s">
        <v>120</v>
      </c>
      <c r="I2701" s="22">
        <v>18221.69</v>
      </c>
      <c r="J2701" s="22">
        <v>1081238</v>
      </c>
      <c r="K2701" s="22">
        <f t="shared" si="250"/>
        <v>15624.414999999999</v>
      </c>
      <c r="L2701" s="22">
        <f t="shared" si="257"/>
        <v>0.07022102158131212</v>
      </c>
      <c r="M2701" s="22">
        <f t="shared" si="258"/>
        <v>0.8072335843340092</v>
      </c>
    </row>
    <row r="2702" spans="1:13" s="22" customFormat="1" ht="15.75">
      <c r="A2702" s="22" t="s">
        <v>364</v>
      </c>
      <c r="B2702" s="22" t="s">
        <v>94</v>
      </c>
      <c r="C2702" s="22" t="s">
        <v>121</v>
      </c>
      <c r="D2702" s="22">
        <v>12735.76</v>
      </c>
      <c r="E2702" s="22">
        <v>987481.6</v>
      </c>
      <c r="F2702" s="22" t="s">
        <v>364</v>
      </c>
      <c r="G2702" s="22" t="s">
        <v>94</v>
      </c>
      <c r="H2702" s="22" t="s">
        <v>121</v>
      </c>
      <c r="I2702" s="22">
        <v>11951.41</v>
      </c>
      <c r="J2702" s="22">
        <v>1093189</v>
      </c>
      <c r="K2702" s="22">
        <f t="shared" si="250"/>
        <v>12343.585</v>
      </c>
      <c r="L2702" s="22">
        <f t="shared" si="257"/>
        <v>0.05547594253453717</v>
      </c>
      <c r="M2702" s="22">
        <f t="shared" si="258"/>
        <v>0.8627095268685463</v>
      </c>
    </row>
    <row r="2703" spans="1:13" s="22" customFormat="1" ht="15.75">
      <c r="A2703" s="22" t="s">
        <v>364</v>
      </c>
      <c r="B2703" s="22" t="s">
        <v>94</v>
      </c>
      <c r="C2703" s="22" t="s">
        <v>122</v>
      </c>
      <c r="D2703" s="22">
        <v>7305.62</v>
      </c>
      <c r="E2703" s="22">
        <v>994787.2</v>
      </c>
      <c r="F2703" s="22" t="s">
        <v>364</v>
      </c>
      <c r="G2703" s="22" t="s">
        <v>94</v>
      </c>
      <c r="H2703" s="22" t="s">
        <v>122</v>
      </c>
      <c r="I2703" s="22">
        <v>5684.17</v>
      </c>
      <c r="J2703" s="22">
        <v>1098874</v>
      </c>
      <c r="K2703" s="22">
        <f t="shared" si="250"/>
        <v>6494.895</v>
      </c>
      <c r="L2703" s="22">
        <f t="shared" si="257"/>
        <v>0.029190095242820693</v>
      </c>
      <c r="M2703" s="22">
        <f t="shared" si="258"/>
        <v>0.891899622111367</v>
      </c>
    </row>
    <row r="2704" spans="1:13" s="22" customFormat="1" ht="15.75">
      <c r="A2704" s="22" t="s">
        <v>364</v>
      </c>
      <c r="B2704" s="22" t="s">
        <v>94</v>
      </c>
      <c r="C2704" s="22" t="s">
        <v>123</v>
      </c>
      <c r="D2704" s="22">
        <v>2361.86</v>
      </c>
      <c r="E2704" s="22">
        <v>997149</v>
      </c>
      <c r="F2704" s="22" t="s">
        <v>364</v>
      </c>
      <c r="G2704" s="22" t="s">
        <v>94</v>
      </c>
      <c r="H2704" s="22" t="s">
        <v>123</v>
      </c>
      <c r="I2704" s="22">
        <v>9141.3</v>
      </c>
      <c r="J2704" s="22">
        <v>1108015</v>
      </c>
      <c r="K2704" s="22">
        <f t="shared" si="250"/>
        <v>5751.58</v>
      </c>
      <c r="L2704" s="22">
        <f t="shared" si="257"/>
        <v>0.025849404493329394</v>
      </c>
      <c r="M2704" s="22">
        <f t="shared" si="258"/>
        <v>0.9177490266046964</v>
      </c>
    </row>
    <row r="2705" spans="1:12" s="22" customFormat="1" ht="15.75">
      <c r="A2705" s="22" t="s">
        <v>364</v>
      </c>
      <c r="B2705" s="22" t="s">
        <v>94</v>
      </c>
      <c r="C2705" s="22" t="s">
        <v>124</v>
      </c>
      <c r="D2705" s="22">
        <v>4376.11</v>
      </c>
      <c r="E2705" s="22">
        <v>1001525</v>
      </c>
      <c r="F2705" s="22" t="s">
        <v>364</v>
      </c>
      <c r="G2705" s="22" t="s">
        <v>94</v>
      </c>
      <c r="H2705" s="22" t="s">
        <v>124</v>
      </c>
      <c r="I2705" s="22">
        <v>2344.2</v>
      </c>
      <c r="J2705" s="22">
        <v>1110359</v>
      </c>
      <c r="K2705" s="22">
        <f t="shared" si="250"/>
        <v>3360.1549999999997</v>
      </c>
      <c r="L2705" s="22">
        <f t="shared" si="257"/>
        <v>0.015101590476926902</v>
      </c>
    </row>
    <row r="2706" spans="1:12" s="22" customFormat="1" ht="15.75">
      <c r="A2706" s="22" t="s">
        <v>364</v>
      </c>
      <c r="B2706" s="22" t="s">
        <v>94</v>
      </c>
      <c r="C2706" s="22" t="s">
        <v>125</v>
      </c>
      <c r="D2706" s="22">
        <v>4516.8</v>
      </c>
      <c r="E2706" s="22">
        <v>1006042</v>
      </c>
      <c r="F2706" s="22" t="s">
        <v>364</v>
      </c>
      <c r="G2706" s="22" t="s">
        <v>94</v>
      </c>
      <c r="H2706" s="22" t="s">
        <v>125</v>
      </c>
      <c r="I2706" s="22">
        <v>4797.78</v>
      </c>
      <c r="J2706" s="22">
        <v>1115157</v>
      </c>
      <c r="K2706" s="22">
        <f t="shared" si="250"/>
        <v>4657.29</v>
      </c>
      <c r="L2706" s="22">
        <f t="shared" si="257"/>
        <v>0.020931322011123563</v>
      </c>
    </row>
    <row r="2707" spans="1:12" s="22" customFormat="1" ht="15.75">
      <c r="A2707" s="22" t="s">
        <v>364</v>
      </c>
      <c r="B2707" s="22" t="s">
        <v>94</v>
      </c>
      <c r="C2707" s="22" t="s">
        <v>126</v>
      </c>
      <c r="D2707" s="22">
        <v>3624.55</v>
      </c>
      <c r="E2707" s="22">
        <v>1009667</v>
      </c>
      <c r="K2707" s="22">
        <f t="shared" si="250"/>
        <v>1812.275</v>
      </c>
      <c r="L2707" s="22">
        <f t="shared" si="257"/>
        <v>0.008144932266985512</v>
      </c>
    </row>
    <row r="2708" spans="1:12" s="22" customFormat="1" ht="15.75">
      <c r="A2708" s="22" t="s">
        <v>364</v>
      </c>
      <c r="B2708" s="22" t="s">
        <v>94</v>
      </c>
      <c r="C2708" s="22" t="s">
        <v>127</v>
      </c>
      <c r="D2708" s="22">
        <v>4436.73</v>
      </c>
      <c r="E2708" s="22">
        <v>1014103</v>
      </c>
      <c r="F2708" s="22" t="s">
        <v>364</v>
      </c>
      <c r="G2708" s="22" t="s">
        <v>94</v>
      </c>
      <c r="H2708" s="22" t="s">
        <v>127</v>
      </c>
      <c r="I2708" s="22">
        <v>1037.22</v>
      </c>
      <c r="J2708" s="22">
        <v>1116194</v>
      </c>
      <c r="K2708" s="22">
        <f>(D2707+I2708)/2</f>
        <v>2330.885</v>
      </c>
      <c r="L2708" s="22">
        <f t="shared" si="257"/>
        <v>0.01047572826813399</v>
      </c>
    </row>
    <row r="2709" spans="6:12" s="22" customFormat="1" ht="15.75">
      <c r="F2709" s="22" t="s">
        <v>364</v>
      </c>
      <c r="G2709" s="22" t="s">
        <v>94</v>
      </c>
      <c r="H2709" s="22" t="s">
        <v>128</v>
      </c>
      <c r="I2709" s="22">
        <v>2593.68</v>
      </c>
      <c r="J2709" s="22">
        <v>1118788</v>
      </c>
      <c r="K2709" s="22">
        <f>(D2710+I2709)/2</f>
        <v>3387.045</v>
      </c>
      <c r="L2709" s="22">
        <f t="shared" si="257"/>
        <v>0.015222442570929877</v>
      </c>
    </row>
    <row r="2710" spans="1:12" s="22" customFormat="1" ht="15.75">
      <c r="A2710" s="22" t="s">
        <v>364</v>
      </c>
      <c r="B2710" s="22" t="s">
        <v>94</v>
      </c>
      <c r="C2710" s="22" t="s">
        <v>129</v>
      </c>
      <c r="D2710" s="22">
        <v>4180.41</v>
      </c>
      <c r="E2710" s="22">
        <v>1018284</v>
      </c>
      <c r="F2710" s="22" t="s">
        <v>364</v>
      </c>
      <c r="G2710" s="22" t="s">
        <v>94</v>
      </c>
      <c r="H2710" s="22" t="s">
        <v>129</v>
      </c>
      <c r="I2710" s="22">
        <v>1251.35</v>
      </c>
      <c r="J2710" s="22">
        <v>1120039</v>
      </c>
      <c r="K2710" s="22">
        <f>(D2711+I2710)/2</f>
        <v>625.675</v>
      </c>
      <c r="L2710" s="22">
        <f t="shared" si="257"/>
        <v>0.0028119796919044626</v>
      </c>
    </row>
    <row r="2711" spans="6:12" s="22" customFormat="1" ht="15.75">
      <c r="F2711" s="22" t="s">
        <v>364</v>
      </c>
      <c r="G2711" s="22" t="s">
        <v>94</v>
      </c>
      <c r="H2711" s="22" t="s">
        <v>130</v>
      </c>
      <c r="I2711" s="22">
        <v>1313.72</v>
      </c>
      <c r="J2711" s="22">
        <v>1121353</v>
      </c>
      <c r="K2711" s="22">
        <f t="shared" si="250"/>
        <v>656.86</v>
      </c>
      <c r="L2711" s="22">
        <f t="shared" si="257"/>
        <v>0.0029521348630269155</v>
      </c>
    </row>
    <row r="2712" spans="1:17" s="22" customFormat="1" ht="15.75">
      <c r="A2712" s="22" t="s">
        <v>364</v>
      </c>
      <c r="B2712" s="22" t="s">
        <v>94</v>
      </c>
      <c r="C2712" s="22" t="s">
        <v>132</v>
      </c>
      <c r="D2712" s="22">
        <v>1844.53</v>
      </c>
      <c r="E2712" s="22">
        <v>1020128</v>
      </c>
      <c r="F2712" s="22" t="s">
        <v>364</v>
      </c>
      <c r="G2712" s="22" t="s">
        <v>94</v>
      </c>
      <c r="H2712" s="22" t="s">
        <v>132</v>
      </c>
      <c r="I2712" s="22">
        <v>1097.34</v>
      </c>
      <c r="J2712" s="22">
        <v>1122450</v>
      </c>
      <c r="K2712" s="22">
        <f t="shared" si="250"/>
        <v>1470.935</v>
      </c>
      <c r="L2712" s="22">
        <f>SUM(K2713:K2726)</f>
        <v>41761.275</v>
      </c>
      <c r="Q2712" s="22">
        <f>SUM(P2713:P2727)</f>
        <v>75201.85</v>
      </c>
    </row>
    <row r="2713" spans="1:18" s="22" customFormat="1" ht="15.75">
      <c r="A2713" s="22" t="s">
        <v>145</v>
      </c>
      <c r="B2713" s="22" t="s">
        <v>93</v>
      </c>
      <c r="C2713" s="22" t="s">
        <v>116</v>
      </c>
      <c r="D2713" s="22">
        <v>4426.21</v>
      </c>
      <c r="E2713" s="22">
        <v>1024554</v>
      </c>
      <c r="F2713" s="22" t="s">
        <v>145</v>
      </c>
      <c r="G2713" s="22" t="s">
        <v>93</v>
      </c>
      <c r="H2713" s="22" t="s">
        <v>116</v>
      </c>
      <c r="I2713" s="22">
        <v>6257.02</v>
      </c>
      <c r="J2713" s="22">
        <v>1128707</v>
      </c>
      <c r="K2713" s="22">
        <f t="shared" si="250"/>
        <v>5341.615</v>
      </c>
      <c r="L2713" s="22">
        <f>+K2713/$L$2712</f>
        <v>0.1279083313428529</v>
      </c>
      <c r="M2713" s="22">
        <f aca="true" t="shared" si="259" ref="M2713:M2718">+L2713+M2712</f>
        <v>0.1279083313428529</v>
      </c>
      <c r="O2713" s="22">
        <f>IF(H2713=H2727,1,0)</f>
        <v>1</v>
      </c>
      <c r="P2713" s="22">
        <f>K2713+K2727</f>
        <v>10294.515</v>
      </c>
      <c r="Q2713" s="22">
        <f>+P2713/$Q$2712</f>
        <v>0.13689177859321278</v>
      </c>
      <c r="R2713" s="22">
        <f aca="true" t="shared" si="260" ref="R2713:R2718">+Q2713+R2712</f>
        <v>0.13689177859321278</v>
      </c>
    </row>
    <row r="2714" spans="1:18" s="22" customFormat="1" ht="15.75">
      <c r="A2714" s="22" t="s">
        <v>145</v>
      </c>
      <c r="B2714" s="22" t="s">
        <v>93</v>
      </c>
      <c r="C2714" s="22" t="s">
        <v>117</v>
      </c>
      <c r="D2714" s="22">
        <v>12182.74</v>
      </c>
      <c r="E2714" s="22">
        <v>1036737</v>
      </c>
      <c r="F2714" s="22" t="s">
        <v>145</v>
      </c>
      <c r="G2714" s="22" t="s">
        <v>93</v>
      </c>
      <c r="H2714" s="22" t="s">
        <v>117</v>
      </c>
      <c r="I2714" s="22">
        <v>5223.39</v>
      </c>
      <c r="J2714" s="22">
        <v>1133931</v>
      </c>
      <c r="K2714" s="22">
        <f t="shared" si="250"/>
        <v>8703.065</v>
      </c>
      <c r="L2714" s="22">
        <f aca="true" t="shared" si="261" ref="L2714:L2720">+K2714/$L$2712</f>
        <v>0.20840036612866825</v>
      </c>
      <c r="M2714" s="22">
        <f t="shared" si="259"/>
        <v>0.33630869747152115</v>
      </c>
      <c r="O2714" s="22">
        <f>IF(H2714=H2728,1,0)</f>
        <v>1</v>
      </c>
      <c r="P2714" s="22">
        <f>K2714+K2728</f>
        <v>18555.2</v>
      </c>
      <c r="Q2714" s="22">
        <f aca="true" t="shared" si="262" ref="Q2714:Q2727">+P2714/$Q$2712</f>
        <v>0.2467386108187498</v>
      </c>
      <c r="R2714" s="22">
        <f t="shared" si="260"/>
        <v>0.3836303894119626</v>
      </c>
    </row>
    <row r="2715" spans="1:18" s="22" customFormat="1" ht="15.75">
      <c r="A2715" s="22" t="s">
        <v>145</v>
      </c>
      <c r="B2715" s="22" t="s">
        <v>93</v>
      </c>
      <c r="C2715" s="22" t="s">
        <v>118</v>
      </c>
      <c r="D2715" s="22">
        <v>7298.38</v>
      </c>
      <c r="E2715" s="22">
        <v>1044036</v>
      </c>
      <c r="F2715" s="22" t="s">
        <v>145</v>
      </c>
      <c r="G2715" s="22" t="s">
        <v>93</v>
      </c>
      <c r="H2715" s="22" t="s">
        <v>118</v>
      </c>
      <c r="I2715" s="22">
        <v>1405.4</v>
      </c>
      <c r="J2715" s="22">
        <v>1135336</v>
      </c>
      <c r="K2715" s="22">
        <f t="shared" si="250"/>
        <v>4351.89</v>
      </c>
      <c r="L2715" s="22">
        <f t="shared" si="261"/>
        <v>0.10420874362672117</v>
      </c>
      <c r="M2715" s="22">
        <f t="shared" si="259"/>
        <v>0.4405174410982423</v>
      </c>
      <c r="O2715" s="22">
        <f>IF(H2715=H2729,1,0)</f>
        <v>1</v>
      </c>
      <c r="P2715" s="22">
        <f>K2715+K2729</f>
        <v>5777.120000000001</v>
      </c>
      <c r="Q2715" s="22">
        <f t="shared" si="262"/>
        <v>0.07682151436434077</v>
      </c>
      <c r="R2715" s="22">
        <f t="shared" si="260"/>
        <v>0.46045190377630335</v>
      </c>
    </row>
    <row r="2716" spans="6:19" s="22" customFormat="1" ht="15.75">
      <c r="F2716" s="22" t="s">
        <v>145</v>
      </c>
      <c r="G2716" s="22" t="s">
        <v>93</v>
      </c>
      <c r="H2716" s="22" t="s">
        <v>119</v>
      </c>
      <c r="I2716" s="22">
        <v>1858.9</v>
      </c>
      <c r="J2716" s="22">
        <v>1137195</v>
      </c>
      <c r="K2716" s="22">
        <f t="shared" si="250"/>
        <v>929.45</v>
      </c>
      <c r="L2716" s="22">
        <f t="shared" si="261"/>
        <v>0.02225626492486161</v>
      </c>
      <c r="M2716" s="22">
        <f t="shared" si="259"/>
        <v>0.4627737060231039</v>
      </c>
      <c r="O2716" s="22">
        <f>IF(H2716=H2730,1,0)</f>
        <v>1</v>
      </c>
      <c r="P2716" s="22">
        <f>K2716+K2730</f>
        <v>3587.0649999999996</v>
      </c>
      <c r="Q2716" s="22">
        <f t="shared" si="262"/>
        <v>0.047699158996753394</v>
      </c>
      <c r="R2716" s="22">
        <f t="shared" si="260"/>
        <v>0.5081510627730568</v>
      </c>
      <c r="S2716" s="22">
        <f>25000+10000*(0.5-R2715)/(R2716-R2715)</f>
        <v>33291.15167971587</v>
      </c>
    </row>
    <row r="2717" spans="1:18" s="22" customFormat="1" ht="15.75">
      <c r="A2717" s="22" t="s">
        <v>145</v>
      </c>
      <c r="B2717" s="22" t="s">
        <v>93</v>
      </c>
      <c r="C2717" s="22" t="s">
        <v>120</v>
      </c>
      <c r="D2717" s="22">
        <v>1252.55</v>
      </c>
      <c r="E2717" s="22">
        <v>1045288</v>
      </c>
      <c r="F2717" s="22" t="s">
        <v>145</v>
      </c>
      <c r="G2717" s="22" t="s">
        <v>93</v>
      </c>
      <c r="H2717" s="22" t="s">
        <v>120</v>
      </c>
      <c r="I2717" s="22">
        <v>3806.26</v>
      </c>
      <c r="J2717" s="22">
        <v>1141001</v>
      </c>
      <c r="K2717" s="22">
        <f t="shared" si="250"/>
        <v>2529.405</v>
      </c>
      <c r="L2717" s="22">
        <f t="shared" si="261"/>
        <v>0.060568193859023706</v>
      </c>
      <c r="M2717" s="22">
        <f t="shared" si="259"/>
        <v>0.5233418998821276</v>
      </c>
      <c r="N2717" s="22">
        <f>30000+10000*(0.5-M2716)/(M2717-M2716)</f>
        <v>36146.178646756845</v>
      </c>
      <c r="O2717" s="22">
        <f>IF(H2717=H2731,1,0)</f>
        <v>1</v>
      </c>
      <c r="P2717" s="22">
        <f>K2717+K2731</f>
        <v>5004.225</v>
      </c>
      <c r="Q2717" s="22">
        <f t="shared" si="262"/>
        <v>0.06654390816183378</v>
      </c>
      <c r="R2717" s="22">
        <f t="shared" si="260"/>
        <v>0.5746949709348905</v>
      </c>
    </row>
    <row r="2718" spans="1:18" s="22" customFormat="1" ht="15.75">
      <c r="A2718" s="22" t="s">
        <v>145</v>
      </c>
      <c r="B2718" s="22" t="s">
        <v>93</v>
      </c>
      <c r="C2718" s="22" t="s">
        <v>122</v>
      </c>
      <c r="D2718" s="22">
        <v>1710.63</v>
      </c>
      <c r="E2718" s="22">
        <v>1046999</v>
      </c>
      <c r="F2718" s="22" t="s">
        <v>145</v>
      </c>
      <c r="G2718" s="22" t="s">
        <v>93</v>
      </c>
      <c r="H2718" s="22" t="s">
        <v>122</v>
      </c>
      <c r="I2718" s="22">
        <v>2914.11</v>
      </c>
      <c r="J2718" s="22">
        <v>1143915</v>
      </c>
      <c r="K2718" s="22">
        <f t="shared" si="250"/>
        <v>2312.37</v>
      </c>
      <c r="L2718" s="22">
        <f t="shared" si="261"/>
        <v>0.05537115425714372</v>
      </c>
      <c r="M2718" s="22">
        <f t="shared" si="259"/>
        <v>0.5787130541392713</v>
      </c>
      <c r="O2718" s="22">
        <v>35000</v>
      </c>
      <c r="P2718" s="22">
        <f>K2732</f>
        <v>3877.05</v>
      </c>
      <c r="Q2718" s="22">
        <f t="shared" si="262"/>
        <v>0.051555247643508766</v>
      </c>
      <c r="R2718" s="22">
        <f t="shared" si="260"/>
        <v>0.6262502185783992</v>
      </c>
    </row>
    <row r="2719" spans="1:17" s="22" customFormat="1" ht="15.75">
      <c r="A2719" s="22" t="s">
        <v>145</v>
      </c>
      <c r="B2719" s="22" t="s">
        <v>93</v>
      </c>
      <c r="C2719" s="22" t="s">
        <v>123</v>
      </c>
      <c r="D2719" s="22">
        <v>1858.57</v>
      </c>
      <c r="E2719" s="22">
        <v>1048857</v>
      </c>
      <c r="F2719" s="22" t="s">
        <v>145</v>
      </c>
      <c r="G2719" s="22" t="s">
        <v>93</v>
      </c>
      <c r="H2719" s="22" t="s">
        <v>123</v>
      </c>
      <c r="I2719" s="22">
        <v>1627.33</v>
      </c>
      <c r="J2719" s="22">
        <v>1145543</v>
      </c>
      <c r="K2719" s="22">
        <f t="shared" si="250"/>
        <v>1742.9499999999998</v>
      </c>
      <c r="L2719" s="22">
        <f t="shared" si="261"/>
        <v>0.04173603416083441</v>
      </c>
      <c r="O2719" s="22">
        <f>IF(H2718=H2733,1,0)</f>
        <v>1</v>
      </c>
      <c r="P2719" s="22">
        <f>K2718+K2733</f>
        <v>4203.674999999999</v>
      </c>
      <c r="Q2719" s="22">
        <f t="shared" si="262"/>
        <v>0.05589855834663641</v>
      </c>
    </row>
    <row r="2720" spans="1:17" s="22" customFormat="1" ht="15.75">
      <c r="A2720" s="22" t="s">
        <v>145</v>
      </c>
      <c r="B2720" s="22" t="s">
        <v>93</v>
      </c>
      <c r="C2720" s="22" t="s">
        <v>124</v>
      </c>
      <c r="D2720" s="22">
        <v>1620.18</v>
      </c>
      <c r="E2720" s="22">
        <v>1050477</v>
      </c>
      <c r="H2720" s="22" t="s">
        <v>124</v>
      </c>
      <c r="K2720" s="22">
        <f t="shared" si="250"/>
        <v>810.09</v>
      </c>
      <c r="L2720" s="22">
        <f t="shared" si="261"/>
        <v>0.019398114640896382</v>
      </c>
      <c r="O2720" s="22">
        <v>45000</v>
      </c>
      <c r="P2720" s="22">
        <f>+K2719</f>
        <v>1742.9499999999998</v>
      </c>
      <c r="Q2720" s="22">
        <f t="shared" si="262"/>
        <v>0.023176956417960456</v>
      </c>
    </row>
    <row r="2721" spans="1:17" s="22" customFormat="1" ht="15.75">
      <c r="A2721" s="22" t="s">
        <v>145</v>
      </c>
      <c r="B2721" s="22" t="s">
        <v>93</v>
      </c>
      <c r="C2721" s="22" t="s">
        <v>125</v>
      </c>
      <c r="D2721" s="22">
        <v>1445.06</v>
      </c>
      <c r="E2721" s="22">
        <v>1051922</v>
      </c>
      <c r="F2721" s="22" t="s">
        <v>145</v>
      </c>
      <c r="G2721" s="22" t="s">
        <v>93</v>
      </c>
      <c r="H2721" s="22" t="s">
        <v>125</v>
      </c>
      <c r="I2721" s="22">
        <v>5813.53</v>
      </c>
      <c r="J2721" s="22">
        <v>1151356</v>
      </c>
      <c r="K2721" s="22">
        <f t="shared" si="250"/>
        <v>3629.295</v>
      </c>
      <c r="O2721" s="22">
        <f>IF(H2720=H2734,1,0)</f>
        <v>1</v>
      </c>
      <c r="P2721" s="22">
        <f>+K2720+K2734</f>
        <v>1592.475</v>
      </c>
      <c r="Q2721" s="22">
        <f t="shared" si="262"/>
        <v>0.021176008302987225</v>
      </c>
    </row>
    <row r="2722" spans="1:17" s="22" customFormat="1" ht="15.75">
      <c r="A2722" s="22" t="s">
        <v>145</v>
      </c>
      <c r="B2722" s="22" t="s">
        <v>93</v>
      </c>
      <c r="C2722" s="22" t="s">
        <v>127</v>
      </c>
      <c r="D2722" s="22">
        <v>1788.34</v>
      </c>
      <c r="E2722" s="22">
        <v>1053711</v>
      </c>
      <c r="F2722" s="22" t="s">
        <v>145</v>
      </c>
      <c r="G2722" s="22" t="s">
        <v>93</v>
      </c>
      <c r="H2722" s="22" t="s">
        <v>127</v>
      </c>
      <c r="I2722" s="22">
        <v>5288.87</v>
      </c>
      <c r="J2722" s="22">
        <v>1156645</v>
      </c>
      <c r="K2722" s="22">
        <f t="shared" si="250"/>
        <v>3538.605</v>
      </c>
      <c r="O2722" s="22">
        <v>55000</v>
      </c>
      <c r="P2722" s="22">
        <f>+K2721</f>
        <v>3629.295</v>
      </c>
      <c r="Q2722" s="22">
        <f t="shared" si="262"/>
        <v>0.048260714330830956</v>
      </c>
    </row>
    <row r="2723" spans="1:17" s="22" customFormat="1" ht="15.75">
      <c r="A2723" s="22" t="s">
        <v>145</v>
      </c>
      <c r="B2723" s="22" t="s">
        <v>93</v>
      </c>
      <c r="C2723" s="22" t="s">
        <v>128</v>
      </c>
      <c r="D2723" s="22">
        <v>5042.73</v>
      </c>
      <c r="E2723" s="22">
        <v>1058754</v>
      </c>
      <c r="H2723" s="22" t="s">
        <v>128</v>
      </c>
      <c r="K2723" s="22">
        <f t="shared" si="250"/>
        <v>2521.365</v>
      </c>
      <c r="O2723" s="22">
        <v>65000</v>
      </c>
      <c r="P2723" s="22">
        <f>+K2722+K2735</f>
        <v>5872.42</v>
      </c>
      <c r="Q2723" s="22">
        <f t="shared" si="262"/>
        <v>0.07808877042253615</v>
      </c>
    </row>
    <row r="2724" spans="6:17" s="22" customFormat="1" ht="15.75">
      <c r="F2724" s="22" t="s">
        <v>145</v>
      </c>
      <c r="G2724" s="22" t="s">
        <v>93</v>
      </c>
      <c r="H2724" s="22" t="s">
        <v>129</v>
      </c>
      <c r="I2724" s="22">
        <v>2770.56</v>
      </c>
      <c r="J2724" s="22">
        <v>1159415</v>
      </c>
      <c r="K2724" s="22">
        <f t="shared" si="250"/>
        <v>1385.28</v>
      </c>
      <c r="O2724" s="22">
        <v>70000</v>
      </c>
      <c r="P2724" s="22">
        <f>+K2723+K2736</f>
        <v>3568.0899999999997</v>
      </c>
      <c r="Q2724" s="22">
        <f t="shared" si="262"/>
        <v>0.04744683807645689</v>
      </c>
    </row>
    <row r="2725" spans="1:17" s="22" customFormat="1" ht="15.75">
      <c r="A2725" s="22" t="s">
        <v>145</v>
      </c>
      <c r="B2725" s="22" t="s">
        <v>93</v>
      </c>
      <c r="C2725" s="22" t="s">
        <v>131</v>
      </c>
      <c r="D2725" s="22">
        <v>1575.43</v>
      </c>
      <c r="E2725" s="22">
        <v>1060329</v>
      </c>
      <c r="F2725" s="22" t="s">
        <v>145</v>
      </c>
      <c r="G2725" s="22" t="s">
        <v>93</v>
      </c>
      <c r="H2725" s="22" t="s">
        <v>131</v>
      </c>
      <c r="I2725" s="22">
        <v>1691.03</v>
      </c>
      <c r="J2725" s="22">
        <v>1161106</v>
      </c>
      <c r="K2725" s="22">
        <f t="shared" si="250"/>
        <v>1633.23</v>
      </c>
      <c r="O2725" s="22">
        <v>75000</v>
      </c>
      <c r="P2725" s="22">
        <f>+K2724</f>
        <v>1385.28</v>
      </c>
      <c r="Q2725" s="22">
        <f t="shared" si="262"/>
        <v>0.01842082342389183</v>
      </c>
    </row>
    <row r="2726" spans="1:17" s="22" customFormat="1" ht="15.75">
      <c r="A2726" s="22" t="s">
        <v>145</v>
      </c>
      <c r="B2726" s="22" t="s">
        <v>93</v>
      </c>
      <c r="C2726" s="22" t="s">
        <v>132</v>
      </c>
      <c r="D2726" s="22">
        <v>4665.33</v>
      </c>
      <c r="E2726" s="22">
        <v>1064994</v>
      </c>
      <c r="K2726" s="22">
        <f t="shared" si="250"/>
        <v>2332.665</v>
      </c>
      <c r="L2726" s="22">
        <f>SUM(K2727:K2738)</f>
        <v>33440.575</v>
      </c>
      <c r="O2726" s="22">
        <v>90000</v>
      </c>
      <c r="P2726" s="22">
        <f>+K2725+K2737</f>
        <v>3047.755</v>
      </c>
      <c r="Q2726" s="22">
        <f t="shared" si="262"/>
        <v>0.040527659891345755</v>
      </c>
    </row>
    <row r="2727" spans="1:17" s="22" customFormat="1" ht="15.75">
      <c r="A2727" s="22" t="s">
        <v>145</v>
      </c>
      <c r="B2727" s="22" t="s">
        <v>94</v>
      </c>
      <c r="C2727" s="22" t="s">
        <v>116</v>
      </c>
      <c r="D2727" s="22">
        <v>4783.7</v>
      </c>
      <c r="E2727" s="22">
        <v>1069778</v>
      </c>
      <c r="F2727" s="22" t="s">
        <v>145</v>
      </c>
      <c r="G2727" s="22" t="s">
        <v>94</v>
      </c>
      <c r="H2727" s="22" t="s">
        <v>116</v>
      </c>
      <c r="I2727" s="22">
        <v>5122.1</v>
      </c>
      <c r="J2727" s="22">
        <v>1166229</v>
      </c>
      <c r="K2727" s="22">
        <f t="shared" si="250"/>
        <v>4952.9</v>
      </c>
      <c r="L2727" s="22">
        <f>+K2727/$L$2726</f>
        <v>0.14811049152115358</v>
      </c>
      <c r="M2727" s="22">
        <f>+L2727+M2726</f>
        <v>0.14811049152115358</v>
      </c>
      <c r="O2727" s="22">
        <v>100000</v>
      </c>
      <c r="P2727" s="22">
        <f>+K2726+K2738</f>
        <v>3064.735</v>
      </c>
      <c r="Q2727" s="22">
        <f t="shared" si="262"/>
        <v>0.04075345220895497</v>
      </c>
    </row>
    <row r="2728" spans="1:13" s="22" customFormat="1" ht="15.75">
      <c r="A2728" s="22" t="s">
        <v>145</v>
      </c>
      <c r="B2728" s="22" t="s">
        <v>94</v>
      </c>
      <c r="C2728" s="22" t="s">
        <v>117</v>
      </c>
      <c r="D2728" s="22">
        <v>11408.43</v>
      </c>
      <c r="E2728" s="22">
        <v>1081186</v>
      </c>
      <c r="F2728" s="22" t="s">
        <v>145</v>
      </c>
      <c r="G2728" s="22" t="s">
        <v>94</v>
      </c>
      <c r="H2728" s="22" t="s">
        <v>117</v>
      </c>
      <c r="I2728" s="22">
        <v>8295.84</v>
      </c>
      <c r="J2728" s="22">
        <v>1174524</v>
      </c>
      <c r="K2728" s="22">
        <f t="shared" si="250"/>
        <v>9852.135</v>
      </c>
      <c r="L2728" s="22">
        <f aca="true" t="shared" si="263" ref="L2728:L2738">+K2728/$L$2726</f>
        <v>0.29461619604327977</v>
      </c>
      <c r="M2728" s="22">
        <f aca="true" t="shared" si="264" ref="M2728:M2736">+L2728+M2727</f>
        <v>0.44272668756443334</v>
      </c>
    </row>
    <row r="2729" spans="1:13" s="22" customFormat="1" ht="15.75">
      <c r="A2729" s="22" t="s">
        <v>145</v>
      </c>
      <c r="B2729" s="22" t="s">
        <v>94</v>
      </c>
      <c r="C2729" s="22" t="s">
        <v>118</v>
      </c>
      <c r="D2729" s="22">
        <v>1445.06</v>
      </c>
      <c r="E2729" s="22">
        <v>1082632</v>
      </c>
      <c r="F2729" s="22" t="s">
        <v>145</v>
      </c>
      <c r="G2729" s="22" t="s">
        <v>94</v>
      </c>
      <c r="H2729" s="22" t="s">
        <v>118</v>
      </c>
      <c r="I2729" s="22">
        <v>1405.4</v>
      </c>
      <c r="J2729" s="22">
        <v>1175930</v>
      </c>
      <c r="K2729" s="22">
        <f t="shared" si="250"/>
        <v>1425.23</v>
      </c>
      <c r="L2729" s="22">
        <f t="shared" si="263"/>
        <v>0.04261978150794357</v>
      </c>
      <c r="M2729" s="22">
        <f t="shared" si="264"/>
        <v>0.4853464690723769</v>
      </c>
    </row>
    <row r="2730" spans="1:14" s="22" customFormat="1" ht="15.75">
      <c r="A2730" s="22" t="s">
        <v>145</v>
      </c>
      <c r="B2730" s="22" t="s">
        <v>94</v>
      </c>
      <c r="C2730" s="22" t="s">
        <v>119</v>
      </c>
      <c r="D2730" s="22">
        <v>3318.95</v>
      </c>
      <c r="E2730" s="22">
        <v>1085950</v>
      </c>
      <c r="F2730" s="22" t="s">
        <v>145</v>
      </c>
      <c r="G2730" s="22" t="s">
        <v>94</v>
      </c>
      <c r="H2730" s="22" t="s">
        <v>119</v>
      </c>
      <c r="I2730" s="22">
        <v>1996.28</v>
      </c>
      <c r="J2730" s="22">
        <v>1177926</v>
      </c>
      <c r="K2730" s="22">
        <f t="shared" si="250"/>
        <v>2657.615</v>
      </c>
      <c r="L2730" s="22">
        <f t="shared" si="263"/>
        <v>0.07947276624280533</v>
      </c>
      <c r="M2730" s="22">
        <f t="shared" si="264"/>
        <v>0.5648192353151822</v>
      </c>
      <c r="N2730" s="22">
        <f>25000+10000*(0.5-M2729)/(M2730-M2729)</f>
        <v>26843.843069820123</v>
      </c>
    </row>
    <row r="2731" spans="6:13" s="22" customFormat="1" ht="15.75">
      <c r="F2731" s="22" t="s">
        <v>145</v>
      </c>
      <c r="G2731" s="22" t="s">
        <v>94</v>
      </c>
      <c r="H2731" s="22" t="s">
        <v>120</v>
      </c>
      <c r="I2731" s="22">
        <v>4949.64</v>
      </c>
      <c r="J2731" s="22">
        <v>1182876</v>
      </c>
      <c r="K2731" s="22">
        <f t="shared" si="250"/>
        <v>2474.82</v>
      </c>
      <c r="L2731" s="22">
        <f t="shared" si="263"/>
        <v>0.07400650257957588</v>
      </c>
      <c r="M2731" s="22">
        <f t="shared" si="264"/>
        <v>0.638825737894758</v>
      </c>
    </row>
    <row r="2732" spans="1:13" s="22" customFormat="1" ht="15.75">
      <c r="A2732" s="22" t="s">
        <v>145</v>
      </c>
      <c r="B2732" s="22" t="s">
        <v>94</v>
      </c>
      <c r="C2732" s="22" t="s">
        <v>121</v>
      </c>
      <c r="D2732" s="22">
        <v>4105.41</v>
      </c>
      <c r="E2732" s="22">
        <v>1090056</v>
      </c>
      <c r="F2732" s="22" t="s">
        <v>145</v>
      </c>
      <c r="G2732" s="22" t="s">
        <v>94</v>
      </c>
      <c r="H2732" s="22" t="s">
        <v>121</v>
      </c>
      <c r="I2732" s="22">
        <v>3648.69</v>
      </c>
      <c r="J2732" s="22">
        <v>1186524</v>
      </c>
      <c r="K2732" s="22">
        <f t="shared" si="250"/>
        <v>3877.05</v>
      </c>
      <c r="L2732" s="22">
        <f t="shared" si="263"/>
        <v>0.11593849687094197</v>
      </c>
      <c r="M2732" s="22">
        <f t="shared" si="264"/>
        <v>0.7547642347657</v>
      </c>
    </row>
    <row r="2733" spans="1:13" s="22" customFormat="1" ht="15.75">
      <c r="A2733" s="22" t="s">
        <v>145</v>
      </c>
      <c r="B2733" s="22" t="s">
        <v>94</v>
      </c>
      <c r="C2733" s="22" t="s">
        <v>122</v>
      </c>
      <c r="D2733" s="22">
        <v>1526.78</v>
      </c>
      <c r="E2733" s="22">
        <v>1091583</v>
      </c>
      <c r="F2733" s="22" t="s">
        <v>145</v>
      </c>
      <c r="G2733" s="22" t="s">
        <v>94</v>
      </c>
      <c r="H2733" s="22" t="s">
        <v>122</v>
      </c>
      <c r="I2733" s="22">
        <v>2255.83</v>
      </c>
      <c r="J2733" s="22">
        <v>1188780</v>
      </c>
      <c r="K2733" s="22">
        <f t="shared" si="250"/>
        <v>1891.3049999999998</v>
      </c>
      <c r="L2733" s="22">
        <f t="shared" si="263"/>
        <v>0.05655719137604542</v>
      </c>
      <c r="M2733" s="22">
        <f t="shared" si="264"/>
        <v>0.8113214261417454</v>
      </c>
    </row>
    <row r="2734" spans="6:13" s="22" customFormat="1" ht="15.75">
      <c r="F2734" s="22" t="s">
        <v>145</v>
      </c>
      <c r="G2734" s="22" t="s">
        <v>94</v>
      </c>
      <c r="H2734" s="22" t="s">
        <v>124</v>
      </c>
      <c r="I2734" s="22">
        <v>1564.77</v>
      </c>
      <c r="J2734" s="22">
        <v>1190345</v>
      </c>
      <c r="K2734" s="22">
        <f t="shared" si="250"/>
        <v>782.385</v>
      </c>
      <c r="L2734" s="22">
        <f t="shared" si="263"/>
        <v>0.023396278323563516</v>
      </c>
      <c r="M2734" s="22">
        <f t="shared" si="264"/>
        <v>0.8347177044653089</v>
      </c>
    </row>
    <row r="2735" spans="1:13" s="22" customFormat="1" ht="15.75">
      <c r="A2735" s="22" t="s">
        <v>145</v>
      </c>
      <c r="B2735" s="22" t="s">
        <v>94</v>
      </c>
      <c r="C2735" s="22" t="s">
        <v>127</v>
      </c>
      <c r="D2735" s="22">
        <v>4667.63</v>
      </c>
      <c r="E2735" s="22">
        <v>1096250</v>
      </c>
      <c r="H2735" s="22" t="s">
        <v>127</v>
      </c>
      <c r="K2735" s="22">
        <f t="shared" si="250"/>
        <v>2333.815</v>
      </c>
      <c r="L2735" s="22">
        <f t="shared" si="263"/>
        <v>0.06978991838507562</v>
      </c>
      <c r="M2735" s="22">
        <f t="shared" si="264"/>
        <v>0.9045076228503846</v>
      </c>
    </row>
    <row r="2736" spans="6:13" s="22" customFormat="1" ht="15.75">
      <c r="F2736" s="22" t="s">
        <v>145</v>
      </c>
      <c r="G2736" s="22" t="s">
        <v>94</v>
      </c>
      <c r="H2736" s="22" t="s">
        <v>128</v>
      </c>
      <c r="I2736" s="22">
        <v>2093.45</v>
      </c>
      <c r="J2736" s="22">
        <v>1192438</v>
      </c>
      <c r="K2736" s="22">
        <f t="shared" si="250"/>
        <v>1046.725</v>
      </c>
      <c r="L2736" s="22">
        <f t="shared" si="263"/>
        <v>0.03130104670748036</v>
      </c>
      <c r="M2736" s="22">
        <f t="shared" si="264"/>
        <v>0.9358086695578649</v>
      </c>
    </row>
    <row r="2737" spans="6:12" s="22" customFormat="1" ht="15.75">
      <c r="F2737" s="22" t="s">
        <v>145</v>
      </c>
      <c r="G2737" s="22" t="s">
        <v>94</v>
      </c>
      <c r="H2737" s="22" t="s">
        <v>131</v>
      </c>
      <c r="I2737" s="22">
        <v>2829.05</v>
      </c>
      <c r="J2737" s="22">
        <v>1195268</v>
      </c>
      <c r="K2737" s="22">
        <f t="shared" si="250"/>
        <v>1414.525</v>
      </c>
      <c r="L2737" s="22">
        <f t="shared" si="263"/>
        <v>0.0422996614143148</v>
      </c>
    </row>
    <row r="2738" spans="1:12" ht="15.75">
      <c r="A2738" t="s">
        <v>145</v>
      </c>
      <c r="B2738" t="s">
        <v>94</v>
      </c>
      <c r="C2738" t="s">
        <v>132</v>
      </c>
      <c r="D2738">
        <v>1464.14</v>
      </c>
      <c r="E2738">
        <v>1097714</v>
      </c>
      <c r="K2738">
        <f t="shared" si="250"/>
        <v>732.07</v>
      </c>
      <c r="L2738">
        <f t="shared" si="263"/>
        <v>0.02189166902782025</v>
      </c>
    </row>
    <row r="2739" spans="1:6" ht="15.75">
      <c r="A2739" t="s">
        <v>259</v>
      </c>
      <c r="F2739" t="s">
        <v>221</v>
      </c>
    </row>
    <row r="2740" spans="1:6" ht="15.75">
      <c r="A2740" t="s">
        <v>4</v>
      </c>
      <c r="F2740" t="s">
        <v>4</v>
      </c>
    </row>
    <row r="2742" spans="1:6" ht="15.75">
      <c r="A2742" t="s">
        <v>6</v>
      </c>
      <c r="F2742" t="s">
        <v>6</v>
      </c>
    </row>
    <row r="2743" spans="1:10" ht="15.75">
      <c r="A2743" t="s">
        <v>142</v>
      </c>
      <c r="B2743" t="s">
        <v>91</v>
      </c>
      <c r="C2743" t="s">
        <v>135</v>
      </c>
      <c r="D2743" t="s">
        <v>9</v>
      </c>
      <c r="E2743" t="s">
        <v>9</v>
      </c>
      <c r="F2743" t="s">
        <v>142</v>
      </c>
      <c r="G2743" t="s">
        <v>91</v>
      </c>
      <c r="H2743" t="s">
        <v>135</v>
      </c>
      <c r="I2743" t="s">
        <v>9</v>
      </c>
      <c r="J2743" t="s">
        <v>9</v>
      </c>
    </row>
    <row r="2744" spans="1:8" ht="15.75">
      <c r="A2744" t="s">
        <v>102</v>
      </c>
      <c r="B2744" t="s">
        <v>102</v>
      </c>
      <c r="C2744" t="s">
        <v>78</v>
      </c>
      <c r="F2744" t="s">
        <v>11</v>
      </c>
      <c r="G2744" t="s">
        <v>78</v>
      </c>
      <c r="H2744" t="s">
        <v>78</v>
      </c>
    </row>
    <row r="2745" spans="1:11" s="22" customFormat="1" ht="15.75">
      <c r="A2745" s="22" t="s">
        <v>1</v>
      </c>
      <c r="B2745" s="22" t="s">
        <v>93</v>
      </c>
      <c r="C2745" s="22" t="s">
        <v>136</v>
      </c>
      <c r="D2745" s="22">
        <v>15717.51</v>
      </c>
      <c r="E2745" s="22">
        <v>15717.51</v>
      </c>
      <c r="F2745" s="22" t="s">
        <v>1</v>
      </c>
      <c r="G2745" s="22" t="s">
        <v>93</v>
      </c>
      <c r="H2745" s="22" t="s">
        <v>136</v>
      </c>
      <c r="I2745" s="22">
        <v>20391.45</v>
      </c>
      <c r="J2745" s="22">
        <v>20391.45</v>
      </c>
      <c r="K2745" s="22">
        <f aca="true" t="shared" si="265" ref="K2745:K2784">(D2745+I2745)/2</f>
        <v>18054.48</v>
      </c>
    </row>
    <row r="2746" spans="1:11" s="22" customFormat="1" ht="15.75">
      <c r="A2746" s="22" t="s">
        <v>1</v>
      </c>
      <c r="B2746" s="22" t="s">
        <v>93</v>
      </c>
      <c r="C2746" s="22" t="s">
        <v>137</v>
      </c>
      <c r="D2746" s="22">
        <v>34632.42</v>
      </c>
      <c r="E2746" s="22">
        <v>50349.93</v>
      </c>
      <c r="F2746" s="22" t="s">
        <v>1</v>
      </c>
      <c r="G2746" s="22" t="s">
        <v>93</v>
      </c>
      <c r="H2746" s="22" t="s">
        <v>137</v>
      </c>
      <c r="I2746" s="22">
        <v>47451.29</v>
      </c>
      <c r="J2746" s="22">
        <v>67842.74</v>
      </c>
      <c r="K2746" s="22">
        <f t="shared" si="265"/>
        <v>41041.854999999996</v>
      </c>
    </row>
    <row r="2747" spans="1:11" s="22" customFormat="1" ht="15.75">
      <c r="A2747" s="22" t="s">
        <v>1</v>
      </c>
      <c r="B2747" s="22" t="s">
        <v>93</v>
      </c>
      <c r="C2747" s="22" t="s">
        <v>138</v>
      </c>
      <c r="D2747" s="22">
        <v>15514.72</v>
      </c>
      <c r="E2747" s="22">
        <v>65864.65</v>
      </c>
      <c r="F2747" s="22" t="s">
        <v>1</v>
      </c>
      <c r="G2747" s="22" t="s">
        <v>93</v>
      </c>
      <c r="H2747" s="22" t="s">
        <v>138</v>
      </c>
      <c r="I2747" s="22">
        <v>16592.39</v>
      </c>
      <c r="J2747" s="22">
        <v>84435.13</v>
      </c>
      <c r="K2747" s="22">
        <f t="shared" si="265"/>
        <v>16053.555</v>
      </c>
    </row>
    <row r="2748" spans="1:11" s="22" customFormat="1" ht="15.75">
      <c r="A2748" s="22" t="s">
        <v>1</v>
      </c>
      <c r="B2748" s="22" t="s">
        <v>93</v>
      </c>
      <c r="C2748" s="22" t="s">
        <v>139</v>
      </c>
      <c r="D2748" s="22">
        <v>34124.59</v>
      </c>
      <c r="E2748" s="22">
        <v>99989.24</v>
      </c>
      <c r="F2748" s="22" t="s">
        <v>1</v>
      </c>
      <c r="G2748" s="22" t="s">
        <v>93</v>
      </c>
      <c r="H2748" s="22" t="s">
        <v>139</v>
      </c>
      <c r="I2748" s="22">
        <v>44025.66</v>
      </c>
      <c r="J2748" s="22">
        <v>128460.8</v>
      </c>
      <c r="K2748" s="22">
        <f t="shared" si="265"/>
        <v>39075.125</v>
      </c>
    </row>
    <row r="2749" spans="1:11" s="22" customFormat="1" ht="15.75">
      <c r="A2749" s="22" t="s">
        <v>1</v>
      </c>
      <c r="B2749" s="22" t="s">
        <v>93</v>
      </c>
      <c r="C2749" s="22" t="s">
        <v>140</v>
      </c>
      <c r="D2749" s="22">
        <v>19821.25</v>
      </c>
      <c r="E2749" s="22">
        <v>119810.5</v>
      </c>
      <c r="F2749" s="22" t="s">
        <v>1</v>
      </c>
      <c r="G2749" s="22" t="s">
        <v>93</v>
      </c>
      <c r="H2749" s="22" t="s">
        <v>140</v>
      </c>
      <c r="I2749" s="22">
        <v>22433.81</v>
      </c>
      <c r="J2749" s="22">
        <v>150894.6</v>
      </c>
      <c r="K2749" s="22">
        <f t="shared" si="265"/>
        <v>21127.53</v>
      </c>
    </row>
    <row r="2750" spans="1:11" s="22" customFormat="1" ht="15.75">
      <c r="A2750" s="22" t="s">
        <v>1</v>
      </c>
      <c r="B2750" s="22" t="s">
        <v>94</v>
      </c>
      <c r="C2750" s="22" t="s">
        <v>136</v>
      </c>
      <c r="D2750" s="22">
        <v>26563.9</v>
      </c>
      <c r="E2750" s="22">
        <v>146374.4</v>
      </c>
      <c r="F2750" s="22" t="s">
        <v>1</v>
      </c>
      <c r="G2750" s="22" t="s">
        <v>94</v>
      </c>
      <c r="H2750" s="22" t="s">
        <v>136</v>
      </c>
      <c r="I2750" s="22">
        <v>18811.75</v>
      </c>
      <c r="J2750" s="22">
        <v>169706.4</v>
      </c>
      <c r="K2750" s="22">
        <f t="shared" si="265"/>
        <v>22687.825</v>
      </c>
    </row>
    <row r="2751" spans="1:11" s="22" customFormat="1" ht="15.75">
      <c r="A2751" s="22" t="s">
        <v>1</v>
      </c>
      <c r="B2751" s="22" t="s">
        <v>94</v>
      </c>
      <c r="C2751" s="22" t="s">
        <v>137</v>
      </c>
      <c r="D2751" s="22">
        <v>43634.99</v>
      </c>
      <c r="E2751" s="22">
        <v>190009.4</v>
      </c>
      <c r="F2751" s="22" t="s">
        <v>1</v>
      </c>
      <c r="G2751" s="22" t="s">
        <v>94</v>
      </c>
      <c r="H2751" s="22" t="s">
        <v>137</v>
      </c>
      <c r="I2751" s="22">
        <v>35968</v>
      </c>
      <c r="J2751" s="22">
        <v>205674.4</v>
      </c>
      <c r="K2751" s="22">
        <f t="shared" si="265"/>
        <v>39801.494999999995</v>
      </c>
    </row>
    <row r="2752" spans="1:11" s="22" customFormat="1" ht="15.75">
      <c r="A2752" s="22" t="s">
        <v>1</v>
      </c>
      <c r="B2752" s="22" t="s">
        <v>94</v>
      </c>
      <c r="C2752" s="22" t="s">
        <v>138</v>
      </c>
      <c r="D2752" s="22">
        <v>13827</v>
      </c>
      <c r="E2752" s="22">
        <v>203836.4</v>
      </c>
      <c r="F2752" s="22" t="s">
        <v>1</v>
      </c>
      <c r="G2752" s="22" t="s">
        <v>94</v>
      </c>
      <c r="H2752" s="22" t="s">
        <v>138</v>
      </c>
      <c r="I2752" s="22">
        <v>22203.54</v>
      </c>
      <c r="J2752" s="22">
        <v>227877.9</v>
      </c>
      <c r="K2752" s="22">
        <f t="shared" si="265"/>
        <v>18015.27</v>
      </c>
    </row>
    <row r="2753" spans="1:11" s="22" customFormat="1" ht="15.75">
      <c r="A2753" s="22" t="s">
        <v>1</v>
      </c>
      <c r="B2753" s="22" t="s">
        <v>94</v>
      </c>
      <c r="C2753" s="22" t="s">
        <v>139</v>
      </c>
      <c r="D2753" s="22">
        <v>21202.67</v>
      </c>
      <c r="E2753" s="22">
        <v>225039.1</v>
      </c>
      <c r="F2753" s="22" t="s">
        <v>1</v>
      </c>
      <c r="G2753" s="22" t="s">
        <v>94</v>
      </c>
      <c r="H2753" s="22" t="s">
        <v>139</v>
      </c>
      <c r="I2753" s="22">
        <v>38871.27</v>
      </c>
      <c r="J2753" s="22">
        <v>266749.2</v>
      </c>
      <c r="K2753" s="22">
        <f t="shared" si="265"/>
        <v>30036.969999999998</v>
      </c>
    </row>
    <row r="2754" spans="1:11" s="22" customFormat="1" ht="15.75">
      <c r="A2754" s="22" t="s">
        <v>1</v>
      </c>
      <c r="B2754" s="22" t="s">
        <v>94</v>
      </c>
      <c r="C2754" s="22" t="s">
        <v>140</v>
      </c>
      <c r="D2754" s="22">
        <v>21085.91</v>
      </c>
      <c r="E2754" s="22">
        <v>246125</v>
      </c>
      <c r="F2754" s="22" t="s">
        <v>1</v>
      </c>
      <c r="G2754" s="22" t="s">
        <v>94</v>
      </c>
      <c r="H2754" s="22" t="s">
        <v>140</v>
      </c>
      <c r="I2754" s="22">
        <v>18053.33</v>
      </c>
      <c r="J2754" s="22">
        <v>284802.5</v>
      </c>
      <c r="K2754" s="22">
        <f t="shared" si="265"/>
        <v>19569.620000000003</v>
      </c>
    </row>
    <row r="2755" spans="1:11" s="22" customFormat="1" ht="15.75">
      <c r="A2755" s="22" t="s">
        <v>2</v>
      </c>
      <c r="B2755" s="22" t="s">
        <v>93</v>
      </c>
      <c r="C2755" s="22" t="s">
        <v>136</v>
      </c>
      <c r="D2755" s="22">
        <v>16885.57</v>
      </c>
      <c r="E2755" s="22">
        <v>263010.5</v>
      </c>
      <c r="F2755" s="22" t="s">
        <v>2</v>
      </c>
      <c r="G2755" s="22" t="s">
        <v>93</v>
      </c>
      <c r="H2755" s="22" t="s">
        <v>136</v>
      </c>
      <c r="I2755" s="22">
        <v>9058.96</v>
      </c>
      <c r="J2755" s="22">
        <v>293861.5</v>
      </c>
      <c r="K2755" s="22">
        <f t="shared" si="265"/>
        <v>12972.265</v>
      </c>
    </row>
    <row r="2756" spans="1:11" s="22" customFormat="1" ht="15.75">
      <c r="A2756" s="22" t="s">
        <v>2</v>
      </c>
      <c r="B2756" s="22" t="s">
        <v>93</v>
      </c>
      <c r="C2756" s="22" t="s">
        <v>137</v>
      </c>
      <c r="D2756" s="22">
        <v>22383.9</v>
      </c>
      <c r="E2756" s="22">
        <v>285394.4</v>
      </c>
      <c r="F2756" s="22" t="s">
        <v>2</v>
      </c>
      <c r="G2756" s="22" t="s">
        <v>93</v>
      </c>
      <c r="H2756" s="22" t="s">
        <v>137</v>
      </c>
      <c r="I2756" s="22">
        <v>26794.48</v>
      </c>
      <c r="J2756" s="22">
        <v>320655.9</v>
      </c>
      <c r="K2756" s="22">
        <f t="shared" si="265"/>
        <v>24589.190000000002</v>
      </c>
    </row>
    <row r="2757" spans="1:11" s="22" customFormat="1" ht="15.75">
      <c r="A2757" s="22" t="s">
        <v>2</v>
      </c>
      <c r="B2757" s="22" t="s">
        <v>93</v>
      </c>
      <c r="C2757" s="22" t="s">
        <v>138</v>
      </c>
      <c r="D2757" s="22">
        <v>10473.55</v>
      </c>
      <c r="E2757" s="22">
        <v>295868</v>
      </c>
      <c r="F2757" s="22" t="s">
        <v>2</v>
      </c>
      <c r="G2757" s="22" t="s">
        <v>93</v>
      </c>
      <c r="H2757" s="22" t="s">
        <v>138</v>
      </c>
      <c r="I2757" s="22">
        <v>15861.45</v>
      </c>
      <c r="J2757" s="22">
        <v>336517.4</v>
      </c>
      <c r="K2757" s="22">
        <f t="shared" si="265"/>
        <v>13167.5</v>
      </c>
    </row>
    <row r="2758" spans="1:11" s="22" customFormat="1" ht="15.75">
      <c r="A2758" s="22" t="s">
        <v>2</v>
      </c>
      <c r="B2758" s="22" t="s">
        <v>93</v>
      </c>
      <c r="C2758" s="22" t="s">
        <v>139</v>
      </c>
      <c r="D2758" s="22">
        <v>64349.27</v>
      </c>
      <c r="E2758" s="22">
        <v>360217.3</v>
      </c>
      <c r="F2758" s="22" t="s">
        <v>2</v>
      </c>
      <c r="G2758" s="22" t="s">
        <v>93</v>
      </c>
      <c r="H2758" s="22" t="s">
        <v>139</v>
      </c>
      <c r="I2758" s="22">
        <v>110383.2</v>
      </c>
      <c r="J2758" s="22">
        <v>446900.6</v>
      </c>
      <c r="K2758" s="22">
        <f t="shared" si="265"/>
        <v>87366.235</v>
      </c>
    </row>
    <row r="2759" spans="1:11" s="22" customFormat="1" ht="15.75">
      <c r="A2759" s="22" t="s">
        <v>2</v>
      </c>
      <c r="B2759" s="22" t="s">
        <v>93</v>
      </c>
      <c r="C2759" s="22" t="s">
        <v>140</v>
      </c>
      <c r="D2759" s="22">
        <v>64620.14</v>
      </c>
      <c r="E2759" s="22">
        <v>424837.4</v>
      </c>
      <c r="F2759" s="22" t="s">
        <v>2</v>
      </c>
      <c r="G2759" s="22" t="s">
        <v>93</v>
      </c>
      <c r="H2759" s="22" t="s">
        <v>140</v>
      </c>
      <c r="I2759" s="22">
        <v>88613.57</v>
      </c>
      <c r="J2759" s="22">
        <v>535514.2</v>
      </c>
      <c r="K2759" s="22">
        <f t="shared" si="265"/>
        <v>76616.85500000001</v>
      </c>
    </row>
    <row r="2760" spans="1:11" s="22" customFormat="1" ht="15.75">
      <c r="A2760" s="22" t="s">
        <v>2</v>
      </c>
      <c r="B2760" s="22" t="s">
        <v>94</v>
      </c>
      <c r="C2760" s="22" t="s">
        <v>136</v>
      </c>
      <c r="D2760" s="22">
        <v>26867.24</v>
      </c>
      <c r="E2760" s="22">
        <v>451704.6</v>
      </c>
      <c r="F2760" s="22" t="s">
        <v>2</v>
      </c>
      <c r="G2760" s="22" t="s">
        <v>94</v>
      </c>
      <c r="H2760" s="22" t="s">
        <v>136</v>
      </c>
      <c r="I2760" s="22">
        <v>15217.76</v>
      </c>
      <c r="J2760" s="22">
        <v>550731.9</v>
      </c>
      <c r="K2760" s="22">
        <f t="shared" si="265"/>
        <v>21042.5</v>
      </c>
    </row>
    <row r="2761" spans="1:11" s="22" customFormat="1" ht="15.75">
      <c r="A2761" s="22" t="s">
        <v>2</v>
      </c>
      <c r="B2761" s="22" t="s">
        <v>94</v>
      </c>
      <c r="C2761" s="22" t="s">
        <v>137</v>
      </c>
      <c r="D2761" s="22">
        <v>32210.86</v>
      </c>
      <c r="E2761" s="22">
        <v>483915.5</v>
      </c>
      <c r="F2761" s="22" t="s">
        <v>2</v>
      </c>
      <c r="G2761" s="22" t="s">
        <v>94</v>
      </c>
      <c r="H2761" s="22" t="s">
        <v>137</v>
      </c>
      <c r="I2761" s="22">
        <v>41102.76</v>
      </c>
      <c r="J2761" s="22">
        <v>591834.7</v>
      </c>
      <c r="K2761" s="22">
        <f t="shared" si="265"/>
        <v>36656.81</v>
      </c>
    </row>
    <row r="2762" spans="1:11" s="22" customFormat="1" ht="15.75">
      <c r="A2762" s="22" t="s">
        <v>2</v>
      </c>
      <c r="B2762" s="22" t="s">
        <v>94</v>
      </c>
      <c r="C2762" s="22" t="s">
        <v>138</v>
      </c>
      <c r="D2762" s="22">
        <v>18948.84</v>
      </c>
      <c r="E2762" s="22">
        <v>502864.3</v>
      </c>
      <c r="F2762" s="22" t="s">
        <v>2</v>
      </c>
      <c r="G2762" s="22" t="s">
        <v>94</v>
      </c>
      <c r="H2762" s="22" t="s">
        <v>138</v>
      </c>
      <c r="I2762" s="22">
        <v>39174.02</v>
      </c>
      <c r="J2762" s="22">
        <v>631008.7</v>
      </c>
      <c r="K2762" s="22">
        <f t="shared" si="265"/>
        <v>29061.43</v>
      </c>
    </row>
    <row r="2763" spans="1:11" s="22" customFormat="1" ht="15.75">
      <c r="A2763" s="22" t="s">
        <v>2</v>
      </c>
      <c r="B2763" s="22" t="s">
        <v>94</v>
      </c>
      <c r="C2763" s="22" t="s">
        <v>139</v>
      </c>
      <c r="D2763" s="22">
        <v>61514.18</v>
      </c>
      <c r="E2763" s="22">
        <v>564378.5</v>
      </c>
      <c r="F2763" s="22" t="s">
        <v>2</v>
      </c>
      <c r="G2763" s="22" t="s">
        <v>94</v>
      </c>
      <c r="H2763" s="22" t="s">
        <v>139</v>
      </c>
      <c r="I2763" s="22">
        <v>112075.9</v>
      </c>
      <c r="J2763" s="22">
        <v>743084.6</v>
      </c>
      <c r="K2763" s="22">
        <f t="shared" si="265"/>
        <v>86795.04</v>
      </c>
    </row>
    <row r="2764" spans="1:11" s="22" customFormat="1" ht="15.75">
      <c r="A2764" s="22" t="s">
        <v>2</v>
      </c>
      <c r="B2764" s="22" t="s">
        <v>94</v>
      </c>
      <c r="C2764" s="22" t="s">
        <v>140</v>
      </c>
      <c r="D2764" s="22">
        <v>53654.61</v>
      </c>
      <c r="E2764" s="22">
        <v>618033.1</v>
      </c>
      <c r="F2764" s="22" t="s">
        <v>2</v>
      </c>
      <c r="G2764" s="22" t="s">
        <v>94</v>
      </c>
      <c r="H2764" s="22" t="s">
        <v>140</v>
      </c>
      <c r="I2764" s="22">
        <v>62166.95</v>
      </c>
      <c r="J2764" s="22">
        <v>805251.6</v>
      </c>
      <c r="K2764" s="22">
        <f t="shared" si="265"/>
        <v>57910.78</v>
      </c>
    </row>
    <row r="2765" spans="1:11" s="22" customFormat="1" ht="15.75">
      <c r="A2765" s="22" t="s">
        <v>364</v>
      </c>
      <c r="B2765" s="22" t="s">
        <v>93</v>
      </c>
      <c r="C2765" s="22" t="s">
        <v>136</v>
      </c>
      <c r="D2765" s="22">
        <v>130703.6</v>
      </c>
      <c r="E2765" s="22">
        <v>748736.7</v>
      </c>
      <c r="F2765" s="22" t="s">
        <v>364</v>
      </c>
      <c r="G2765" s="22" t="s">
        <v>93</v>
      </c>
      <c r="H2765" s="22" t="s">
        <v>136</v>
      </c>
      <c r="I2765" s="22">
        <v>143848.7</v>
      </c>
      <c r="J2765" s="22">
        <v>949100.3</v>
      </c>
      <c r="K2765" s="22">
        <f t="shared" si="265"/>
        <v>137276.15000000002</v>
      </c>
    </row>
    <row r="2766" spans="1:11" s="22" customFormat="1" ht="15.75">
      <c r="A2766" s="22" t="s">
        <v>364</v>
      </c>
      <c r="B2766" s="22" t="s">
        <v>93</v>
      </c>
      <c r="C2766" s="22" t="s">
        <v>137</v>
      </c>
      <c r="D2766" s="22">
        <v>130816</v>
      </c>
      <c r="E2766" s="22">
        <v>879552.7</v>
      </c>
      <c r="F2766" s="22" t="s">
        <v>364</v>
      </c>
      <c r="G2766" s="22" t="s">
        <v>93</v>
      </c>
      <c r="H2766" s="22" t="s">
        <v>137</v>
      </c>
      <c r="I2766" s="22">
        <v>111620.1</v>
      </c>
      <c r="J2766" s="22">
        <v>1060720</v>
      </c>
      <c r="K2766" s="22">
        <f t="shared" si="265"/>
        <v>121218.05</v>
      </c>
    </row>
    <row r="2767" spans="1:11" s="22" customFormat="1" ht="15.75">
      <c r="A2767" s="22" t="s">
        <v>364</v>
      </c>
      <c r="B2767" s="22" t="s">
        <v>93</v>
      </c>
      <c r="C2767" s="22" t="s">
        <v>138</v>
      </c>
      <c r="D2767" s="22">
        <v>43148.53</v>
      </c>
      <c r="E2767" s="22">
        <v>922701.3</v>
      </c>
      <c r="F2767" s="22" t="s">
        <v>364</v>
      </c>
      <c r="G2767" s="22" t="s">
        <v>93</v>
      </c>
      <c r="H2767" s="22" t="s">
        <v>138</v>
      </c>
      <c r="I2767" s="22">
        <v>51864</v>
      </c>
      <c r="J2767" s="22">
        <v>1112584</v>
      </c>
      <c r="K2767" s="22">
        <f t="shared" si="265"/>
        <v>47506.265</v>
      </c>
    </row>
    <row r="2768" spans="1:11" s="22" customFormat="1" ht="15.75">
      <c r="A2768" s="22" t="s">
        <v>364</v>
      </c>
      <c r="B2768" s="22" t="s">
        <v>93</v>
      </c>
      <c r="C2768" s="22" t="s">
        <v>139</v>
      </c>
      <c r="D2768" s="22">
        <v>43258.43</v>
      </c>
      <c r="E2768" s="22">
        <v>965959.7</v>
      </c>
      <c r="F2768" s="22" t="s">
        <v>364</v>
      </c>
      <c r="G2768" s="22" t="s">
        <v>93</v>
      </c>
      <c r="H2768" s="22" t="s">
        <v>139</v>
      </c>
      <c r="I2768" s="22">
        <v>38020.93</v>
      </c>
      <c r="J2768" s="22">
        <v>1150605</v>
      </c>
      <c r="K2768" s="22">
        <f t="shared" si="265"/>
        <v>40639.68</v>
      </c>
    </row>
    <row r="2769" spans="1:11" s="22" customFormat="1" ht="15.75">
      <c r="A2769" s="22" t="s">
        <v>364</v>
      </c>
      <c r="B2769" s="22" t="s">
        <v>93</v>
      </c>
      <c r="C2769" s="22" t="s">
        <v>140</v>
      </c>
      <c r="D2769" s="22">
        <v>6553.22</v>
      </c>
      <c r="E2769" s="22">
        <v>972512.9</v>
      </c>
      <c r="F2769" s="22" t="s">
        <v>364</v>
      </c>
      <c r="G2769" s="22" t="s">
        <v>93</v>
      </c>
      <c r="H2769" s="22" t="s">
        <v>140</v>
      </c>
      <c r="I2769" s="22">
        <v>12181.1</v>
      </c>
      <c r="J2769" s="22">
        <v>1162786</v>
      </c>
      <c r="K2769" s="22">
        <f t="shared" si="265"/>
        <v>9367.16</v>
      </c>
    </row>
    <row r="2770" spans="1:11" s="22" customFormat="1" ht="15.75">
      <c r="A2770" s="22" t="s">
        <v>364</v>
      </c>
      <c r="B2770" s="22" t="s">
        <v>94</v>
      </c>
      <c r="C2770" s="22" t="s">
        <v>136</v>
      </c>
      <c r="D2770" s="22">
        <v>108602.4</v>
      </c>
      <c r="E2770" s="22">
        <v>1081115</v>
      </c>
      <c r="F2770" s="22" t="s">
        <v>364</v>
      </c>
      <c r="G2770" s="22" t="s">
        <v>94</v>
      </c>
      <c r="H2770" s="22" t="s">
        <v>136</v>
      </c>
      <c r="I2770" s="22">
        <v>117941</v>
      </c>
      <c r="J2770" s="22">
        <v>1280727</v>
      </c>
      <c r="K2770" s="22">
        <f t="shared" si="265"/>
        <v>113271.7</v>
      </c>
    </row>
    <row r="2771" spans="1:11" s="22" customFormat="1" ht="15.75">
      <c r="A2771" s="22" t="s">
        <v>364</v>
      </c>
      <c r="B2771" s="22" t="s">
        <v>94</v>
      </c>
      <c r="C2771" s="22" t="s">
        <v>137</v>
      </c>
      <c r="D2771" s="22">
        <v>103183.2</v>
      </c>
      <c r="E2771" s="22">
        <v>1184299</v>
      </c>
      <c r="F2771" s="22" t="s">
        <v>364</v>
      </c>
      <c r="G2771" s="22" t="s">
        <v>94</v>
      </c>
      <c r="H2771" s="22" t="s">
        <v>137</v>
      </c>
      <c r="I2771" s="22">
        <v>102170.9</v>
      </c>
      <c r="J2771" s="22">
        <v>1382898</v>
      </c>
      <c r="K2771" s="22">
        <f t="shared" si="265"/>
        <v>102677.04999999999</v>
      </c>
    </row>
    <row r="2772" spans="1:11" s="22" customFormat="1" ht="15.75">
      <c r="A2772" s="22" t="s">
        <v>364</v>
      </c>
      <c r="B2772" s="22" t="s">
        <v>94</v>
      </c>
      <c r="C2772" s="22" t="s">
        <v>138</v>
      </c>
      <c r="D2772" s="22">
        <v>60520.84</v>
      </c>
      <c r="E2772" s="22">
        <v>1244819</v>
      </c>
      <c r="F2772" s="22" t="s">
        <v>364</v>
      </c>
      <c r="G2772" s="22" t="s">
        <v>94</v>
      </c>
      <c r="H2772" s="22" t="s">
        <v>138</v>
      </c>
      <c r="I2772" s="22">
        <v>46473.76</v>
      </c>
      <c r="J2772" s="22">
        <v>1429372</v>
      </c>
      <c r="K2772" s="22">
        <f t="shared" si="265"/>
        <v>53497.3</v>
      </c>
    </row>
    <row r="2773" spans="1:11" s="22" customFormat="1" ht="15.75">
      <c r="A2773" s="22" t="s">
        <v>364</v>
      </c>
      <c r="B2773" s="22" t="s">
        <v>94</v>
      </c>
      <c r="C2773" s="22" t="s">
        <v>139</v>
      </c>
      <c r="D2773" s="22">
        <v>38704.38</v>
      </c>
      <c r="E2773" s="22">
        <v>1283524</v>
      </c>
      <c r="F2773" s="22" t="s">
        <v>364</v>
      </c>
      <c r="G2773" s="22" t="s">
        <v>94</v>
      </c>
      <c r="H2773" s="22" t="s">
        <v>139</v>
      </c>
      <c r="I2773" s="22">
        <v>24325.91</v>
      </c>
      <c r="J2773" s="22">
        <v>1453698</v>
      </c>
      <c r="K2773" s="22">
        <f t="shared" si="265"/>
        <v>31515.144999999997</v>
      </c>
    </row>
    <row r="2774" spans="1:11" s="22" customFormat="1" ht="15.75">
      <c r="A2774" s="22" t="s">
        <v>364</v>
      </c>
      <c r="B2774" s="22" t="s">
        <v>94</v>
      </c>
      <c r="C2774" s="22" t="s">
        <v>140</v>
      </c>
      <c r="D2774" s="22">
        <v>11889.87</v>
      </c>
      <c r="E2774" s="22">
        <v>1295414</v>
      </c>
      <c r="F2774" s="22" t="s">
        <v>364</v>
      </c>
      <c r="G2774" s="22" t="s">
        <v>94</v>
      </c>
      <c r="H2774" s="22" t="s">
        <v>140</v>
      </c>
      <c r="I2774" s="22">
        <v>10606.87</v>
      </c>
      <c r="J2774" s="22">
        <v>1464305</v>
      </c>
      <c r="K2774" s="22">
        <f t="shared" si="265"/>
        <v>11248.37</v>
      </c>
    </row>
    <row r="2775" spans="1:11" s="22" customFormat="1" ht="15.75">
      <c r="A2775" s="22" t="s">
        <v>145</v>
      </c>
      <c r="B2775" s="22" t="s">
        <v>93</v>
      </c>
      <c r="C2775" s="22" t="s">
        <v>136</v>
      </c>
      <c r="D2775" s="22">
        <v>8494.48</v>
      </c>
      <c r="E2775" s="22">
        <v>1303908</v>
      </c>
      <c r="F2775" s="22" t="s">
        <v>145</v>
      </c>
      <c r="G2775" s="22" t="s">
        <v>93</v>
      </c>
      <c r="H2775" s="22" t="s">
        <v>136</v>
      </c>
      <c r="I2775" s="22">
        <v>8323.28</v>
      </c>
      <c r="J2775" s="22">
        <v>1472628</v>
      </c>
      <c r="K2775" s="22">
        <f t="shared" si="265"/>
        <v>8408.880000000001</v>
      </c>
    </row>
    <row r="2776" spans="1:11" s="22" customFormat="1" ht="15.75">
      <c r="A2776" s="22" t="s">
        <v>145</v>
      </c>
      <c r="B2776" s="22" t="s">
        <v>93</v>
      </c>
      <c r="C2776" s="22" t="s">
        <v>137</v>
      </c>
      <c r="D2776" s="22">
        <v>14105.26</v>
      </c>
      <c r="E2776" s="22">
        <v>1318013</v>
      </c>
      <c r="F2776" s="22" t="s">
        <v>145</v>
      </c>
      <c r="G2776" s="22" t="s">
        <v>93</v>
      </c>
      <c r="H2776" s="22" t="s">
        <v>137</v>
      </c>
      <c r="I2776" s="22">
        <v>10752.4</v>
      </c>
      <c r="J2776" s="22">
        <v>1483381</v>
      </c>
      <c r="K2776" s="22">
        <f t="shared" si="265"/>
        <v>12428.83</v>
      </c>
    </row>
    <row r="2777" spans="1:11" s="22" customFormat="1" ht="15.75">
      <c r="A2777" s="22" t="s">
        <v>145</v>
      </c>
      <c r="B2777" s="22" t="s">
        <v>93</v>
      </c>
      <c r="C2777" s="22" t="s">
        <v>138</v>
      </c>
      <c r="D2777" s="22">
        <v>9240.76</v>
      </c>
      <c r="E2777" s="22">
        <v>1327254</v>
      </c>
      <c r="F2777" s="22" t="s">
        <v>145</v>
      </c>
      <c r="G2777" s="22" t="s">
        <v>93</v>
      </c>
      <c r="H2777" s="22" t="s">
        <v>138</v>
      </c>
      <c r="I2777" s="22">
        <v>11244.98</v>
      </c>
      <c r="J2777" s="22">
        <v>1494626</v>
      </c>
      <c r="K2777" s="22">
        <f t="shared" si="265"/>
        <v>10242.869999999999</v>
      </c>
    </row>
    <row r="2778" spans="1:11" s="22" customFormat="1" ht="15.75">
      <c r="A2778" s="22" t="s">
        <v>145</v>
      </c>
      <c r="B2778" s="22" t="s">
        <v>93</v>
      </c>
      <c r="C2778" s="22" t="s">
        <v>139</v>
      </c>
      <c r="D2778" s="22">
        <v>7311.86</v>
      </c>
      <c r="E2778" s="22">
        <v>1334566</v>
      </c>
      <c r="F2778" s="22" t="s">
        <v>145</v>
      </c>
      <c r="G2778" s="22" t="s">
        <v>93</v>
      </c>
      <c r="H2778" s="22" t="s">
        <v>139</v>
      </c>
      <c r="I2778" s="22">
        <v>8856.37</v>
      </c>
      <c r="J2778" s="22">
        <v>1503482</v>
      </c>
      <c r="K2778" s="22">
        <f t="shared" si="265"/>
        <v>8084.115</v>
      </c>
    </row>
    <row r="2779" spans="1:11" s="22" customFormat="1" ht="15.75">
      <c r="A2779" s="22" t="s">
        <v>145</v>
      </c>
      <c r="B2779" s="22" t="s">
        <v>93</v>
      </c>
      <c r="C2779" s="22" t="s">
        <v>140</v>
      </c>
      <c r="D2779" s="22">
        <v>17404.63</v>
      </c>
      <c r="E2779" s="22">
        <v>1351971</v>
      </c>
      <c r="F2779" s="22" t="s">
        <v>145</v>
      </c>
      <c r="G2779" s="22" t="s">
        <v>93</v>
      </c>
      <c r="H2779" s="22" t="s">
        <v>140</v>
      </c>
      <c r="I2779" s="22">
        <v>13398.07</v>
      </c>
      <c r="J2779" s="22">
        <v>1516880</v>
      </c>
      <c r="K2779" s="22">
        <f t="shared" si="265"/>
        <v>15401.35</v>
      </c>
    </row>
    <row r="2780" spans="1:11" s="22" customFormat="1" ht="15.75">
      <c r="A2780" s="22" t="s">
        <v>145</v>
      </c>
      <c r="B2780" s="22" t="s">
        <v>94</v>
      </c>
      <c r="C2780" s="22" t="s">
        <v>136</v>
      </c>
      <c r="D2780" s="22">
        <v>14638.29</v>
      </c>
      <c r="E2780" s="22">
        <v>1366609</v>
      </c>
      <c r="F2780" s="22" t="s">
        <v>145</v>
      </c>
      <c r="G2780" s="22" t="s">
        <v>94</v>
      </c>
      <c r="H2780" s="22" t="s">
        <v>136</v>
      </c>
      <c r="I2780" s="22">
        <v>7688.24</v>
      </c>
      <c r="J2780" s="22">
        <v>1524568</v>
      </c>
      <c r="K2780" s="22">
        <f t="shared" si="265"/>
        <v>11163.265</v>
      </c>
    </row>
    <row r="2781" spans="1:11" s="22" customFormat="1" ht="15.75">
      <c r="A2781" s="22" t="s">
        <v>145</v>
      </c>
      <c r="B2781" s="22" t="s">
        <v>94</v>
      </c>
      <c r="C2781" s="22" t="s">
        <v>137</v>
      </c>
      <c r="D2781" s="22">
        <v>12122.68</v>
      </c>
      <c r="E2781" s="22">
        <v>1378732</v>
      </c>
      <c r="F2781" s="22" t="s">
        <v>145</v>
      </c>
      <c r="G2781" s="22" t="s">
        <v>94</v>
      </c>
      <c r="H2781" s="22" t="s">
        <v>137</v>
      </c>
      <c r="I2781" s="22">
        <v>10057.56</v>
      </c>
      <c r="J2781" s="22">
        <v>1534626</v>
      </c>
      <c r="K2781" s="22">
        <f t="shared" si="265"/>
        <v>11090.119999999999</v>
      </c>
    </row>
    <row r="2782" spans="1:11" s="22" customFormat="1" ht="15.75">
      <c r="A2782" s="22" t="s">
        <v>145</v>
      </c>
      <c r="B2782" s="22" t="s">
        <v>94</v>
      </c>
      <c r="C2782" s="22" t="s">
        <v>138</v>
      </c>
      <c r="D2782" s="22">
        <v>14679.26</v>
      </c>
      <c r="E2782" s="22">
        <v>1393411</v>
      </c>
      <c r="F2782" s="22" t="s">
        <v>145</v>
      </c>
      <c r="G2782" s="22" t="s">
        <v>94</v>
      </c>
      <c r="H2782" s="22" t="s">
        <v>138</v>
      </c>
      <c r="I2782" s="22">
        <v>8781.03</v>
      </c>
      <c r="J2782" s="22">
        <v>1543407</v>
      </c>
      <c r="K2782" s="22">
        <f t="shared" si="265"/>
        <v>11730.145</v>
      </c>
    </row>
    <row r="2783" spans="1:11" s="22" customFormat="1" ht="15.75">
      <c r="A2783" s="22" t="s">
        <v>145</v>
      </c>
      <c r="B2783" s="22" t="s">
        <v>94</v>
      </c>
      <c r="C2783" s="22" t="s">
        <v>139</v>
      </c>
      <c r="D2783" s="22">
        <v>9046.99</v>
      </c>
      <c r="E2783" s="22">
        <v>1402458</v>
      </c>
      <c r="F2783" s="22" t="s">
        <v>145</v>
      </c>
      <c r="G2783" s="22" t="s">
        <v>94</v>
      </c>
      <c r="H2783" s="22" t="s">
        <v>139</v>
      </c>
      <c r="I2783" s="22">
        <v>13173.81</v>
      </c>
      <c r="J2783" s="22">
        <v>1556581</v>
      </c>
      <c r="K2783" s="22">
        <f t="shared" si="265"/>
        <v>11110.4</v>
      </c>
    </row>
    <row r="2784" spans="1:11" s="22" customFormat="1" ht="15.75">
      <c r="A2784" s="22" t="s">
        <v>145</v>
      </c>
      <c r="B2784" s="22" t="s">
        <v>94</v>
      </c>
      <c r="C2784" s="22" t="s">
        <v>140</v>
      </c>
      <c r="D2784" s="22">
        <v>6809.25</v>
      </c>
      <c r="E2784" s="22">
        <v>1409267</v>
      </c>
      <c r="K2784" s="22">
        <f t="shared" si="265"/>
        <v>3404.625</v>
      </c>
    </row>
    <row r="2786" spans="1:6" ht="15.75">
      <c r="A2786" t="s">
        <v>260</v>
      </c>
      <c r="F2786" t="s">
        <v>222</v>
      </c>
    </row>
    <row r="2787" spans="1:6" ht="15.75">
      <c r="A2787" t="s">
        <v>4</v>
      </c>
      <c r="F2787" t="s">
        <v>4</v>
      </c>
    </row>
    <row r="2789" spans="1:6" ht="15.75">
      <c r="A2789" t="s">
        <v>6</v>
      </c>
      <c r="F2789" t="s">
        <v>6</v>
      </c>
    </row>
    <row r="2790" spans="1:8" ht="15.75">
      <c r="A2790" t="s">
        <v>202</v>
      </c>
      <c r="B2790" t="s">
        <v>9</v>
      </c>
      <c r="C2790" t="s">
        <v>9</v>
      </c>
      <c r="F2790" t="s">
        <v>202</v>
      </c>
      <c r="G2790" t="s">
        <v>9</v>
      </c>
      <c r="H2790" t="s">
        <v>9</v>
      </c>
    </row>
    <row r="2791" spans="1:10" ht="15.75">
      <c r="A2791" t="s">
        <v>92</v>
      </c>
      <c r="F2791" t="s">
        <v>92</v>
      </c>
      <c r="J2791">
        <f>SUM(I2792:I2832)</f>
        <v>2296242.8049999997</v>
      </c>
    </row>
    <row r="2792" spans="1:11" s="22" customFormat="1" ht="15.75">
      <c r="A2792" s="22" t="s">
        <v>161</v>
      </c>
      <c r="B2792" s="22">
        <v>19146.36</v>
      </c>
      <c r="C2792" s="22">
        <v>19146.36</v>
      </c>
      <c r="E2792" s="22">
        <f>IF(A2792=F2792,1,0)</f>
        <v>1</v>
      </c>
      <c r="F2792" s="22" t="s">
        <v>161</v>
      </c>
      <c r="G2792" s="22">
        <v>21767.16</v>
      </c>
      <c r="H2792" s="22">
        <v>21767.16</v>
      </c>
      <c r="I2792" s="22">
        <f>(B2792+G2792)/2</f>
        <v>20456.760000000002</v>
      </c>
      <c r="J2792" s="22">
        <f>I2792/$J$2791</f>
        <v>0.008908796559081654</v>
      </c>
      <c r="K2792" s="22">
        <f>+J2792</f>
        <v>0.008908796559081654</v>
      </c>
    </row>
    <row r="2793" spans="1:11" s="22" customFormat="1" ht="15.75">
      <c r="A2793" s="22" t="s">
        <v>162</v>
      </c>
      <c r="B2793" s="22">
        <v>20355.61</v>
      </c>
      <c r="C2793" s="22">
        <v>39501.97</v>
      </c>
      <c r="E2793" s="22">
        <f aca="true" t="shared" si="266" ref="E2793:E2832">IF(A2793=F2793,1,0)</f>
        <v>1</v>
      </c>
      <c r="F2793" s="22" t="s">
        <v>162</v>
      </c>
      <c r="G2793" s="22">
        <v>9336.99</v>
      </c>
      <c r="H2793" s="22">
        <v>31104.15</v>
      </c>
      <c r="I2793" s="22">
        <f aca="true" t="shared" si="267" ref="I2793:I2832">(B2793+G2793)/2</f>
        <v>14846.3</v>
      </c>
      <c r="J2793" s="22">
        <f aca="true" t="shared" si="268" ref="J2793:J2832">I2793/$J$2791</f>
        <v>0.0064654748041769045</v>
      </c>
      <c r="K2793" s="22">
        <f>+J2793+K2792</f>
        <v>0.015374271363258559</v>
      </c>
    </row>
    <row r="2794" spans="1:11" s="22" customFormat="1" ht="15.75">
      <c r="A2794" s="22" t="s">
        <v>163</v>
      </c>
      <c r="B2794" s="22">
        <v>12083.8</v>
      </c>
      <c r="C2794" s="22">
        <v>51585.77</v>
      </c>
      <c r="E2794" s="22">
        <f t="shared" si="266"/>
        <v>1</v>
      </c>
      <c r="F2794" s="22" t="s">
        <v>163</v>
      </c>
      <c r="G2794" s="22">
        <v>4371.83</v>
      </c>
      <c r="H2794" s="22">
        <v>35475.98</v>
      </c>
      <c r="I2794" s="22">
        <f t="shared" si="267"/>
        <v>8227.814999999999</v>
      </c>
      <c r="J2794" s="22">
        <f t="shared" si="268"/>
        <v>0.0035831641941715306</v>
      </c>
      <c r="K2794" s="22">
        <f aca="true" t="shared" si="269" ref="K2794:K2832">+J2794+K2793</f>
        <v>0.01895743555743009</v>
      </c>
    </row>
    <row r="2795" spans="1:11" s="22" customFormat="1" ht="15.75">
      <c r="A2795" s="22" t="s">
        <v>164</v>
      </c>
      <c r="B2795" s="22">
        <v>6126.06</v>
      </c>
      <c r="C2795" s="22">
        <v>57711.83</v>
      </c>
      <c r="E2795" s="22">
        <f t="shared" si="266"/>
        <v>1</v>
      </c>
      <c r="F2795" s="22" t="s">
        <v>164</v>
      </c>
      <c r="G2795" s="22">
        <v>22568.83</v>
      </c>
      <c r="H2795" s="22">
        <v>58044.81</v>
      </c>
      <c r="I2795" s="22">
        <f t="shared" si="267"/>
        <v>14347.445000000002</v>
      </c>
      <c r="J2795" s="22">
        <f t="shared" si="268"/>
        <v>0.00624822643701218</v>
      </c>
      <c r="K2795" s="22">
        <f t="shared" si="269"/>
        <v>0.02520566199444227</v>
      </c>
    </row>
    <row r="2796" spans="1:11" s="22" customFormat="1" ht="15.75">
      <c r="A2796" s="22" t="s">
        <v>165</v>
      </c>
      <c r="B2796" s="22">
        <v>20678.81</v>
      </c>
      <c r="C2796" s="22">
        <v>78390.64</v>
      </c>
      <c r="E2796" s="22">
        <f t="shared" si="266"/>
        <v>1</v>
      </c>
      <c r="F2796" s="22" t="s">
        <v>165</v>
      </c>
      <c r="G2796" s="22">
        <v>22944.97</v>
      </c>
      <c r="H2796" s="22">
        <v>80989.78</v>
      </c>
      <c r="I2796" s="22">
        <f t="shared" si="267"/>
        <v>21811.89</v>
      </c>
      <c r="J2796" s="22">
        <f t="shared" si="268"/>
        <v>0.009498947564475875</v>
      </c>
      <c r="K2796" s="22">
        <f t="shared" si="269"/>
        <v>0.034704609558918145</v>
      </c>
    </row>
    <row r="2797" spans="1:11" s="22" customFormat="1" ht="15.75">
      <c r="A2797" s="22" t="s">
        <v>166</v>
      </c>
      <c r="B2797" s="22">
        <v>22913.2</v>
      </c>
      <c r="C2797" s="22">
        <v>101303.8</v>
      </c>
      <c r="E2797" s="22">
        <f t="shared" si="266"/>
        <v>1</v>
      </c>
      <c r="F2797" s="22" t="s">
        <v>166</v>
      </c>
      <c r="G2797" s="22">
        <v>25379.86</v>
      </c>
      <c r="H2797" s="22">
        <v>106369.6</v>
      </c>
      <c r="I2797" s="22">
        <f t="shared" si="267"/>
        <v>24146.53</v>
      </c>
      <c r="J2797" s="22">
        <f t="shared" si="268"/>
        <v>0.010515669313115171</v>
      </c>
      <c r="K2797" s="22">
        <f t="shared" si="269"/>
        <v>0.045220278872033316</v>
      </c>
    </row>
    <row r="2798" spans="1:11" s="22" customFormat="1" ht="15.75">
      <c r="A2798" s="22" t="s">
        <v>167</v>
      </c>
      <c r="B2798" s="22">
        <v>37292.28</v>
      </c>
      <c r="C2798" s="22">
        <v>138596.1</v>
      </c>
      <c r="E2798" s="22">
        <f t="shared" si="266"/>
        <v>1</v>
      </c>
      <c r="F2798" s="22" t="s">
        <v>167</v>
      </c>
      <c r="G2798" s="22">
        <v>37607.82</v>
      </c>
      <c r="H2798" s="22">
        <v>143977.5</v>
      </c>
      <c r="I2798" s="22">
        <f t="shared" si="267"/>
        <v>37450.05</v>
      </c>
      <c r="J2798" s="22">
        <f t="shared" si="268"/>
        <v>0.01630927265986578</v>
      </c>
      <c r="K2798" s="22">
        <f t="shared" si="269"/>
        <v>0.061529551531899096</v>
      </c>
    </row>
    <row r="2799" spans="1:11" s="22" customFormat="1" ht="15.75">
      <c r="A2799" s="22" t="s">
        <v>168</v>
      </c>
      <c r="B2799" s="22">
        <v>34816.73</v>
      </c>
      <c r="C2799" s="22">
        <v>173412.9</v>
      </c>
      <c r="E2799" s="22">
        <f t="shared" si="266"/>
        <v>1</v>
      </c>
      <c r="F2799" s="22" t="s">
        <v>168</v>
      </c>
      <c r="G2799" s="22">
        <v>33592.63</v>
      </c>
      <c r="H2799" s="22">
        <v>177570.1</v>
      </c>
      <c r="I2799" s="22">
        <f t="shared" si="267"/>
        <v>34204.68</v>
      </c>
      <c r="J2799" s="22">
        <f t="shared" si="268"/>
        <v>0.014895933446376113</v>
      </c>
      <c r="K2799" s="22">
        <f t="shared" si="269"/>
        <v>0.07642548497827521</v>
      </c>
    </row>
    <row r="2800" spans="1:11" s="22" customFormat="1" ht="15.75">
      <c r="A2800" s="22" t="s">
        <v>169</v>
      </c>
      <c r="B2800" s="22">
        <v>34081.84</v>
      </c>
      <c r="C2800" s="22">
        <v>207494.7</v>
      </c>
      <c r="E2800" s="22">
        <f t="shared" si="266"/>
        <v>1</v>
      </c>
      <c r="F2800" s="22" t="s">
        <v>169</v>
      </c>
      <c r="G2800" s="22">
        <v>30100.38</v>
      </c>
      <c r="H2800" s="22">
        <v>207670.5</v>
      </c>
      <c r="I2800" s="22">
        <f t="shared" si="267"/>
        <v>32091.11</v>
      </c>
      <c r="J2800" s="22">
        <f t="shared" si="268"/>
        <v>0.013975486359771088</v>
      </c>
      <c r="K2800" s="22">
        <f t="shared" si="269"/>
        <v>0.0904009713380463</v>
      </c>
    </row>
    <row r="2801" spans="1:11" s="22" customFormat="1" ht="15.75">
      <c r="A2801" s="22" t="s">
        <v>170</v>
      </c>
      <c r="B2801" s="22">
        <v>23094.29</v>
      </c>
      <c r="C2801" s="22">
        <v>230589</v>
      </c>
      <c r="E2801" s="22">
        <f t="shared" si="266"/>
        <v>1</v>
      </c>
      <c r="F2801" s="22" t="s">
        <v>170</v>
      </c>
      <c r="G2801" s="22">
        <v>31825.95</v>
      </c>
      <c r="H2801" s="22">
        <v>239496.4</v>
      </c>
      <c r="I2801" s="22">
        <f t="shared" si="267"/>
        <v>27460.120000000003</v>
      </c>
      <c r="J2801" s="22">
        <f t="shared" si="268"/>
        <v>0.01195871792835079</v>
      </c>
      <c r="K2801" s="22">
        <f t="shared" si="269"/>
        <v>0.10235968926639709</v>
      </c>
    </row>
    <row r="2802" spans="1:11" s="22" customFormat="1" ht="15.75">
      <c r="A2802" s="22" t="s">
        <v>171</v>
      </c>
      <c r="B2802" s="22">
        <v>58663.67</v>
      </c>
      <c r="C2802" s="22">
        <v>289252.7</v>
      </c>
      <c r="E2802" s="22">
        <f t="shared" si="266"/>
        <v>1</v>
      </c>
      <c r="F2802" s="22" t="s">
        <v>171</v>
      </c>
      <c r="G2802" s="22">
        <v>41430.86</v>
      </c>
      <c r="H2802" s="22">
        <v>280927.3</v>
      </c>
      <c r="I2802" s="22">
        <f t="shared" si="267"/>
        <v>50047.265</v>
      </c>
      <c r="J2802" s="22">
        <f t="shared" si="268"/>
        <v>0.021795284405910203</v>
      </c>
      <c r="K2802" s="22">
        <f t="shared" si="269"/>
        <v>0.1241549736723073</v>
      </c>
    </row>
    <row r="2803" spans="1:11" s="22" customFormat="1" ht="15.75">
      <c r="A2803" s="22" t="s">
        <v>172</v>
      </c>
      <c r="B2803" s="22">
        <v>39588.38</v>
      </c>
      <c r="C2803" s="22">
        <v>328841</v>
      </c>
      <c r="E2803" s="22">
        <f t="shared" si="266"/>
        <v>1</v>
      </c>
      <c r="F2803" s="22" t="s">
        <v>172</v>
      </c>
      <c r="G2803" s="22">
        <v>33559.11</v>
      </c>
      <c r="H2803" s="22">
        <v>314486.4</v>
      </c>
      <c r="I2803" s="22">
        <f t="shared" si="267"/>
        <v>36573.744999999995</v>
      </c>
      <c r="J2803" s="22">
        <f t="shared" si="268"/>
        <v>0.015927647076503307</v>
      </c>
      <c r="K2803" s="22">
        <f t="shared" si="269"/>
        <v>0.14008262074881062</v>
      </c>
    </row>
    <row r="2804" spans="1:11" s="22" customFormat="1" ht="15.75">
      <c r="A2804" s="22" t="s">
        <v>173</v>
      </c>
      <c r="B2804" s="22">
        <v>63820.14</v>
      </c>
      <c r="C2804" s="22">
        <v>392661.2</v>
      </c>
      <c r="E2804" s="22">
        <f t="shared" si="266"/>
        <v>1</v>
      </c>
      <c r="F2804" s="22" t="s">
        <v>173</v>
      </c>
      <c r="G2804" s="22">
        <v>51895.11</v>
      </c>
      <c r="H2804" s="22">
        <v>366381.5</v>
      </c>
      <c r="I2804" s="22">
        <f t="shared" si="267"/>
        <v>57857.625</v>
      </c>
      <c r="J2804" s="22">
        <f t="shared" si="268"/>
        <v>0.025196649445788904</v>
      </c>
      <c r="K2804" s="22">
        <f t="shared" si="269"/>
        <v>0.1652792701945995</v>
      </c>
    </row>
    <row r="2805" spans="1:11" s="22" customFormat="1" ht="15.75">
      <c r="A2805" s="22" t="s">
        <v>174</v>
      </c>
      <c r="B2805" s="22">
        <v>37784.73</v>
      </c>
      <c r="C2805" s="22">
        <v>430445.9</v>
      </c>
      <c r="E2805" s="22">
        <f t="shared" si="266"/>
        <v>1</v>
      </c>
      <c r="F2805" s="22" t="s">
        <v>174</v>
      </c>
      <c r="G2805" s="22">
        <v>44080.46</v>
      </c>
      <c r="H2805" s="22">
        <v>410462</v>
      </c>
      <c r="I2805" s="22">
        <f t="shared" si="267"/>
        <v>40932.595</v>
      </c>
      <c r="J2805" s="22">
        <f t="shared" si="268"/>
        <v>0.01782590016651136</v>
      </c>
      <c r="K2805" s="22">
        <f t="shared" si="269"/>
        <v>0.18310517036111087</v>
      </c>
    </row>
    <row r="2806" spans="1:11" s="22" customFormat="1" ht="15.75">
      <c r="A2806" s="22" t="s">
        <v>175</v>
      </c>
      <c r="B2806" s="22">
        <v>39610.12</v>
      </c>
      <c r="C2806" s="22">
        <v>470056</v>
      </c>
      <c r="E2806" s="22">
        <f t="shared" si="266"/>
        <v>1</v>
      </c>
      <c r="F2806" s="22" t="s">
        <v>175</v>
      </c>
      <c r="G2806" s="22">
        <v>43094.42</v>
      </c>
      <c r="H2806" s="22">
        <v>453556.4</v>
      </c>
      <c r="I2806" s="22">
        <f t="shared" si="267"/>
        <v>41352.270000000004</v>
      </c>
      <c r="J2806" s="22">
        <f t="shared" si="268"/>
        <v>0.01800866611751888</v>
      </c>
      <c r="K2806" s="22">
        <f t="shared" si="269"/>
        <v>0.20111383647862976</v>
      </c>
    </row>
    <row r="2807" spans="1:11" s="22" customFormat="1" ht="15.75">
      <c r="A2807" s="22" t="s">
        <v>176</v>
      </c>
      <c r="B2807" s="22">
        <v>31254.27</v>
      </c>
      <c r="C2807" s="22">
        <v>501310.3</v>
      </c>
      <c r="E2807" s="22">
        <f t="shared" si="266"/>
        <v>1</v>
      </c>
      <c r="F2807" s="22" t="s">
        <v>176</v>
      </c>
      <c r="G2807" s="22">
        <v>39852.75</v>
      </c>
      <c r="H2807" s="22">
        <v>493409.1</v>
      </c>
      <c r="I2807" s="22">
        <f t="shared" si="267"/>
        <v>35553.51</v>
      </c>
      <c r="J2807" s="22">
        <f t="shared" si="268"/>
        <v>0.015483340839471898</v>
      </c>
      <c r="K2807" s="22">
        <f t="shared" si="269"/>
        <v>0.21659717731810166</v>
      </c>
    </row>
    <row r="2808" spans="1:11" s="22" customFormat="1" ht="15.75">
      <c r="A2808" s="22" t="s">
        <v>177</v>
      </c>
      <c r="B2808" s="22">
        <v>37302.79</v>
      </c>
      <c r="C2808" s="22">
        <v>538613.1</v>
      </c>
      <c r="E2808" s="22">
        <f t="shared" si="266"/>
        <v>1</v>
      </c>
      <c r="F2808" s="22" t="s">
        <v>177</v>
      </c>
      <c r="G2808" s="22">
        <v>38831.83</v>
      </c>
      <c r="H2808" s="22">
        <v>532241</v>
      </c>
      <c r="I2808" s="22">
        <f t="shared" si="267"/>
        <v>38067.31</v>
      </c>
      <c r="J2808" s="22">
        <f t="shared" si="268"/>
        <v>0.01657808569595061</v>
      </c>
      <c r="K2808" s="22">
        <f t="shared" si="269"/>
        <v>0.23317526301405228</v>
      </c>
    </row>
    <row r="2809" spans="1:11" s="22" customFormat="1" ht="15.75">
      <c r="A2809" s="22" t="s">
        <v>178</v>
      </c>
      <c r="B2809" s="22">
        <v>43035.55</v>
      </c>
      <c r="C2809" s="22">
        <v>581648.6</v>
      </c>
      <c r="E2809" s="22">
        <f t="shared" si="266"/>
        <v>1</v>
      </c>
      <c r="F2809" s="22" t="s">
        <v>178</v>
      </c>
      <c r="G2809" s="22">
        <v>44501.28</v>
      </c>
      <c r="H2809" s="22">
        <v>576742.2</v>
      </c>
      <c r="I2809" s="22">
        <f t="shared" si="267"/>
        <v>43768.415</v>
      </c>
      <c r="J2809" s="22">
        <f t="shared" si="268"/>
        <v>0.019060882805901708</v>
      </c>
      <c r="K2809" s="22">
        <f t="shared" si="269"/>
        <v>0.252236145819954</v>
      </c>
    </row>
    <row r="2810" spans="1:11" s="22" customFormat="1" ht="15.75">
      <c r="A2810" s="22" t="s">
        <v>179</v>
      </c>
      <c r="B2810" s="22">
        <v>39043.54</v>
      </c>
      <c r="C2810" s="22">
        <v>620692.2</v>
      </c>
      <c r="E2810" s="22">
        <f t="shared" si="266"/>
        <v>1</v>
      </c>
      <c r="F2810" s="22" t="s">
        <v>179</v>
      </c>
      <c r="G2810" s="22">
        <v>46746.66</v>
      </c>
      <c r="H2810" s="22">
        <v>623488.9</v>
      </c>
      <c r="I2810" s="22">
        <f t="shared" si="267"/>
        <v>42895.100000000006</v>
      </c>
      <c r="J2810" s="22">
        <f t="shared" si="268"/>
        <v>0.018680559349645957</v>
      </c>
      <c r="K2810" s="22">
        <f t="shared" si="269"/>
        <v>0.2709167051696</v>
      </c>
    </row>
    <row r="2811" spans="1:11" s="22" customFormat="1" ht="15.75">
      <c r="A2811" s="22" t="s">
        <v>180</v>
      </c>
      <c r="B2811" s="22">
        <v>57093.1</v>
      </c>
      <c r="C2811" s="22">
        <v>677785.3</v>
      </c>
      <c r="E2811" s="22">
        <f t="shared" si="266"/>
        <v>1</v>
      </c>
      <c r="F2811" s="22" t="s">
        <v>180</v>
      </c>
      <c r="G2811" s="22">
        <v>29629.92</v>
      </c>
      <c r="H2811" s="22">
        <v>653118.8</v>
      </c>
      <c r="I2811" s="22">
        <f t="shared" si="267"/>
        <v>43361.509999999995</v>
      </c>
      <c r="J2811" s="22">
        <f t="shared" si="268"/>
        <v>0.018883678113473717</v>
      </c>
      <c r="K2811" s="22">
        <f t="shared" si="269"/>
        <v>0.28980038328307367</v>
      </c>
    </row>
    <row r="2812" spans="1:11" s="22" customFormat="1" ht="15.75">
      <c r="A2812" s="22" t="s">
        <v>181</v>
      </c>
      <c r="B2812" s="22">
        <v>42331.81</v>
      </c>
      <c r="C2812" s="22">
        <v>720117.1</v>
      </c>
      <c r="E2812" s="22">
        <f t="shared" si="266"/>
        <v>1</v>
      </c>
      <c r="F2812" s="22" t="s">
        <v>181</v>
      </c>
      <c r="G2812" s="22">
        <v>58676.02</v>
      </c>
      <c r="H2812" s="22">
        <v>711794.8</v>
      </c>
      <c r="I2812" s="22">
        <f t="shared" si="267"/>
        <v>50503.91499999999</v>
      </c>
      <c r="J2812" s="22">
        <f t="shared" si="268"/>
        <v>0.021994152748145465</v>
      </c>
      <c r="K2812" s="22">
        <f t="shared" si="269"/>
        <v>0.31179453603121915</v>
      </c>
    </row>
    <row r="2813" spans="1:11" s="22" customFormat="1" ht="15.75">
      <c r="A2813" s="22" t="s">
        <v>182</v>
      </c>
      <c r="B2813" s="22">
        <v>42013.34</v>
      </c>
      <c r="C2813" s="22">
        <v>762130.4</v>
      </c>
      <c r="E2813" s="22">
        <f t="shared" si="266"/>
        <v>1</v>
      </c>
      <c r="F2813" s="22" t="s">
        <v>182</v>
      </c>
      <c r="G2813" s="22">
        <v>30025.53</v>
      </c>
      <c r="H2813" s="22">
        <v>741820.4</v>
      </c>
      <c r="I2813" s="22">
        <f t="shared" si="267"/>
        <v>36019.435</v>
      </c>
      <c r="J2813" s="22">
        <f t="shared" si="268"/>
        <v>0.015686248388702084</v>
      </c>
      <c r="K2813" s="22">
        <f t="shared" si="269"/>
        <v>0.32748078441992123</v>
      </c>
    </row>
    <row r="2814" spans="1:11" s="22" customFormat="1" ht="15.75">
      <c r="A2814" s="22" t="s">
        <v>183</v>
      </c>
      <c r="B2814" s="22">
        <v>50536.34</v>
      </c>
      <c r="C2814" s="22">
        <v>812666.8</v>
      </c>
      <c r="E2814" s="22">
        <f t="shared" si="266"/>
        <v>1</v>
      </c>
      <c r="F2814" s="22" t="s">
        <v>183</v>
      </c>
      <c r="G2814" s="22">
        <v>50871.7</v>
      </c>
      <c r="H2814" s="22">
        <v>792692.1</v>
      </c>
      <c r="I2814" s="22">
        <f t="shared" si="267"/>
        <v>50704.02</v>
      </c>
      <c r="J2814" s="22">
        <f t="shared" si="268"/>
        <v>0.022081297278142155</v>
      </c>
      <c r="K2814" s="22">
        <f t="shared" si="269"/>
        <v>0.3495620816980634</v>
      </c>
    </row>
    <row r="2815" spans="1:11" s="22" customFormat="1" ht="15.75">
      <c r="A2815" s="22" t="s">
        <v>184</v>
      </c>
      <c r="B2815" s="22">
        <v>41504.03</v>
      </c>
      <c r="C2815" s="22">
        <v>854170.8</v>
      </c>
      <c r="E2815" s="22">
        <f t="shared" si="266"/>
        <v>1</v>
      </c>
      <c r="F2815" s="22" t="s">
        <v>184</v>
      </c>
      <c r="G2815" s="22">
        <v>28682.52</v>
      </c>
      <c r="H2815" s="22">
        <v>821374.6</v>
      </c>
      <c r="I2815" s="22">
        <f t="shared" si="267"/>
        <v>35093.275</v>
      </c>
      <c r="J2815" s="22">
        <f t="shared" si="268"/>
        <v>0.015282911251190618</v>
      </c>
      <c r="K2815" s="22">
        <f t="shared" si="269"/>
        <v>0.36484499294925404</v>
      </c>
    </row>
    <row r="2816" spans="1:11" s="22" customFormat="1" ht="15.75">
      <c r="A2816" s="22" t="s">
        <v>185</v>
      </c>
      <c r="B2816" s="22">
        <v>56842.4</v>
      </c>
      <c r="C2816" s="22">
        <v>911013.2</v>
      </c>
      <c r="E2816" s="22">
        <f t="shared" si="266"/>
        <v>1</v>
      </c>
      <c r="F2816" s="22" t="s">
        <v>185</v>
      </c>
      <c r="G2816" s="22">
        <v>33797.38</v>
      </c>
      <c r="H2816" s="22">
        <v>855172</v>
      </c>
      <c r="I2816" s="22">
        <f t="shared" si="267"/>
        <v>45319.89</v>
      </c>
      <c r="J2816" s="22">
        <f t="shared" si="268"/>
        <v>0.019736540883793865</v>
      </c>
      <c r="K2816" s="22">
        <f t="shared" si="269"/>
        <v>0.3845815338330479</v>
      </c>
    </row>
    <row r="2817" spans="1:11" s="22" customFormat="1" ht="15.75">
      <c r="A2817" s="22" t="s">
        <v>186</v>
      </c>
      <c r="B2817" s="22">
        <v>15913.21</v>
      </c>
      <c r="C2817" s="22">
        <v>926926.4</v>
      </c>
      <c r="E2817" s="22">
        <f t="shared" si="266"/>
        <v>1</v>
      </c>
      <c r="F2817" s="22" t="s">
        <v>186</v>
      </c>
      <c r="G2817" s="22">
        <v>24749.67</v>
      </c>
      <c r="H2817" s="22">
        <v>879921.6</v>
      </c>
      <c r="I2817" s="22">
        <f t="shared" si="267"/>
        <v>20331.44</v>
      </c>
      <c r="J2817" s="22">
        <f t="shared" si="268"/>
        <v>0.008854220449043498</v>
      </c>
      <c r="K2817" s="22">
        <f t="shared" si="269"/>
        <v>0.3934357542820914</v>
      </c>
    </row>
    <row r="2818" spans="1:11" s="22" customFormat="1" ht="15.75">
      <c r="A2818" s="22" t="s">
        <v>187</v>
      </c>
      <c r="B2818" s="22">
        <v>29083.1</v>
      </c>
      <c r="C2818" s="22">
        <v>956009.5</v>
      </c>
      <c r="E2818" s="22">
        <f t="shared" si="266"/>
        <v>1</v>
      </c>
      <c r="F2818" s="22" t="s">
        <v>187</v>
      </c>
      <c r="G2818" s="22">
        <v>44157.89</v>
      </c>
      <c r="H2818" s="22">
        <v>924079.5</v>
      </c>
      <c r="I2818" s="22">
        <f t="shared" si="267"/>
        <v>36620.494999999995</v>
      </c>
      <c r="J2818" s="22">
        <f t="shared" si="268"/>
        <v>0.015948006421733784</v>
      </c>
      <c r="K2818" s="22">
        <f t="shared" si="269"/>
        <v>0.40938376070382515</v>
      </c>
    </row>
    <row r="2819" spans="1:11" s="22" customFormat="1" ht="15.75">
      <c r="A2819" s="22" t="s">
        <v>188</v>
      </c>
      <c r="B2819" s="22">
        <v>32716.52</v>
      </c>
      <c r="C2819" s="22">
        <v>988726</v>
      </c>
      <c r="E2819" s="22">
        <f t="shared" si="266"/>
        <v>1</v>
      </c>
      <c r="F2819" s="22" t="s">
        <v>188</v>
      </c>
      <c r="G2819" s="22">
        <v>27271.75</v>
      </c>
      <c r="H2819" s="22">
        <v>951351.3</v>
      </c>
      <c r="I2819" s="22">
        <f t="shared" si="267"/>
        <v>29994.135000000002</v>
      </c>
      <c r="J2819" s="22">
        <f t="shared" si="268"/>
        <v>0.013062266296355365</v>
      </c>
      <c r="K2819" s="22">
        <f t="shared" si="269"/>
        <v>0.4224460270001805</v>
      </c>
    </row>
    <row r="2820" spans="1:11" s="22" customFormat="1" ht="15.75">
      <c r="A2820" s="22" t="s">
        <v>189</v>
      </c>
      <c r="B2820" s="22">
        <v>40957.08</v>
      </c>
      <c r="C2820" s="22">
        <v>1029683</v>
      </c>
      <c r="E2820" s="22">
        <f t="shared" si="266"/>
        <v>1</v>
      </c>
      <c r="F2820" s="22" t="s">
        <v>189</v>
      </c>
      <c r="G2820" s="22">
        <v>50278.31</v>
      </c>
      <c r="H2820" s="22">
        <v>1001630</v>
      </c>
      <c r="I2820" s="22">
        <f t="shared" si="267"/>
        <v>45617.695</v>
      </c>
      <c r="J2820" s="22">
        <f t="shared" si="268"/>
        <v>0.01986623317911714</v>
      </c>
      <c r="K2820" s="22">
        <f t="shared" si="269"/>
        <v>0.44231226017929764</v>
      </c>
    </row>
    <row r="2821" spans="1:11" s="22" customFormat="1" ht="15.75">
      <c r="A2821" s="22" t="s">
        <v>190</v>
      </c>
      <c r="B2821" s="22">
        <v>33139.99</v>
      </c>
      <c r="C2821" s="22">
        <v>1062823</v>
      </c>
      <c r="E2821" s="22">
        <f t="shared" si="266"/>
        <v>1</v>
      </c>
      <c r="F2821" s="22" t="s">
        <v>190</v>
      </c>
      <c r="G2821" s="22">
        <v>30151.28</v>
      </c>
      <c r="H2821" s="22">
        <v>1031781</v>
      </c>
      <c r="I2821" s="22">
        <f t="shared" si="267"/>
        <v>31645.635</v>
      </c>
      <c r="J2821" s="22">
        <f t="shared" si="268"/>
        <v>0.013781484663160436</v>
      </c>
      <c r="K2821" s="22">
        <f t="shared" si="269"/>
        <v>0.45609374484245807</v>
      </c>
    </row>
    <row r="2822" spans="1:11" s="22" customFormat="1" ht="15.75">
      <c r="A2822" s="22" t="s">
        <v>191</v>
      </c>
      <c r="B2822" s="22">
        <v>31369.98</v>
      </c>
      <c r="C2822" s="22">
        <v>1094193</v>
      </c>
      <c r="E2822" s="22">
        <f t="shared" si="266"/>
        <v>1</v>
      </c>
      <c r="F2822" s="22" t="s">
        <v>191</v>
      </c>
      <c r="G2822" s="22">
        <v>45034.04</v>
      </c>
      <c r="H2822" s="22">
        <v>1076815</v>
      </c>
      <c r="I2822" s="22">
        <f t="shared" si="267"/>
        <v>38202.01</v>
      </c>
      <c r="J2822" s="22">
        <f t="shared" si="268"/>
        <v>0.01663674673985533</v>
      </c>
      <c r="K2822" s="22">
        <f t="shared" si="269"/>
        <v>0.4727304915823134</v>
      </c>
    </row>
    <row r="2823" spans="1:11" s="22" customFormat="1" ht="15.75">
      <c r="A2823" s="22" t="s">
        <v>192</v>
      </c>
      <c r="B2823" s="22">
        <v>35336.84</v>
      </c>
      <c r="C2823" s="22">
        <v>1129530</v>
      </c>
      <c r="E2823" s="22">
        <f t="shared" si="266"/>
        <v>1</v>
      </c>
      <c r="F2823" s="22" t="s">
        <v>192</v>
      </c>
      <c r="G2823" s="22">
        <v>35787.2</v>
      </c>
      <c r="H2823" s="22">
        <v>1112602</v>
      </c>
      <c r="I2823" s="22">
        <f t="shared" si="267"/>
        <v>35562.02</v>
      </c>
      <c r="J2823" s="22">
        <f t="shared" si="268"/>
        <v>0.015487046893544867</v>
      </c>
      <c r="K2823" s="22">
        <f t="shared" si="269"/>
        <v>0.48821753847585825</v>
      </c>
    </row>
    <row r="2824" spans="1:12" s="22" customFormat="1" ht="15.75">
      <c r="A2824" s="22" t="s">
        <v>193</v>
      </c>
      <c r="B2824" s="22">
        <v>49652.04</v>
      </c>
      <c r="C2824" s="22">
        <v>1179182</v>
      </c>
      <c r="E2824" s="22">
        <f t="shared" si="266"/>
        <v>1</v>
      </c>
      <c r="F2824" s="22" t="s">
        <v>193</v>
      </c>
      <c r="G2824" s="22">
        <v>30769.38</v>
      </c>
      <c r="H2824" s="22">
        <v>1143371</v>
      </c>
      <c r="I2824" s="22">
        <f t="shared" si="267"/>
        <v>40210.71</v>
      </c>
      <c r="J2824" s="22">
        <f t="shared" si="268"/>
        <v>0.017511523569041735</v>
      </c>
      <c r="K2824" s="22">
        <f t="shared" si="269"/>
        <v>0.5057290620449</v>
      </c>
      <c r="L2824" s="22">
        <f>80000+2500*(0.5-K2823)/(K2824-K2823)</f>
        <v>81682.1011429542</v>
      </c>
    </row>
    <row r="2825" spans="1:11" s="22" customFormat="1" ht="15.75">
      <c r="A2825" s="22" t="s">
        <v>194</v>
      </c>
      <c r="B2825" s="22">
        <v>36194.22</v>
      </c>
      <c r="C2825" s="22">
        <v>1215376</v>
      </c>
      <c r="E2825" s="22">
        <f t="shared" si="266"/>
        <v>1</v>
      </c>
      <c r="F2825" s="22" t="s">
        <v>194</v>
      </c>
      <c r="G2825" s="22">
        <v>42757.38</v>
      </c>
      <c r="H2825" s="22">
        <v>1186129</v>
      </c>
      <c r="I2825" s="22">
        <f t="shared" si="267"/>
        <v>39475.8</v>
      </c>
      <c r="J2825" s="22">
        <f t="shared" si="268"/>
        <v>0.017191474662018594</v>
      </c>
      <c r="K2825" s="22">
        <f t="shared" si="269"/>
        <v>0.5229205367069186</v>
      </c>
    </row>
    <row r="2826" spans="1:11" s="22" customFormat="1" ht="15.75">
      <c r="A2826" s="22" t="s">
        <v>195</v>
      </c>
      <c r="B2826" s="22">
        <v>36329.47</v>
      </c>
      <c r="C2826" s="22">
        <v>1251706</v>
      </c>
      <c r="E2826" s="22">
        <f t="shared" si="266"/>
        <v>1</v>
      </c>
      <c r="F2826" s="22" t="s">
        <v>195</v>
      </c>
      <c r="G2826" s="22">
        <v>34289.85</v>
      </c>
      <c r="H2826" s="22">
        <v>1220419</v>
      </c>
      <c r="I2826" s="22">
        <f t="shared" si="267"/>
        <v>35309.66</v>
      </c>
      <c r="J2826" s="22">
        <f t="shared" si="268"/>
        <v>0.015377145623761686</v>
      </c>
      <c r="K2826" s="22">
        <f>+J2826+K2825</f>
        <v>0.5382976823306803</v>
      </c>
    </row>
    <row r="2827" spans="1:11" s="22" customFormat="1" ht="15.75">
      <c r="A2827" s="22" t="s">
        <v>196</v>
      </c>
      <c r="B2827" s="22">
        <v>34068.05</v>
      </c>
      <c r="C2827" s="22">
        <v>1285774</v>
      </c>
      <c r="E2827" s="22">
        <f t="shared" si="266"/>
        <v>1</v>
      </c>
      <c r="F2827" s="22" t="s">
        <v>196</v>
      </c>
      <c r="G2827" s="22">
        <v>40347.39</v>
      </c>
      <c r="H2827" s="22">
        <v>1260766</v>
      </c>
      <c r="I2827" s="22">
        <f t="shared" si="267"/>
        <v>37207.72</v>
      </c>
      <c r="J2827" s="22">
        <f t="shared" si="268"/>
        <v>0.016203739395059317</v>
      </c>
      <c r="K2827" s="22">
        <f t="shared" si="269"/>
        <v>0.5545014217257397</v>
      </c>
    </row>
    <row r="2828" spans="1:11" s="22" customFormat="1" ht="15.75">
      <c r="A2828" s="22" t="s">
        <v>197</v>
      </c>
      <c r="B2828" s="22">
        <v>45601.18</v>
      </c>
      <c r="C2828" s="22">
        <v>1331375</v>
      </c>
      <c r="E2828" s="22">
        <f t="shared" si="266"/>
        <v>1</v>
      </c>
      <c r="F2828" s="22" t="s">
        <v>197</v>
      </c>
      <c r="G2828" s="22">
        <v>45347.85</v>
      </c>
      <c r="H2828" s="22">
        <v>1306114</v>
      </c>
      <c r="I2828" s="22">
        <f t="shared" si="267"/>
        <v>45474.515</v>
      </c>
      <c r="J2828" s="22">
        <f t="shared" si="268"/>
        <v>0.019803879145959918</v>
      </c>
      <c r="K2828" s="22">
        <f t="shared" si="269"/>
        <v>0.5743053008716996</v>
      </c>
    </row>
    <row r="2829" spans="1:11" s="22" customFormat="1" ht="15.75">
      <c r="A2829" s="22" t="s">
        <v>198</v>
      </c>
      <c r="B2829" s="22">
        <v>29742.62</v>
      </c>
      <c r="C2829" s="22">
        <v>1361117</v>
      </c>
      <c r="E2829" s="22">
        <f t="shared" si="266"/>
        <v>1</v>
      </c>
      <c r="F2829" s="22" t="s">
        <v>198</v>
      </c>
      <c r="G2829" s="22">
        <v>27130.88</v>
      </c>
      <c r="H2829" s="22">
        <v>1333245</v>
      </c>
      <c r="I2829" s="22">
        <f t="shared" si="267"/>
        <v>28436.75</v>
      </c>
      <c r="J2829" s="22">
        <f t="shared" si="268"/>
        <v>0.01238403444883086</v>
      </c>
      <c r="K2829" s="22">
        <f t="shared" si="269"/>
        <v>0.5866893353205305</v>
      </c>
    </row>
    <row r="2830" spans="1:11" s="22" customFormat="1" ht="15.75">
      <c r="A2830" s="22" t="s">
        <v>199</v>
      </c>
      <c r="B2830" s="22">
        <v>34358.38</v>
      </c>
      <c r="C2830" s="22">
        <v>1395476</v>
      </c>
      <c r="E2830" s="22">
        <f t="shared" si="266"/>
        <v>1</v>
      </c>
      <c r="F2830" s="22" t="s">
        <v>199</v>
      </c>
      <c r="G2830" s="22">
        <v>33905.31</v>
      </c>
      <c r="H2830" s="22">
        <v>1367150</v>
      </c>
      <c r="I2830" s="22">
        <f t="shared" si="267"/>
        <v>34131.845</v>
      </c>
      <c r="J2830" s="22">
        <f t="shared" si="268"/>
        <v>0.01486421423974805</v>
      </c>
      <c r="K2830" s="22">
        <f t="shared" si="269"/>
        <v>0.6015535495602785</v>
      </c>
    </row>
    <row r="2831" spans="1:11" s="22" customFormat="1" ht="15.75">
      <c r="A2831" s="22" t="s">
        <v>200</v>
      </c>
      <c r="B2831" s="22">
        <v>47976.77</v>
      </c>
      <c r="C2831" s="22">
        <v>1443453</v>
      </c>
      <c r="E2831" s="22">
        <f t="shared" si="266"/>
        <v>1</v>
      </c>
      <c r="F2831" s="22" t="s">
        <v>200</v>
      </c>
      <c r="G2831" s="22">
        <v>23781.42</v>
      </c>
      <c r="H2831" s="22">
        <v>1390932</v>
      </c>
      <c r="I2831" s="22">
        <f t="shared" si="267"/>
        <v>35879.095</v>
      </c>
      <c r="J2831" s="22">
        <f t="shared" si="268"/>
        <v>0.01562513115854924</v>
      </c>
      <c r="K2831" s="22">
        <f t="shared" si="269"/>
        <v>0.6171786807188278</v>
      </c>
    </row>
    <row r="2832" spans="1:11" s="22" customFormat="1" ht="15.75">
      <c r="A2832" s="25">
        <v>100000</v>
      </c>
      <c r="B2832" s="22">
        <v>845256</v>
      </c>
      <c r="C2832" s="22">
        <v>2288709</v>
      </c>
      <c r="E2832" s="22">
        <f t="shared" si="266"/>
        <v>1</v>
      </c>
      <c r="F2832" s="25">
        <v>100000</v>
      </c>
      <c r="G2832" s="22">
        <v>912845.4</v>
      </c>
      <c r="H2832" s="22">
        <v>2303777</v>
      </c>
      <c r="I2832" s="22">
        <f t="shared" si="267"/>
        <v>879050.7</v>
      </c>
      <c r="J2832" s="22">
        <f t="shared" si="268"/>
        <v>0.38282131928117247</v>
      </c>
      <c r="K2832" s="22">
        <f t="shared" si="269"/>
        <v>1.0000000000000002</v>
      </c>
    </row>
    <row r="2833" spans="1:6" ht="15.75">
      <c r="A2833" t="s">
        <v>261</v>
      </c>
      <c r="F2833" t="s">
        <v>223</v>
      </c>
    </row>
    <row r="2834" spans="1:6" ht="15.75">
      <c r="A2834" t="s">
        <v>4</v>
      </c>
      <c r="F2834" t="s">
        <v>4</v>
      </c>
    </row>
    <row r="2836" spans="1:6" ht="15.75">
      <c r="A2836" t="s">
        <v>5</v>
      </c>
      <c r="F2836" t="s">
        <v>5</v>
      </c>
    </row>
    <row r="2838" spans="1:6" ht="15.75">
      <c r="A2838" t="s">
        <v>6</v>
      </c>
      <c r="F2838" t="s">
        <v>6</v>
      </c>
    </row>
    <row r="2839" spans="1:9" ht="15.75">
      <c r="A2839" t="s">
        <v>7</v>
      </c>
      <c r="B2839" t="s">
        <v>202</v>
      </c>
      <c r="C2839" t="s">
        <v>9</v>
      </c>
      <c r="D2839" t="s">
        <v>9</v>
      </c>
      <c r="F2839" t="s">
        <v>7</v>
      </c>
      <c r="G2839" t="s">
        <v>202</v>
      </c>
      <c r="H2839" t="s">
        <v>9</v>
      </c>
      <c r="I2839" t="s">
        <v>9</v>
      </c>
    </row>
    <row r="2840" spans="1:11" ht="15.75">
      <c r="A2840" t="s">
        <v>143</v>
      </c>
      <c r="B2840" t="s">
        <v>31</v>
      </c>
      <c r="F2840" t="s">
        <v>143</v>
      </c>
      <c r="G2840" t="s">
        <v>31</v>
      </c>
      <c r="K2840">
        <f>SUM(J2841:J2881)</f>
        <v>1701217.835</v>
      </c>
    </row>
    <row r="2841" spans="1:12" s="22" customFormat="1" ht="15.75">
      <c r="A2841" s="22" t="s">
        <v>0</v>
      </c>
      <c r="B2841" s="22" t="s">
        <v>161</v>
      </c>
      <c r="C2841" s="22">
        <v>13967.47</v>
      </c>
      <c r="D2841" s="22">
        <v>13967.47</v>
      </c>
      <c r="E2841" s="22">
        <f>IF(B2841=G2841,1,0)</f>
        <v>1</v>
      </c>
      <c r="F2841" s="22" t="s">
        <v>0</v>
      </c>
      <c r="G2841" s="22" t="s">
        <v>161</v>
      </c>
      <c r="H2841" s="22">
        <v>12699.8</v>
      </c>
      <c r="I2841" s="22">
        <v>12699.8</v>
      </c>
      <c r="J2841" s="22">
        <f>(C2841+H2841)/2</f>
        <v>13333.634999999998</v>
      </c>
      <c r="K2841" s="22">
        <f>J2841/$K$2840</f>
        <v>0.007837699985081568</v>
      </c>
      <c r="L2841" s="22">
        <f>+K2841</f>
        <v>0.007837699985081568</v>
      </c>
    </row>
    <row r="2842" spans="1:12" s="22" customFormat="1" ht="15.75">
      <c r="A2842" s="22" t="s">
        <v>0</v>
      </c>
      <c r="B2842" s="22" t="s">
        <v>162</v>
      </c>
      <c r="C2842" s="22">
        <v>15654.98</v>
      </c>
      <c r="D2842" s="22">
        <v>29622.45</v>
      </c>
      <c r="E2842" s="22">
        <f aca="true" t="shared" si="270" ref="E2842:E2905">IF(B2842=G2842,1,0)</f>
        <v>1</v>
      </c>
      <c r="F2842" s="22" t="s">
        <v>0</v>
      </c>
      <c r="G2842" s="22" t="s">
        <v>162</v>
      </c>
      <c r="H2842" s="22">
        <v>9336.99</v>
      </c>
      <c r="I2842" s="22">
        <v>22036.79</v>
      </c>
      <c r="J2842" s="22">
        <f aca="true" t="shared" si="271" ref="J2842:J2905">(C2842+H2842)/2</f>
        <v>12495.985</v>
      </c>
      <c r="K2842" s="22">
        <f aca="true" t="shared" si="272" ref="K2842:K2879">J2842/$K$2840</f>
        <v>0.007345317420799319</v>
      </c>
      <c r="L2842" s="22">
        <f>+L2841+K2842</f>
        <v>0.015183017405880888</v>
      </c>
    </row>
    <row r="2843" spans="1:12" s="22" customFormat="1" ht="15.75">
      <c r="A2843" s="22" t="s">
        <v>0</v>
      </c>
      <c r="B2843" s="22" t="s">
        <v>163</v>
      </c>
      <c r="C2843" s="22">
        <v>5192.2</v>
      </c>
      <c r="D2843" s="22">
        <v>34814.65</v>
      </c>
      <c r="E2843" s="22">
        <f t="shared" si="270"/>
        <v>1</v>
      </c>
      <c r="F2843" s="22" t="s">
        <v>0</v>
      </c>
      <c r="G2843" s="22" t="s">
        <v>163</v>
      </c>
      <c r="H2843" s="22">
        <v>2788.65</v>
      </c>
      <c r="I2843" s="22">
        <v>24825.44</v>
      </c>
      <c r="J2843" s="22">
        <f t="shared" si="271"/>
        <v>3990.425</v>
      </c>
      <c r="K2843" s="22">
        <f t="shared" si="272"/>
        <v>0.0023456284773783836</v>
      </c>
      <c r="L2843" s="22">
        <f aca="true" t="shared" si="273" ref="L2843:L2875">+L2842+K2843</f>
        <v>0.01752864588325927</v>
      </c>
    </row>
    <row r="2844" spans="1:12" s="22" customFormat="1" ht="15.75">
      <c r="A2844" s="22" t="s">
        <v>0</v>
      </c>
      <c r="B2844" s="22" t="s">
        <v>164</v>
      </c>
      <c r="C2844" s="22">
        <v>4593.22</v>
      </c>
      <c r="D2844" s="22">
        <v>39407.87</v>
      </c>
      <c r="E2844" s="22">
        <f t="shared" si="270"/>
        <v>1</v>
      </c>
      <c r="F2844" s="22" t="s">
        <v>0</v>
      </c>
      <c r="G2844" s="22" t="s">
        <v>164</v>
      </c>
      <c r="H2844" s="22">
        <v>14145.66</v>
      </c>
      <c r="I2844" s="22">
        <v>38971.1</v>
      </c>
      <c r="J2844" s="22">
        <f t="shared" si="271"/>
        <v>9369.44</v>
      </c>
      <c r="K2844" s="22">
        <f t="shared" si="272"/>
        <v>0.005507489874158297</v>
      </c>
      <c r="L2844" s="22">
        <f t="shared" si="273"/>
        <v>0.023036135757417565</v>
      </c>
    </row>
    <row r="2845" spans="1:12" s="22" customFormat="1" ht="15.75">
      <c r="A2845" s="22" t="s">
        <v>0</v>
      </c>
      <c r="B2845" s="22" t="s">
        <v>165</v>
      </c>
      <c r="C2845" s="22">
        <v>12692.17</v>
      </c>
      <c r="D2845" s="22">
        <v>52100.04</v>
      </c>
      <c r="E2845" s="22">
        <f t="shared" si="270"/>
        <v>1</v>
      </c>
      <c r="F2845" s="22" t="s">
        <v>0</v>
      </c>
      <c r="G2845" s="22" t="s">
        <v>165</v>
      </c>
      <c r="H2845" s="22">
        <v>15242.4</v>
      </c>
      <c r="I2845" s="22">
        <v>54213.5</v>
      </c>
      <c r="J2845" s="22">
        <f t="shared" si="271"/>
        <v>13967.285</v>
      </c>
      <c r="K2845" s="22">
        <f t="shared" si="272"/>
        <v>0.008210168452648511</v>
      </c>
      <c r="L2845" s="22">
        <f t="shared" si="273"/>
        <v>0.031246304210066078</v>
      </c>
    </row>
    <row r="2846" spans="1:12" s="22" customFormat="1" ht="15.75">
      <c r="A2846" s="22" t="s">
        <v>0</v>
      </c>
      <c r="B2846" s="22" t="s">
        <v>166</v>
      </c>
      <c r="C2846" s="22">
        <v>15328.37</v>
      </c>
      <c r="D2846" s="22">
        <v>67428.41</v>
      </c>
      <c r="E2846" s="22">
        <f t="shared" si="270"/>
        <v>1</v>
      </c>
      <c r="F2846" s="22" t="s">
        <v>0</v>
      </c>
      <c r="G2846" s="22" t="s">
        <v>166</v>
      </c>
      <c r="H2846" s="22">
        <v>16148.27</v>
      </c>
      <c r="I2846" s="22">
        <v>70361.77</v>
      </c>
      <c r="J2846" s="22">
        <f t="shared" si="271"/>
        <v>15738.32</v>
      </c>
      <c r="K2846" s="22">
        <f t="shared" si="272"/>
        <v>0.00925120797361027</v>
      </c>
      <c r="L2846" s="22">
        <f t="shared" si="273"/>
        <v>0.04049751218367635</v>
      </c>
    </row>
    <row r="2847" spans="1:12" s="22" customFormat="1" ht="15.75">
      <c r="A2847" s="22" t="s">
        <v>0</v>
      </c>
      <c r="B2847" s="22" t="s">
        <v>167</v>
      </c>
      <c r="C2847" s="22">
        <v>18180.41</v>
      </c>
      <c r="D2847" s="22">
        <v>85608.82</v>
      </c>
      <c r="E2847" s="22">
        <f t="shared" si="270"/>
        <v>1</v>
      </c>
      <c r="F2847" s="22" t="s">
        <v>0</v>
      </c>
      <c r="G2847" s="22" t="s">
        <v>167</v>
      </c>
      <c r="H2847" s="22">
        <v>24542.23</v>
      </c>
      <c r="I2847" s="22">
        <v>94904</v>
      </c>
      <c r="J2847" s="22">
        <f t="shared" si="271"/>
        <v>21361.32</v>
      </c>
      <c r="K2847" s="22">
        <f t="shared" si="272"/>
        <v>0.012556487217875893</v>
      </c>
      <c r="L2847" s="22">
        <f t="shared" si="273"/>
        <v>0.05305399940155224</v>
      </c>
    </row>
    <row r="2848" spans="1:12" s="22" customFormat="1" ht="15.75">
      <c r="A2848" s="22" t="s">
        <v>0</v>
      </c>
      <c r="B2848" s="22" t="s">
        <v>168</v>
      </c>
      <c r="C2848" s="22">
        <v>15751.51</v>
      </c>
      <c r="D2848" s="22">
        <v>101360.3</v>
      </c>
      <c r="E2848" s="22">
        <f t="shared" si="270"/>
        <v>1</v>
      </c>
      <c r="F2848" s="22" t="s">
        <v>0</v>
      </c>
      <c r="G2848" s="22" t="s">
        <v>168</v>
      </c>
      <c r="H2848" s="22">
        <v>18248.62</v>
      </c>
      <c r="I2848" s="22">
        <v>113152.6</v>
      </c>
      <c r="J2848" s="22">
        <f t="shared" si="271"/>
        <v>17000.065</v>
      </c>
      <c r="K2848" s="22">
        <f t="shared" si="272"/>
        <v>0.009992879600865458</v>
      </c>
      <c r="L2848" s="22">
        <f t="shared" si="273"/>
        <v>0.0630468790024177</v>
      </c>
    </row>
    <row r="2849" spans="1:12" s="22" customFormat="1" ht="15.75">
      <c r="A2849" s="22" t="s">
        <v>0</v>
      </c>
      <c r="B2849" s="22" t="s">
        <v>169</v>
      </c>
      <c r="C2849" s="22">
        <v>29613.54</v>
      </c>
      <c r="D2849" s="22">
        <v>130973.9</v>
      </c>
      <c r="E2849" s="22">
        <f t="shared" si="270"/>
        <v>1</v>
      </c>
      <c r="F2849" s="22" t="s">
        <v>0</v>
      </c>
      <c r="G2849" s="22" t="s">
        <v>169</v>
      </c>
      <c r="H2849" s="22">
        <v>23351.13</v>
      </c>
      <c r="I2849" s="22">
        <v>136503.8</v>
      </c>
      <c r="J2849" s="22">
        <f t="shared" si="271"/>
        <v>26482.335</v>
      </c>
      <c r="K2849" s="22">
        <f t="shared" si="272"/>
        <v>0.015566692551162914</v>
      </c>
      <c r="L2849" s="22">
        <f t="shared" si="273"/>
        <v>0.07861357155358062</v>
      </c>
    </row>
    <row r="2850" spans="1:12" s="22" customFormat="1" ht="15.75">
      <c r="A2850" s="22" t="s">
        <v>0</v>
      </c>
      <c r="B2850" s="22" t="s">
        <v>170</v>
      </c>
      <c r="C2850" s="22">
        <v>14538.61</v>
      </c>
      <c r="D2850" s="22">
        <v>145512.5</v>
      </c>
      <c r="E2850" s="22">
        <f t="shared" si="270"/>
        <v>1</v>
      </c>
      <c r="F2850" s="22" t="s">
        <v>0</v>
      </c>
      <c r="G2850" s="22" t="s">
        <v>170</v>
      </c>
      <c r="H2850" s="22">
        <v>21550.19</v>
      </c>
      <c r="I2850" s="22">
        <v>158053.9</v>
      </c>
      <c r="J2850" s="22">
        <f t="shared" si="271"/>
        <v>18044.4</v>
      </c>
      <c r="K2850" s="22">
        <f t="shared" si="272"/>
        <v>0.010606754542988907</v>
      </c>
      <c r="L2850" s="22">
        <f t="shared" si="273"/>
        <v>0.08922032609656952</v>
      </c>
    </row>
    <row r="2851" spans="1:12" s="22" customFormat="1" ht="15.75">
      <c r="A2851" s="22" t="s">
        <v>0</v>
      </c>
      <c r="B2851" s="22" t="s">
        <v>171</v>
      </c>
      <c r="C2851" s="22">
        <v>43634.06</v>
      </c>
      <c r="D2851" s="22">
        <v>189146.5</v>
      </c>
      <c r="E2851" s="22">
        <f t="shared" si="270"/>
        <v>1</v>
      </c>
      <c r="F2851" s="22" t="s">
        <v>0</v>
      </c>
      <c r="G2851" s="22" t="s">
        <v>171</v>
      </c>
      <c r="H2851" s="22">
        <v>34804.26</v>
      </c>
      <c r="I2851" s="22">
        <v>192858.2</v>
      </c>
      <c r="J2851" s="22">
        <f t="shared" si="271"/>
        <v>39219.16</v>
      </c>
      <c r="K2851" s="22">
        <f t="shared" si="272"/>
        <v>0.02305357914379025</v>
      </c>
      <c r="L2851" s="22">
        <f t="shared" si="273"/>
        <v>0.11227390524035977</v>
      </c>
    </row>
    <row r="2852" spans="1:12" s="22" customFormat="1" ht="15.75">
      <c r="A2852" s="22" t="s">
        <v>0</v>
      </c>
      <c r="B2852" s="22" t="s">
        <v>172</v>
      </c>
      <c r="C2852" s="22">
        <v>28201.95</v>
      </c>
      <c r="D2852" s="22">
        <v>217348.5</v>
      </c>
      <c r="E2852" s="22">
        <f t="shared" si="270"/>
        <v>1</v>
      </c>
      <c r="F2852" s="22" t="s">
        <v>0</v>
      </c>
      <c r="G2852" s="22" t="s">
        <v>172</v>
      </c>
      <c r="H2852" s="22">
        <v>21677.24</v>
      </c>
      <c r="I2852" s="22">
        <v>214535.4</v>
      </c>
      <c r="J2852" s="22">
        <f t="shared" si="271"/>
        <v>24939.595</v>
      </c>
      <c r="K2852" s="22">
        <f t="shared" si="272"/>
        <v>0.01465984807289538</v>
      </c>
      <c r="L2852" s="22">
        <f t="shared" si="273"/>
        <v>0.12693375331325515</v>
      </c>
    </row>
    <row r="2853" spans="1:12" s="22" customFormat="1" ht="15.75">
      <c r="A2853" s="22" t="s">
        <v>0</v>
      </c>
      <c r="B2853" s="22" t="s">
        <v>173</v>
      </c>
      <c r="C2853" s="22">
        <v>42372.55</v>
      </c>
      <c r="D2853" s="22">
        <v>259721</v>
      </c>
      <c r="E2853" s="22">
        <f t="shared" si="270"/>
        <v>1</v>
      </c>
      <c r="F2853" s="22" t="s">
        <v>0</v>
      </c>
      <c r="G2853" s="22" t="s">
        <v>173</v>
      </c>
      <c r="H2853" s="22">
        <v>38956.19</v>
      </c>
      <c r="I2853" s="22">
        <v>253491.6</v>
      </c>
      <c r="J2853" s="22">
        <f t="shared" si="271"/>
        <v>40664.37</v>
      </c>
      <c r="K2853" s="22">
        <f t="shared" si="272"/>
        <v>0.023903094103172276</v>
      </c>
      <c r="L2853" s="22">
        <f t="shared" si="273"/>
        <v>0.15083684741642744</v>
      </c>
    </row>
    <row r="2854" spans="1:12" s="22" customFormat="1" ht="15.75">
      <c r="A2854" s="22" t="s">
        <v>0</v>
      </c>
      <c r="B2854" s="22" t="s">
        <v>174</v>
      </c>
      <c r="C2854" s="22">
        <v>18078.68</v>
      </c>
      <c r="D2854" s="22">
        <v>277799.7</v>
      </c>
      <c r="E2854" s="22">
        <f t="shared" si="270"/>
        <v>1</v>
      </c>
      <c r="F2854" s="22" t="s">
        <v>0</v>
      </c>
      <c r="G2854" s="22" t="s">
        <v>174</v>
      </c>
      <c r="H2854" s="22">
        <v>37493.37</v>
      </c>
      <c r="I2854" s="22">
        <v>290985</v>
      </c>
      <c r="J2854" s="22">
        <f t="shared" si="271"/>
        <v>27786.025</v>
      </c>
      <c r="K2854" s="22">
        <f t="shared" si="272"/>
        <v>0.016333020045019693</v>
      </c>
      <c r="L2854" s="22">
        <f t="shared" si="273"/>
        <v>0.16716986746144713</v>
      </c>
    </row>
    <row r="2855" spans="1:12" s="22" customFormat="1" ht="15.75">
      <c r="A2855" s="22" t="s">
        <v>0</v>
      </c>
      <c r="B2855" s="22" t="s">
        <v>175</v>
      </c>
      <c r="C2855" s="22">
        <v>17468.72</v>
      </c>
      <c r="D2855" s="22">
        <v>295268.4</v>
      </c>
      <c r="E2855" s="22">
        <f t="shared" si="270"/>
        <v>1</v>
      </c>
      <c r="F2855" s="22" t="s">
        <v>0</v>
      </c>
      <c r="G2855" s="22" t="s">
        <v>175</v>
      </c>
      <c r="H2855" s="22">
        <v>21312.32</v>
      </c>
      <c r="I2855" s="22">
        <v>312297.3</v>
      </c>
      <c r="J2855" s="22">
        <f t="shared" si="271"/>
        <v>19390.52</v>
      </c>
      <c r="K2855" s="22">
        <f t="shared" si="272"/>
        <v>0.011398022993334067</v>
      </c>
      <c r="L2855" s="22">
        <f t="shared" si="273"/>
        <v>0.1785678904547812</v>
      </c>
    </row>
    <row r="2856" spans="1:12" s="22" customFormat="1" ht="15.75">
      <c r="A2856" s="22" t="s">
        <v>0</v>
      </c>
      <c r="B2856" s="22" t="s">
        <v>176</v>
      </c>
      <c r="C2856" s="22">
        <v>25151.3</v>
      </c>
      <c r="D2856" s="22">
        <v>320419.7</v>
      </c>
      <c r="E2856" s="22">
        <f t="shared" si="270"/>
        <v>1</v>
      </c>
      <c r="F2856" s="22" t="s">
        <v>0</v>
      </c>
      <c r="G2856" s="22" t="s">
        <v>176</v>
      </c>
      <c r="H2856" s="22">
        <v>32502.95</v>
      </c>
      <c r="I2856" s="22">
        <v>344800.3</v>
      </c>
      <c r="J2856" s="22">
        <f t="shared" si="271"/>
        <v>28827.125</v>
      </c>
      <c r="K2856" s="22">
        <f t="shared" si="272"/>
        <v>0.01694499340820748</v>
      </c>
      <c r="L2856" s="22">
        <f t="shared" si="273"/>
        <v>0.19551288386298868</v>
      </c>
    </row>
    <row r="2857" spans="1:12" s="22" customFormat="1" ht="15.75">
      <c r="A2857" s="22" t="s">
        <v>0</v>
      </c>
      <c r="B2857" s="22" t="s">
        <v>177</v>
      </c>
      <c r="C2857" s="22">
        <v>24986.5</v>
      </c>
      <c r="D2857" s="22">
        <v>345406.2</v>
      </c>
      <c r="E2857" s="22">
        <f t="shared" si="270"/>
        <v>1</v>
      </c>
      <c r="F2857" s="22" t="s">
        <v>0</v>
      </c>
      <c r="G2857" s="22" t="s">
        <v>177</v>
      </c>
      <c r="H2857" s="22">
        <v>20644.94</v>
      </c>
      <c r="I2857" s="22">
        <v>365445.2</v>
      </c>
      <c r="J2857" s="22">
        <f t="shared" si="271"/>
        <v>22815.72</v>
      </c>
      <c r="K2857" s="22">
        <f t="shared" si="272"/>
        <v>0.013411404189752103</v>
      </c>
      <c r="L2857" s="22">
        <f t="shared" si="273"/>
        <v>0.20892428805274077</v>
      </c>
    </row>
    <row r="2858" spans="1:12" s="22" customFormat="1" ht="15.75">
      <c r="A2858" s="22" t="s">
        <v>0</v>
      </c>
      <c r="B2858" s="22" t="s">
        <v>178</v>
      </c>
      <c r="C2858" s="22">
        <v>31989.14</v>
      </c>
      <c r="D2858" s="22">
        <v>377395.4</v>
      </c>
      <c r="E2858" s="22">
        <f t="shared" si="270"/>
        <v>1</v>
      </c>
      <c r="F2858" s="22" t="s">
        <v>0</v>
      </c>
      <c r="G2858" s="22" t="s">
        <v>178</v>
      </c>
      <c r="H2858" s="22">
        <v>31117.96</v>
      </c>
      <c r="I2858" s="22">
        <v>396563.2</v>
      </c>
      <c r="J2858" s="22">
        <f t="shared" si="271"/>
        <v>31553.55</v>
      </c>
      <c r="K2858" s="22">
        <f t="shared" si="272"/>
        <v>0.01854762473731061</v>
      </c>
      <c r="L2858" s="22">
        <f t="shared" si="273"/>
        <v>0.22747191279005138</v>
      </c>
    </row>
    <row r="2859" spans="1:12" s="22" customFormat="1" ht="15.75">
      <c r="A2859" s="22" t="s">
        <v>0</v>
      </c>
      <c r="B2859" s="22" t="s">
        <v>179</v>
      </c>
      <c r="C2859" s="22">
        <v>31957.55</v>
      </c>
      <c r="D2859" s="22">
        <v>409352.9</v>
      </c>
      <c r="E2859" s="22">
        <f t="shared" si="270"/>
        <v>1</v>
      </c>
      <c r="F2859" s="22" t="s">
        <v>0</v>
      </c>
      <c r="G2859" s="22" t="s">
        <v>179</v>
      </c>
      <c r="H2859" s="22">
        <v>29137.43</v>
      </c>
      <c r="I2859" s="22">
        <v>425700.6</v>
      </c>
      <c r="J2859" s="22">
        <f t="shared" si="271"/>
        <v>30547.489999999998</v>
      </c>
      <c r="K2859" s="22">
        <f t="shared" si="272"/>
        <v>0.017956248383676272</v>
      </c>
      <c r="L2859" s="22">
        <f t="shared" si="273"/>
        <v>0.24542816117372765</v>
      </c>
    </row>
    <row r="2860" spans="1:12" s="22" customFormat="1" ht="15.75">
      <c r="A2860" s="22" t="s">
        <v>0</v>
      </c>
      <c r="B2860" s="22" t="s">
        <v>180</v>
      </c>
      <c r="C2860" s="22">
        <v>42190.18</v>
      </c>
      <c r="D2860" s="22">
        <v>451543.1</v>
      </c>
      <c r="E2860" s="22">
        <f t="shared" si="270"/>
        <v>1</v>
      </c>
      <c r="F2860" s="22" t="s">
        <v>0</v>
      </c>
      <c r="G2860" s="22" t="s">
        <v>180</v>
      </c>
      <c r="H2860" s="22">
        <v>25717.7</v>
      </c>
      <c r="I2860" s="22">
        <v>451418.3</v>
      </c>
      <c r="J2860" s="22">
        <f t="shared" si="271"/>
        <v>33953.94</v>
      </c>
      <c r="K2860" s="22">
        <f t="shared" si="272"/>
        <v>0.019958608063852096</v>
      </c>
      <c r="L2860" s="22">
        <f t="shared" si="273"/>
        <v>0.26538676923757976</v>
      </c>
    </row>
    <row r="2861" spans="1:12" s="22" customFormat="1" ht="15.75">
      <c r="A2861" s="22" t="s">
        <v>0</v>
      </c>
      <c r="B2861" s="22" t="s">
        <v>181</v>
      </c>
      <c r="C2861" s="22">
        <v>31245.87</v>
      </c>
      <c r="D2861" s="22">
        <v>482789</v>
      </c>
      <c r="E2861" s="22">
        <f t="shared" si="270"/>
        <v>1</v>
      </c>
      <c r="F2861" s="22" t="s">
        <v>0</v>
      </c>
      <c r="G2861" s="22" t="s">
        <v>181</v>
      </c>
      <c r="H2861" s="22">
        <v>30323.14</v>
      </c>
      <c r="I2861" s="22">
        <v>481741.4</v>
      </c>
      <c r="J2861" s="22">
        <f t="shared" si="271"/>
        <v>30784.504999999997</v>
      </c>
      <c r="K2861" s="22">
        <f t="shared" si="272"/>
        <v>0.018095569166190876</v>
      </c>
      <c r="L2861" s="22">
        <f t="shared" si="273"/>
        <v>0.28348233840377063</v>
      </c>
    </row>
    <row r="2862" spans="1:12" s="22" customFormat="1" ht="15.75">
      <c r="A2862" s="22" t="s">
        <v>0</v>
      </c>
      <c r="B2862" s="22" t="s">
        <v>182</v>
      </c>
      <c r="C2862" s="22">
        <v>32495.63</v>
      </c>
      <c r="D2862" s="22">
        <v>515284.6</v>
      </c>
      <c r="E2862" s="22">
        <f t="shared" si="270"/>
        <v>1</v>
      </c>
      <c r="F2862" s="22" t="s">
        <v>0</v>
      </c>
      <c r="G2862" s="22" t="s">
        <v>182</v>
      </c>
      <c r="H2862" s="22">
        <v>19015.56</v>
      </c>
      <c r="I2862" s="22">
        <v>500757</v>
      </c>
      <c r="J2862" s="22">
        <f t="shared" si="271"/>
        <v>25755.595</v>
      </c>
      <c r="K2862" s="22">
        <f t="shared" si="272"/>
        <v>0.01513950445975662</v>
      </c>
      <c r="L2862" s="22">
        <f t="shared" si="273"/>
        <v>0.2986218428635272</v>
      </c>
    </row>
    <row r="2863" spans="1:12" s="22" customFormat="1" ht="15.75">
      <c r="A2863" s="22" t="s">
        <v>0</v>
      </c>
      <c r="B2863" s="22" t="s">
        <v>183</v>
      </c>
      <c r="C2863" s="22">
        <v>33721.49</v>
      </c>
      <c r="D2863" s="22">
        <v>549006.1</v>
      </c>
      <c r="E2863" s="22">
        <f t="shared" si="270"/>
        <v>1</v>
      </c>
      <c r="F2863" s="22" t="s">
        <v>0</v>
      </c>
      <c r="G2863" s="22" t="s">
        <v>183</v>
      </c>
      <c r="H2863" s="22">
        <v>30420.28</v>
      </c>
      <c r="I2863" s="22">
        <v>531177.3</v>
      </c>
      <c r="J2863" s="22">
        <f t="shared" si="271"/>
        <v>32070.885</v>
      </c>
      <c r="K2863" s="22">
        <f t="shared" si="272"/>
        <v>0.01885172159625284</v>
      </c>
      <c r="L2863" s="22">
        <f t="shared" si="273"/>
        <v>0.31747356445978003</v>
      </c>
    </row>
    <row r="2864" spans="1:12" s="22" customFormat="1" ht="15.75">
      <c r="A2864" s="22" t="s">
        <v>0</v>
      </c>
      <c r="B2864" s="22" t="s">
        <v>184</v>
      </c>
      <c r="C2864" s="22">
        <v>34010.86</v>
      </c>
      <c r="D2864" s="22">
        <v>583017</v>
      </c>
      <c r="E2864" s="22">
        <f t="shared" si="270"/>
        <v>1</v>
      </c>
      <c r="F2864" s="22" t="s">
        <v>0</v>
      </c>
      <c r="G2864" s="22" t="s">
        <v>184</v>
      </c>
      <c r="H2864" s="22">
        <v>18665.76</v>
      </c>
      <c r="I2864" s="22">
        <v>549843</v>
      </c>
      <c r="J2864" s="22">
        <f t="shared" si="271"/>
        <v>26338.309999999998</v>
      </c>
      <c r="K2864" s="22">
        <f t="shared" si="272"/>
        <v>0.015482032611067705</v>
      </c>
      <c r="L2864" s="22">
        <f t="shared" si="273"/>
        <v>0.33295559707084776</v>
      </c>
    </row>
    <row r="2865" spans="1:12" s="22" customFormat="1" ht="15.75">
      <c r="A2865" s="22" t="s">
        <v>0</v>
      </c>
      <c r="B2865" s="22" t="s">
        <v>185</v>
      </c>
      <c r="C2865" s="22">
        <v>42654.81</v>
      </c>
      <c r="D2865" s="22">
        <v>625671.8</v>
      </c>
      <c r="E2865" s="22">
        <f t="shared" si="270"/>
        <v>1</v>
      </c>
      <c r="F2865" s="22" t="s">
        <v>0</v>
      </c>
      <c r="G2865" s="22" t="s">
        <v>185</v>
      </c>
      <c r="H2865" s="22">
        <v>21590.32</v>
      </c>
      <c r="I2865" s="22">
        <v>571433.4</v>
      </c>
      <c r="J2865" s="22">
        <f t="shared" si="271"/>
        <v>32122.565</v>
      </c>
      <c r="K2865" s="22">
        <f t="shared" si="272"/>
        <v>0.018882099834087385</v>
      </c>
      <c r="L2865" s="22">
        <f t="shared" si="273"/>
        <v>0.35183769690493516</v>
      </c>
    </row>
    <row r="2866" spans="1:12" s="22" customFormat="1" ht="15.75">
      <c r="A2866" s="22" t="s">
        <v>0</v>
      </c>
      <c r="B2866" s="22" t="s">
        <v>186</v>
      </c>
      <c r="C2866" s="22">
        <v>12440.11</v>
      </c>
      <c r="D2866" s="22">
        <v>638111.9</v>
      </c>
      <c r="E2866" s="22">
        <f t="shared" si="270"/>
        <v>1</v>
      </c>
      <c r="F2866" s="22" t="s">
        <v>0</v>
      </c>
      <c r="G2866" s="22" t="s">
        <v>186</v>
      </c>
      <c r="H2866" s="22">
        <v>20413.72</v>
      </c>
      <c r="I2866" s="22">
        <v>591847.1</v>
      </c>
      <c r="J2866" s="22">
        <f t="shared" si="271"/>
        <v>16426.915</v>
      </c>
      <c r="K2866" s="22">
        <f t="shared" si="272"/>
        <v>0.0096559738923734</v>
      </c>
      <c r="L2866" s="22">
        <f t="shared" si="273"/>
        <v>0.36149367079730854</v>
      </c>
    </row>
    <row r="2867" spans="1:12" s="22" customFormat="1" ht="15.75">
      <c r="A2867" s="22" t="s">
        <v>0</v>
      </c>
      <c r="B2867" s="22" t="s">
        <v>187</v>
      </c>
      <c r="C2867" s="22">
        <v>21692.04</v>
      </c>
      <c r="D2867" s="22">
        <v>659803.9</v>
      </c>
      <c r="E2867" s="22">
        <f t="shared" si="270"/>
        <v>1</v>
      </c>
      <c r="F2867" s="22" t="s">
        <v>0</v>
      </c>
      <c r="G2867" s="22" t="s">
        <v>187</v>
      </c>
      <c r="H2867" s="22">
        <v>31068.96</v>
      </c>
      <c r="I2867" s="22">
        <v>622916</v>
      </c>
      <c r="J2867" s="22">
        <f t="shared" si="271"/>
        <v>26380.5</v>
      </c>
      <c r="K2867" s="22">
        <f t="shared" si="272"/>
        <v>0.015506832492148192</v>
      </c>
      <c r="L2867" s="22">
        <f t="shared" si="273"/>
        <v>0.3770005032894567</v>
      </c>
    </row>
    <row r="2868" spans="1:12" s="22" customFormat="1" ht="15.75">
      <c r="A2868" s="22" t="s">
        <v>0</v>
      </c>
      <c r="B2868" s="22" t="s">
        <v>188</v>
      </c>
      <c r="C2868" s="22">
        <v>30156.52</v>
      </c>
      <c r="D2868" s="22">
        <v>689960.4</v>
      </c>
      <c r="E2868" s="22">
        <f t="shared" si="270"/>
        <v>1</v>
      </c>
      <c r="F2868" s="22" t="s">
        <v>0</v>
      </c>
      <c r="G2868" s="22" t="s">
        <v>188</v>
      </c>
      <c r="H2868" s="22">
        <v>22040.58</v>
      </c>
      <c r="I2868" s="22">
        <v>644956.6</v>
      </c>
      <c r="J2868" s="22">
        <f t="shared" si="271"/>
        <v>26098.550000000003</v>
      </c>
      <c r="K2868" s="22">
        <f t="shared" si="272"/>
        <v>0.015341098278575244</v>
      </c>
      <c r="L2868" s="22">
        <f t="shared" si="273"/>
        <v>0.392341601568032</v>
      </c>
    </row>
    <row r="2869" spans="1:12" s="22" customFormat="1" ht="15.75">
      <c r="A2869" s="22" t="s">
        <v>0</v>
      </c>
      <c r="B2869" s="22" t="s">
        <v>189</v>
      </c>
      <c r="C2869" s="22">
        <v>35458</v>
      </c>
      <c r="D2869" s="22">
        <v>725418.4</v>
      </c>
      <c r="E2869" s="22">
        <f t="shared" si="270"/>
        <v>1</v>
      </c>
      <c r="F2869" s="22" t="s">
        <v>0</v>
      </c>
      <c r="G2869" s="22" t="s">
        <v>189</v>
      </c>
      <c r="H2869" s="22">
        <v>43361.79</v>
      </c>
      <c r="I2869" s="22">
        <v>688318.4</v>
      </c>
      <c r="J2869" s="22">
        <f t="shared" si="271"/>
        <v>39409.895000000004</v>
      </c>
      <c r="K2869" s="22">
        <f t="shared" si="272"/>
        <v>0.02316569588514807</v>
      </c>
      <c r="L2869" s="22">
        <f t="shared" si="273"/>
        <v>0.41550729745318005</v>
      </c>
    </row>
    <row r="2870" spans="1:12" s="22" customFormat="1" ht="15.75">
      <c r="A2870" s="22" t="s">
        <v>0</v>
      </c>
      <c r="B2870" s="22" t="s">
        <v>190</v>
      </c>
      <c r="C2870" s="22">
        <v>27470.27</v>
      </c>
      <c r="D2870" s="22">
        <v>752888.7</v>
      </c>
      <c r="E2870" s="22">
        <f t="shared" si="270"/>
        <v>1</v>
      </c>
      <c r="F2870" s="22" t="s">
        <v>0</v>
      </c>
      <c r="G2870" s="22" t="s">
        <v>190</v>
      </c>
      <c r="H2870" s="22">
        <v>23275.03</v>
      </c>
      <c r="I2870" s="22">
        <v>711593.4</v>
      </c>
      <c r="J2870" s="22">
        <f t="shared" si="271"/>
        <v>25372.65</v>
      </c>
      <c r="K2870" s="22">
        <f t="shared" si="272"/>
        <v>0.014914403951096599</v>
      </c>
      <c r="L2870" s="22">
        <f t="shared" si="273"/>
        <v>0.43042170140427666</v>
      </c>
    </row>
    <row r="2871" spans="1:12" s="22" customFormat="1" ht="15.75">
      <c r="A2871" s="22" t="s">
        <v>0</v>
      </c>
      <c r="B2871" s="22" t="s">
        <v>191</v>
      </c>
      <c r="C2871" s="22">
        <v>24407.4</v>
      </c>
      <c r="D2871" s="22">
        <v>777296.1</v>
      </c>
      <c r="E2871" s="22">
        <f t="shared" si="270"/>
        <v>1</v>
      </c>
      <c r="F2871" s="22" t="s">
        <v>0</v>
      </c>
      <c r="G2871" s="22" t="s">
        <v>191</v>
      </c>
      <c r="H2871" s="22">
        <v>36175.2</v>
      </c>
      <c r="I2871" s="22">
        <v>747768.6</v>
      </c>
      <c r="J2871" s="22">
        <f t="shared" si="271"/>
        <v>30291.3</v>
      </c>
      <c r="K2871" s="22">
        <f t="shared" si="272"/>
        <v>0.01780565626388463</v>
      </c>
      <c r="L2871" s="22">
        <f t="shared" si="273"/>
        <v>0.4482273576681613</v>
      </c>
    </row>
    <row r="2872" spans="1:12" s="22" customFormat="1" ht="15.75">
      <c r="A2872" s="22" t="s">
        <v>0</v>
      </c>
      <c r="B2872" s="22" t="s">
        <v>192</v>
      </c>
      <c r="C2872" s="22">
        <v>27204.95</v>
      </c>
      <c r="D2872" s="22">
        <v>804501.1</v>
      </c>
      <c r="E2872" s="22">
        <f t="shared" si="270"/>
        <v>1</v>
      </c>
      <c r="F2872" s="22" t="s">
        <v>0</v>
      </c>
      <c r="G2872" s="22" t="s">
        <v>192</v>
      </c>
      <c r="H2872" s="22">
        <v>27763.03</v>
      </c>
      <c r="I2872" s="22">
        <v>775531.7</v>
      </c>
      <c r="J2872" s="22">
        <f t="shared" si="271"/>
        <v>27483.989999999998</v>
      </c>
      <c r="K2872" s="22">
        <f t="shared" si="272"/>
        <v>0.01615547958324808</v>
      </c>
      <c r="L2872" s="22">
        <f t="shared" si="273"/>
        <v>0.4643828372514094</v>
      </c>
    </row>
    <row r="2873" spans="1:12" s="22" customFormat="1" ht="15.75">
      <c r="A2873" s="22" t="s">
        <v>0</v>
      </c>
      <c r="B2873" s="22" t="s">
        <v>193</v>
      </c>
      <c r="C2873" s="22">
        <v>42412.72</v>
      </c>
      <c r="D2873" s="22">
        <v>846913.8</v>
      </c>
      <c r="E2873" s="22">
        <f t="shared" si="270"/>
        <v>1</v>
      </c>
      <c r="F2873" s="22" t="s">
        <v>0</v>
      </c>
      <c r="G2873" s="22" t="s">
        <v>193</v>
      </c>
      <c r="H2873" s="22">
        <v>16632.09</v>
      </c>
      <c r="I2873" s="22">
        <v>792163.8</v>
      </c>
      <c r="J2873" s="22">
        <f t="shared" si="271"/>
        <v>29522.405</v>
      </c>
      <c r="K2873" s="22">
        <f t="shared" si="272"/>
        <v>0.017353688864894835</v>
      </c>
      <c r="L2873" s="22">
        <f t="shared" si="273"/>
        <v>0.48173652611630424</v>
      </c>
    </row>
    <row r="2874" spans="1:12" s="22" customFormat="1" ht="15.75">
      <c r="A2874" s="22" t="s">
        <v>0</v>
      </c>
      <c r="B2874" s="22" t="s">
        <v>194</v>
      </c>
      <c r="C2874" s="22">
        <v>20273.5</v>
      </c>
      <c r="D2874" s="22">
        <v>867187.3</v>
      </c>
      <c r="E2874" s="22">
        <f t="shared" si="270"/>
        <v>1</v>
      </c>
      <c r="F2874" s="22" t="s">
        <v>0</v>
      </c>
      <c r="G2874" s="22" t="s">
        <v>194</v>
      </c>
      <c r="H2874" s="22">
        <v>32964.9</v>
      </c>
      <c r="I2874" s="22">
        <v>825128.7</v>
      </c>
      <c r="J2874" s="22">
        <f t="shared" si="271"/>
        <v>26619.2</v>
      </c>
      <c r="K2874" s="22">
        <f t="shared" si="272"/>
        <v>0.015647143741589094</v>
      </c>
      <c r="L2874" s="22">
        <f t="shared" si="273"/>
        <v>0.49738366985789334</v>
      </c>
    </row>
    <row r="2875" spans="1:13" s="22" customFormat="1" ht="15.75">
      <c r="A2875" s="22" t="s">
        <v>0</v>
      </c>
      <c r="B2875" s="22" t="s">
        <v>195</v>
      </c>
      <c r="C2875" s="22">
        <v>26268.32</v>
      </c>
      <c r="D2875" s="22">
        <v>893455.6</v>
      </c>
      <c r="E2875" s="22">
        <f t="shared" si="270"/>
        <v>1</v>
      </c>
      <c r="F2875" s="22" t="s">
        <v>0</v>
      </c>
      <c r="G2875" s="22" t="s">
        <v>195</v>
      </c>
      <c r="H2875" s="22">
        <v>29771.48</v>
      </c>
      <c r="I2875" s="22">
        <v>854900.1</v>
      </c>
      <c r="J2875" s="22">
        <f t="shared" si="271"/>
        <v>28019.9</v>
      </c>
      <c r="K2875" s="22">
        <f t="shared" si="272"/>
        <v>0.0164704950909476</v>
      </c>
      <c r="L2875" s="22">
        <f t="shared" si="273"/>
        <v>0.513854164948841</v>
      </c>
      <c r="M2875" s="22">
        <f>85000+2500*(0.5-L2874)/(L2875-L2874)</f>
        <v>85397.12378523835</v>
      </c>
    </row>
    <row r="2876" spans="1:11" s="22" customFormat="1" ht="15.75">
      <c r="A2876" s="22" t="s">
        <v>0</v>
      </c>
      <c r="B2876" s="22" t="s">
        <v>196</v>
      </c>
      <c r="C2876" s="22">
        <v>27385.81</v>
      </c>
      <c r="D2876" s="22">
        <v>920841.4</v>
      </c>
      <c r="E2876" s="22">
        <f t="shared" si="270"/>
        <v>1</v>
      </c>
      <c r="F2876" s="22" t="s">
        <v>0</v>
      </c>
      <c r="G2876" s="22" t="s">
        <v>196</v>
      </c>
      <c r="H2876" s="22">
        <v>32803.47</v>
      </c>
      <c r="I2876" s="22">
        <v>887703.6</v>
      </c>
      <c r="J2876" s="22">
        <f t="shared" si="271"/>
        <v>30094.64</v>
      </c>
      <c r="K2876" s="22">
        <f t="shared" si="272"/>
        <v>0.017690056723394274</v>
      </c>
    </row>
    <row r="2877" spans="1:11" s="22" customFormat="1" ht="15.75">
      <c r="A2877" s="22" t="s">
        <v>0</v>
      </c>
      <c r="B2877" s="22" t="s">
        <v>197</v>
      </c>
      <c r="C2877" s="22">
        <v>41151.49</v>
      </c>
      <c r="D2877" s="22">
        <v>961992.9</v>
      </c>
      <c r="E2877" s="22">
        <f t="shared" si="270"/>
        <v>1</v>
      </c>
      <c r="F2877" s="22" t="s">
        <v>0</v>
      </c>
      <c r="G2877" s="22" t="s">
        <v>197</v>
      </c>
      <c r="H2877" s="22">
        <v>35925.22</v>
      </c>
      <c r="I2877" s="22">
        <v>923628.8</v>
      </c>
      <c r="J2877" s="22">
        <f t="shared" si="271"/>
        <v>38538.354999999996</v>
      </c>
      <c r="K2877" s="22">
        <f t="shared" si="272"/>
        <v>0.02265339229764188</v>
      </c>
    </row>
    <row r="2878" spans="1:11" s="22" customFormat="1" ht="15.75">
      <c r="A2878" s="22" t="s">
        <v>0</v>
      </c>
      <c r="B2878" s="22" t="s">
        <v>198</v>
      </c>
      <c r="C2878" s="22">
        <v>20791.69</v>
      </c>
      <c r="D2878" s="22">
        <v>982784.6</v>
      </c>
      <c r="E2878" s="22">
        <f t="shared" si="270"/>
        <v>1</v>
      </c>
      <c r="F2878" s="22" t="s">
        <v>0</v>
      </c>
      <c r="G2878" s="22" t="s">
        <v>198</v>
      </c>
      <c r="H2878" s="22">
        <v>23606.95</v>
      </c>
      <c r="I2878" s="22">
        <v>947235.8</v>
      </c>
      <c r="J2878" s="22">
        <f t="shared" si="271"/>
        <v>22199.32</v>
      </c>
      <c r="K2878" s="22">
        <f t="shared" si="272"/>
        <v>0.013049075517127999</v>
      </c>
    </row>
    <row r="2879" spans="1:11" s="22" customFormat="1" ht="15.75">
      <c r="A2879" s="22" t="s">
        <v>0</v>
      </c>
      <c r="B2879" s="22" t="s">
        <v>199</v>
      </c>
      <c r="C2879" s="22">
        <v>24853.23</v>
      </c>
      <c r="D2879" s="22">
        <v>1007638</v>
      </c>
      <c r="E2879" s="22">
        <f t="shared" si="270"/>
        <v>1</v>
      </c>
      <c r="F2879" s="22" t="s">
        <v>0</v>
      </c>
      <c r="G2879" s="22" t="s">
        <v>199</v>
      </c>
      <c r="H2879" s="22">
        <v>18732.83</v>
      </c>
      <c r="I2879" s="22">
        <v>965968.6</v>
      </c>
      <c r="J2879" s="22">
        <f t="shared" si="271"/>
        <v>21793.03</v>
      </c>
      <c r="K2879" s="22">
        <f t="shared" si="272"/>
        <v>0.01281025248597867</v>
      </c>
    </row>
    <row r="2880" spans="1:10" s="22" customFormat="1" ht="15.75">
      <c r="A2880" s="22" t="s">
        <v>0</v>
      </c>
      <c r="B2880" s="22" t="s">
        <v>200</v>
      </c>
      <c r="C2880" s="22">
        <v>39567.91</v>
      </c>
      <c r="D2880" s="22">
        <v>1047206</v>
      </c>
      <c r="E2880" s="22">
        <f t="shared" si="270"/>
        <v>1</v>
      </c>
      <c r="F2880" s="22" t="s">
        <v>0</v>
      </c>
      <c r="G2880" s="22" t="s">
        <v>200</v>
      </c>
      <c r="H2880" s="22">
        <v>19462.33</v>
      </c>
      <c r="I2880" s="22">
        <v>985430.9</v>
      </c>
      <c r="J2880" s="22">
        <f t="shared" si="271"/>
        <v>29515.120000000003</v>
      </c>
    </row>
    <row r="2881" spans="1:11" s="22" customFormat="1" ht="15.75">
      <c r="A2881" s="22" t="s">
        <v>0</v>
      </c>
      <c r="B2881" s="22" t="s">
        <v>132</v>
      </c>
      <c r="C2881" s="22">
        <v>685083.4</v>
      </c>
      <c r="D2881" s="22">
        <v>1732289</v>
      </c>
      <c r="E2881" s="22">
        <f t="shared" si="270"/>
        <v>1</v>
      </c>
      <c r="F2881" s="22" t="s">
        <v>0</v>
      </c>
      <c r="G2881" s="22" t="s">
        <v>132</v>
      </c>
      <c r="H2881" s="22">
        <v>684715.6</v>
      </c>
      <c r="I2881" s="22">
        <v>1670147</v>
      </c>
      <c r="J2881" s="22">
        <f t="shared" si="271"/>
        <v>684899.5</v>
      </c>
      <c r="K2881" s="22">
        <f>SUM(J2882:J2922)</f>
        <v>595024.9700000001</v>
      </c>
    </row>
    <row r="2882" spans="1:12" s="22" customFormat="1" ht="15.75">
      <c r="A2882" s="22" t="s">
        <v>20</v>
      </c>
      <c r="B2882" s="22" t="s">
        <v>161</v>
      </c>
      <c r="C2882" s="22">
        <v>5178.89</v>
      </c>
      <c r="D2882" s="22">
        <v>1737468</v>
      </c>
      <c r="E2882" s="22">
        <f>IF(B2882=G2882,1,0)</f>
        <v>1</v>
      </c>
      <c r="F2882" s="22" t="s">
        <v>20</v>
      </c>
      <c r="G2882" s="22" t="s">
        <v>161</v>
      </c>
      <c r="H2882" s="22">
        <v>9067.36</v>
      </c>
      <c r="I2882" s="22">
        <v>1679214</v>
      </c>
      <c r="J2882" s="22">
        <f t="shared" si="271"/>
        <v>7123.125</v>
      </c>
      <c r="K2882" s="22">
        <f>J2882/$K$2881</f>
        <v>0.011971136270129972</v>
      </c>
      <c r="L2882" s="22">
        <f>+K2882</f>
        <v>0.011971136270129972</v>
      </c>
    </row>
    <row r="2883" spans="1:12" s="22" customFormat="1" ht="15.75">
      <c r="A2883" s="22" t="s">
        <v>20</v>
      </c>
      <c r="B2883" s="22" t="s">
        <v>162</v>
      </c>
      <c r="C2883" s="22">
        <v>4700.63</v>
      </c>
      <c r="D2883" s="22">
        <v>1742169</v>
      </c>
      <c r="E2883" s="22">
        <f t="shared" si="270"/>
        <v>0</v>
      </c>
      <c r="J2883" s="22">
        <f t="shared" si="271"/>
        <v>2350.315</v>
      </c>
      <c r="K2883" s="22">
        <f aca="true" t="shared" si="274" ref="K2883:K2922">J2883/$K$2881</f>
        <v>0.003949943478842577</v>
      </c>
      <c r="L2883" s="22">
        <f>+K2883+L2882</f>
        <v>0.01592107974897255</v>
      </c>
    </row>
    <row r="2884" spans="1:12" s="22" customFormat="1" ht="15.75">
      <c r="A2884" s="22" t="s">
        <v>20</v>
      </c>
      <c r="B2884" s="22" t="s">
        <v>163</v>
      </c>
      <c r="C2884" s="22">
        <v>6891.6</v>
      </c>
      <c r="D2884" s="22">
        <v>1749060</v>
      </c>
      <c r="E2884" s="22">
        <f t="shared" si="270"/>
        <v>1</v>
      </c>
      <c r="F2884" s="22" t="s">
        <v>20</v>
      </c>
      <c r="G2884" s="22" t="s">
        <v>163</v>
      </c>
      <c r="H2884" s="22">
        <v>1583.18</v>
      </c>
      <c r="I2884" s="22">
        <v>1680797</v>
      </c>
      <c r="J2884" s="22">
        <f t="shared" si="271"/>
        <v>4237.39</v>
      </c>
      <c r="K2884" s="22">
        <f t="shared" si="274"/>
        <v>0.0071213650075895125</v>
      </c>
      <c r="L2884" s="22">
        <f aca="true" t="shared" si="275" ref="L2884:L2922">+K2884+L2883</f>
        <v>0.02304244475656206</v>
      </c>
    </row>
    <row r="2885" spans="1:12" s="22" customFormat="1" ht="15.75">
      <c r="A2885" s="22" t="s">
        <v>20</v>
      </c>
      <c r="B2885" s="22" t="s">
        <v>164</v>
      </c>
      <c r="C2885" s="22">
        <v>1532.84</v>
      </c>
      <c r="D2885" s="22">
        <v>1750593</v>
      </c>
      <c r="E2885" s="22">
        <f t="shared" si="270"/>
        <v>1</v>
      </c>
      <c r="F2885" s="22" t="s">
        <v>20</v>
      </c>
      <c r="G2885" s="22" t="s">
        <v>164</v>
      </c>
      <c r="H2885" s="22">
        <v>8423.17</v>
      </c>
      <c r="I2885" s="22">
        <v>1689220</v>
      </c>
      <c r="J2885" s="22">
        <f t="shared" si="271"/>
        <v>4978.005</v>
      </c>
      <c r="K2885" s="22">
        <f t="shared" si="274"/>
        <v>0.008366043865352406</v>
      </c>
      <c r="L2885" s="22">
        <f t="shared" si="275"/>
        <v>0.03140848862191447</v>
      </c>
    </row>
    <row r="2886" spans="1:12" s="22" customFormat="1" ht="15.75">
      <c r="A2886" s="22" t="s">
        <v>20</v>
      </c>
      <c r="B2886" s="22" t="s">
        <v>165</v>
      </c>
      <c r="C2886" s="22">
        <v>7986.64</v>
      </c>
      <c r="D2886" s="22">
        <v>1758580</v>
      </c>
      <c r="E2886" s="22">
        <f t="shared" si="270"/>
        <v>1</v>
      </c>
      <c r="F2886" s="22" t="s">
        <v>20</v>
      </c>
      <c r="G2886" s="22" t="s">
        <v>165</v>
      </c>
      <c r="H2886" s="22">
        <v>7702.57</v>
      </c>
      <c r="I2886" s="22">
        <v>1696923</v>
      </c>
      <c r="J2886" s="22">
        <f t="shared" si="271"/>
        <v>7844.605</v>
      </c>
      <c r="K2886" s="22">
        <f t="shared" si="274"/>
        <v>0.013183656813595568</v>
      </c>
      <c r="L2886" s="22">
        <f t="shared" si="275"/>
        <v>0.04459214543551004</v>
      </c>
    </row>
    <row r="2887" spans="1:12" s="22" customFormat="1" ht="15.75">
      <c r="A2887" s="22" t="s">
        <v>20</v>
      </c>
      <c r="B2887" s="22" t="s">
        <v>166</v>
      </c>
      <c r="C2887" s="22">
        <v>7584.83</v>
      </c>
      <c r="D2887" s="22">
        <v>1766165</v>
      </c>
      <c r="E2887" s="22">
        <f t="shared" si="270"/>
        <v>1</v>
      </c>
      <c r="F2887" s="22" t="s">
        <v>20</v>
      </c>
      <c r="G2887" s="22" t="s">
        <v>166</v>
      </c>
      <c r="H2887" s="22">
        <v>9231.59</v>
      </c>
      <c r="I2887" s="22">
        <v>1706154</v>
      </c>
      <c r="J2887" s="22">
        <f t="shared" si="271"/>
        <v>8408.21</v>
      </c>
      <c r="K2887" s="22">
        <f t="shared" si="274"/>
        <v>0.014130852357338882</v>
      </c>
      <c r="L2887" s="22">
        <f t="shared" si="275"/>
        <v>0.05872299779284892</v>
      </c>
    </row>
    <row r="2888" spans="1:12" s="22" customFormat="1" ht="15.75">
      <c r="A2888" s="22" t="s">
        <v>20</v>
      </c>
      <c r="B2888" s="22" t="s">
        <v>167</v>
      </c>
      <c r="C2888" s="22">
        <v>19111.87</v>
      </c>
      <c r="D2888" s="22">
        <v>1785276</v>
      </c>
      <c r="E2888" s="22">
        <f t="shared" si="270"/>
        <v>1</v>
      </c>
      <c r="F2888" s="22" t="s">
        <v>20</v>
      </c>
      <c r="G2888" s="22" t="s">
        <v>167</v>
      </c>
      <c r="H2888" s="22">
        <v>13065.59</v>
      </c>
      <c r="I2888" s="22">
        <v>1719220</v>
      </c>
      <c r="J2888" s="22">
        <f t="shared" si="271"/>
        <v>16088.73</v>
      </c>
      <c r="K2888" s="22">
        <f t="shared" si="274"/>
        <v>0.027038747634405995</v>
      </c>
      <c r="L2888" s="22">
        <f t="shared" si="275"/>
        <v>0.08576174542725491</v>
      </c>
    </row>
    <row r="2889" spans="1:12" s="22" customFormat="1" ht="15.75">
      <c r="A2889" s="22" t="s">
        <v>20</v>
      </c>
      <c r="B2889" s="22" t="s">
        <v>168</v>
      </c>
      <c r="C2889" s="22">
        <v>19065.22</v>
      </c>
      <c r="D2889" s="22">
        <v>1804342</v>
      </c>
      <c r="E2889" s="22">
        <f t="shared" si="270"/>
        <v>1</v>
      </c>
      <c r="F2889" s="22" t="s">
        <v>20</v>
      </c>
      <c r="G2889" s="22" t="s">
        <v>168</v>
      </c>
      <c r="H2889" s="22">
        <v>15344.01</v>
      </c>
      <c r="I2889" s="22">
        <v>1734564</v>
      </c>
      <c r="J2889" s="22">
        <f t="shared" si="271"/>
        <v>17204.615</v>
      </c>
      <c r="K2889" s="22">
        <f t="shared" si="274"/>
        <v>0.028914105907185707</v>
      </c>
      <c r="L2889" s="22">
        <f t="shared" si="275"/>
        <v>0.11467585133444062</v>
      </c>
    </row>
    <row r="2890" spans="1:12" s="22" customFormat="1" ht="15.75">
      <c r="A2890" s="22" t="s">
        <v>20</v>
      </c>
      <c r="B2890" s="22" t="s">
        <v>169</v>
      </c>
      <c r="C2890" s="22">
        <v>4468.3</v>
      </c>
      <c r="D2890" s="22">
        <v>1808810</v>
      </c>
      <c r="E2890" s="22">
        <f t="shared" si="270"/>
        <v>1</v>
      </c>
      <c r="F2890" s="22" t="s">
        <v>20</v>
      </c>
      <c r="G2890" s="22" t="s">
        <v>169</v>
      </c>
      <c r="H2890" s="22">
        <v>6749.25</v>
      </c>
      <c r="I2890" s="22">
        <v>1741313</v>
      </c>
      <c r="J2890" s="22">
        <f t="shared" si="271"/>
        <v>5608.775</v>
      </c>
      <c r="K2890" s="22">
        <f t="shared" si="274"/>
        <v>0.009426117024971236</v>
      </c>
      <c r="L2890" s="22">
        <f t="shared" si="275"/>
        <v>0.12410196835941185</v>
      </c>
    </row>
    <row r="2891" spans="1:12" s="22" customFormat="1" ht="15.75">
      <c r="A2891" s="22" t="s">
        <v>20</v>
      </c>
      <c r="B2891" s="22" t="s">
        <v>170</v>
      </c>
      <c r="C2891" s="22">
        <v>8555.68</v>
      </c>
      <c r="D2891" s="22">
        <v>1817366</v>
      </c>
      <c r="E2891" s="22">
        <f t="shared" si="270"/>
        <v>1</v>
      </c>
      <c r="F2891" s="22" t="s">
        <v>20</v>
      </c>
      <c r="G2891" s="22" t="s">
        <v>170</v>
      </c>
      <c r="H2891" s="22">
        <v>10275.76</v>
      </c>
      <c r="I2891" s="22">
        <v>1751589</v>
      </c>
      <c r="J2891" s="22">
        <f t="shared" si="271"/>
        <v>9415.720000000001</v>
      </c>
      <c r="K2891" s="22">
        <f t="shared" si="274"/>
        <v>0.01582407541653252</v>
      </c>
      <c r="L2891" s="22">
        <f t="shared" si="275"/>
        <v>0.13992604377594436</v>
      </c>
    </row>
    <row r="2892" spans="1:12" s="22" customFormat="1" ht="15.75">
      <c r="A2892" s="22" t="s">
        <v>20</v>
      </c>
      <c r="B2892" s="22" t="s">
        <v>171</v>
      </c>
      <c r="C2892" s="22">
        <v>15029.61</v>
      </c>
      <c r="D2892" s="22">
        <v>1832395</v>
      </c>
      <c r="E2892" s="22">
        <f t="shared" si="270"/>
        <v>1</v>
      </c>
      <c r="F2892" s="22" t="s">
        <v>20</v>
      </c>
      <c r="G2892" s="22" t="s">
        <v>171</v>
      </c>
      <c r="H2892" s="22">
        <v>6626.6</v>
      </c>
      <c r="I2892" s="22">
        <v>1758216</v>
      </c>
      <c r="J2892" s="22">
        <f t="shared" si="271"/>
        <v>10828.105</v>
      </c>
      <c r="K2892" s="22">
        <f t="shared" si="274"/>
        <v>0.01819773210525938</v>
      </c>
      <c r="L2892" s="22">
        <f t="shared" si="275"/>
        <v>0.15812377588120374</v>
      </c>
    </row>
    <row r="2893" spans="1:12" s="22" customFormat="1" ht="15.75">
      <c r="A2893" s="22" t="s">
        <v>20</v>
      </c>
      <c r="B2893" s="22" t="s">
        <v>172</v>
      </c>
      <c r="C2893" s="22">
        <v>11386.43</v>
      </c>
      <c r="D2893" s="22">
        <v>1843782</v>
      </c>
      <c r="E2893" s="22">
        <f t="shared" si="270"/>
        <v>1</v>
      </c>
      <c r="F2893" s="22" t="s">
        <v>20</v>
      </c>
      <c r="G2893" s="22" t="s">
        <v>172</v>
      </c>
      <c r="H2893" s="22">
        <v>11881.87</v>
      </c>
      <c r="I2893" s="22">
        <v>1770097</v>
      </c>
      <c r="J2893" s="22">
        <f t="shared" si="271"/>
        <v>11634.150000000001</v>
      </c>
      <c r="K2893" s="22">
        <f t="shared" si="274"/>
        <v>0.01955237273487867</v>
      </c>
      <c r="L2893" s="22">
        <f t="shared" si="275"/>
        <v>0.1776761486160824</v>
      </c>
    </row>
    <row r="2894" spans="1:12" s="22" customFormat="1" ht="15.75">
      <c r="A2894" s="22" t="s">
        <v>20</v>
      </c>
      <c r="B2894" s="22" t="s">
        <v>173</v>
      </c>
      <c r="C2894" s="22">
        <v>21447.59</v>
      </c>
      <c r="D2894" s="22">
        <v>1865229</v>
      </c>
      <c r="E2894" s="22">
        <f t="shared" si="270"/>
        <v>1</v>
      </c>
      <c r="F2894" s="22" t="s">
        <v>20</v>
      </c>
      <c r="G2894" s="22" t="s">
        <v>173</v>
      </c>
      <c r="H2894" s="22">
        <v>12938.92</v>
      </c>
      <c r="I2894" s="22">
        <v>1783036</v>
      </c>
      <c r="J2894" s="22">
        <f t="shared" si="271"/>
        <v>17193.255</v>
      </c>
      <c r="K2894" s="22">
        <f t="shared" si="274"/>
        <v>0.028895014271417885</v>
      </c>
      <c r="L2894" s="22">
        <f t="shared" si="275"/>
        <v>0.2065711628875003</v>
      </c>
    </row>
    <row r="2895" spans="1:12" s="22" customFormat="1" ht="15.75">
      <c r="A2895" s="22" t="s">
        <v>20</v>
      </c>
      <c r="B2895" s="22" t="s">
        <v>174</v>
      </c>
      <c r="C2895" s="22">
        <v>19706.05</v>
      </c>
      <c r="D2895" s="22">
        <v>1884935</v>
      </c>
      <c r="E2895" s="22">
        <f t="shared" si="270"/>
        <v>1</v>
      </c>
      <c r="F2895" s="22" t="s">
        <v>20</v>
      </c>
      <c r="G2895" s="22" t="s">
        <v>174</v>
      </c>
      <c r="H2895" s="22">
        <v>6587.09</v>
      </c>
      <c r="I2895" s="22">
        <v>1789623</v>
      </c>
      <c r="J2895" s="22">
        <f t="shared" si="271"/>
        <v>13146.57</v>
      </c>
      <c r="K2895" s="22">
        <f t="shared" si="274"/>
        <v>0.022094148418678964</v>
      </c>
      <c r="L2895" s="22">
        <f t="shared" si="275"/>
        <v>0.22866531130617926</v>
      </c>
    </row>
    <row r="2896" spans="1:12" s="22" customFormat="1" ht="15.75">
      <c r="A2896" s="22" t="s">
        <v>20</v>
      </c>
      <c r="B2896" s="22" t="s">
        <v>175</v>
      </c>
      <c r="C2896" s="22">
        <v>22141.4</v>
      </c>
      <c r="D2896" s="22">
        <v>1907077</v>
      </c>
      <c r="E2896" s="22">
        <f t="shared" si="270"/>
        <v>1</v>
      </c>
      <c r="F2896" s="22" t="s">
        <v>20</v>
      </c>
      <c r="G2896" s="22" t="s">
        <v>175</v>
      </c>
      <c r="H2896" s="22">
        <v>21782.1</v>
      </c>
      <c r="I2896" s="22">
        <v>1811406</v>
      </c>
      <c r="J2896" s="22">
        <f t="shared" si="271"/>
        <v>21961.75</v>
      </c>
      <c r="K2896" s="22">
        <f t="shared" si="274"/>
        <v>0.03690895526619664</v>
      </c>
      <c r="L2896" s="22">
        <f t="shared" si="275"/>
        <v>0.2655742665723759</v>
      </c>
    </row>
    <row r="2897" spans="1:12" s="22" customFormat="1" ht="15.75">
      <c r="A2897" s="22" t="s">
        <v>20</v>
      </c>
      <c r="B2897" s="22" t="s">
        <v>176</v>
      </c>
      <c r="C2897" s="22">
        <v>6102.97</v>
      </c>
      <c r="D2897" s="22">
        <v>1913180</v>
      </c>
      <c r="E2897" s="22">
        <f t="shared" si="270"/>
        <v>1</v>
      </c>
      <c r="F2897" s="22" t="s">
        <v>20</v>
      </c>
      <c r="G2897" s="22" t="s">
        <v>176</v>
      </c>
      <c r="H2897" s="22">
        <v>7349.8</v>
      </c>
      <c r="I2897" s="22">
        <v>1818755</v>
      </c>
      <c r="J2897" s="22">
        <f t="shared" si="271"/>
        <v>6726.385</v>
      </c>
      <c r="K2897" s="22">
        <f t="shared" si="274"/>
        <v>0.011304374335752664</v>
      </c>
      <c r="L2897" s="22">
        <f t="shared" si="275"/>
        <v>0.2768786409081286</v>
      </c>
    </row>
    <row r="2898" spans="1:12" s="22" customFormat="1" ht="15.75">
      <c r="A2898" s="22" t="s">
        <v>20</v>
      </c>
      <c r="B2898" s="22" t="s">
        <v>177</v>
      </c>
      <c r="C2898" s="22">
        <v>12316.29</v>
      </c>
      <c r="D2898" s="22">
        <v>1925496</v>
      </c>
      <c r="E2898" s="22">
        <f t="shared" si="270"/>
        <v>1</v>
      </c>
      <c r="F2898" s="22" t="s">
        <v>20</v>
      </c>
      <c r="G2898" s="22" t="s">
        <v>177</v>
      </c>
      <c r="H2898" s="22">
        <v>18186.89</v>
      </c>
      <c r="I2898" s="22">
        <v>1836942</v>
      </c>
      <c r="J2898" s="22">
        <f t="shared" si="271"/>
        <v>15251.59</v>
      </c>
      <c r="K2898" s="22">
        <f t="shared" si="274"/>
        <v>0.025631848693677507</v>
      </c>
      <c r="L2898" s="22">
        <f t="shared" si="275"/>
        <v>0.3025104896018061</v>
      </c>
    </row>
    <row r="2899" spans="1:12" s="22" customFormat="1" ht="15.75">
      <c r="A2899" s="22" t="s">
        <v>20</v>
      </c>
      <c r="B2899" s="22" t="s">
        <v>178</v>
      </c>
      <c r="C2899" s="22">
        <v>11046.41</v>
      </c>
      <c r="D2899" s="22">
        <v>1936542</v>
      </c>
      <c r="E2899" s="22">
        <f t="shared" si="270"/>
        <v>1</v>
      </c>
      <c r="F2899" s="22" t="s">
        <v>20</v>
      </c>
      <c r="G2899" s="22" t="s">
        <v>178</v>
      </c>
      <c r="H2899" s="22">
        <v>13383.32</v>
      </c>
      <c r="I2899" s="22">
        <v>1850326</v>
      </c>
      <c r="J2899" s="22">
        <f t="shared" si="271"/>
        <v>12214.865</v>
      </c>
      <c r="K2899" s="22">
        <f t="shared" si="274"/>
        <v>0.02052832337439553</v>
      </c>
      <c r="L2899" s="22">
        <f t="shared" si="275"/>
        <v>0.32303881297620163</v>
      </c>
    </row>
    <row r="2900" spans="1:12" s="22" customFormat="1" ht="15.75">
      <c r="A2900" s="22" t="s">
        <v>20</v>
      </c>
      <c r="B2900" s="22" t="s">
        <v>179</v>
      </c>
      <c r="C2900" s="22">
        <v>7085.99</v>
      </c>
      <c r="D2900" s="22">
        <v>1943628</v>
      </c>
      <c r="E2900" s="22">
        <f t="shared" si="270"/>
        <v>1</v>
      </c>
      <c r="F2900" s="22" t="s">
        <v>20</v>
      </c>
      <c r="G2900" s="22" t="s">
        <v>179</v>
      </c>
      <c r="H2900" s="22">
        <v>17609.23</v>
      </c>
      <c r="I2900" s="22">
        <v>1867935</v>
      </c>
      <c r="J2900" s="22">
        <f t="shared" si="271"/>
        <v>12347.61</v>
      </c>
      <c r="K2900" s="22">
        <f t="shared" si="274"/>
        <v>0.02075141485238846</v>
      </c>
      <c r="L2900" s="22">
        <f t="shared" si="275"/>
        <v>0.3437902278285901</v>
      </c>
    </row>
    <row r="2901" spans="1:12" s="22" customFormat="1" ht="15.75">
      <c r="A2901" s="22" t="s">
        <v>20</v>
      </c>
      <c r="B2901" s="22" t="s">
        <v>180</v>
      </c>
      <c r="C2901" s="22">
        <v>14902.92</v>
      </c>
      <c r="D2901" s="22">
        <v>1958531</v>
      </c>
      <c r="E2901" s="22">
        <f t="shared" si="270"/>
        <v>1</v>
      </c>
      <c r="F2901" s="22" t="s">
        <v>20</v>
      </c>
      <c r="G2901" s="22" t="s">
        <v>180</v>
      </c>
      <c r="H2901" s="22">
        <v>3912.22</v>
      </c>
      <c r="I2901" s="22">
        <v>1871847</v>
      </c>
      <c r="J2901" s="22">
        <f t="shared" si="271"/>
        <v>9407.57</v>
      </c>
      <c r="K2901" s="22">
        <f t="shared" si="274"/>
        <v>0.015810378512350495</v>
      </c>
      <c r="L2901" s="22">
        <f t="shared" si="275"/>
        <v>0.3596006063409406</v>
      </c>
    </row>
    <row r="2902" spans="1:12" s="22" customFormat="1" ht="15.75">
      <c r="A2902" s="22" t="s">
        <v>20</v>
      </c>
      <c r="B2902" s="22" t="s">
        <v>181</v>
      </c>
      <c r="C2902" s="22">
        <v>11085.94</v>
      </c>
      <c r="D2902" s="22">
        <v>1969617</v>
      </c>
      <c r="E2902" s="22">
        <f t="shared" si="270"/>
        <v>1</v>
      </c>
      <c r="F2902" s="22" t="s">
        <v>20</v>
      </c>
      <c r="G2902" s="22" t="s">
        <v>181</v>
      </c>
      <c r="H2902" s="22">
        <v>28352.88</v>
      </c>
      <c r="I2902" s="22">
        <v>1900200</v>
      </c>
      <c r="J2902" s="22">
        <f t="shared" si="271"/>
        <v>19719.41</v>
      </c>
      <c r="K2902" s="22">
        <f t="shared" si="274"/>
        <v>0.03314047476024409</v>
      </c>
      <c r="L2902" s="22">
        <f t="shared" si="275"/>
        <v>0.39274108110118466</v>
      </c>
    </row>
    <row r="2903" spans="1:12" s="22" customFormat="1" ht="15.75">
      <c r="A2903" s="22" t="s">
        <v>20</v>
      </c>
      <c r="B2903" s="22" t="s">
        <v>182</v>
      </c>
      <c r="C2903" s="22">
        <v>9517.71</v>
      </c>
      <c r="D2903" s="22">
        <v>1979135</v>
      </c>
      <c r="E2903" s="22">
        <f t="shared" si="270"/>
        <v>1</v>
      </c>
      <c r="F2903" s="22" t="s">
        <v>20</v>
      </c>
      <c r="G2903" s="22" t="s">
        <v>182</v>
      </c>
      <c r="H2903" s="22">
        <v>11009.97</v>
      </c>
      <c r="I2903" s="22">
        <v>1911210</v>
      </c>
      <c r="J2903" s="22">
        <f t="shared" si="271"/>
        <v>10263.84</v>
      </c>
      <c r="K2903" s="22">
        <f t="shared" si="274"/>
        <v>0.01724942736436758</v>
      </c>
      <c r="L2903" s="22">
        <f t="shared" si="275"/>
        <v>0.40999050846555224</v>
      </c>
    </row>
    <row r="2904" spans="1:12" s="22" customFormat="1" ht="15.75">
      <c r="A2904" s="22" t="s">
        <v>20</v>
      </c>
      <c r="B2904" s="22" t="s">
        <v>183</v>
      </c>
      <c r="C2904" s="22">
        <v>16814.85</v>
      </c>
      <c r="D2904" s="22">
        <v>1995950</v>
      </c>
      <c r="E2904" s="22">
        <f t="shared" si="270"/>
        <v>1</v>
      </c>
      <c r="F2904" s="22" t="s">
        <v>20</v>
      </c>
      <c r="G2904" s="22" t="s">
        <v>183</v>
      </c>
      <c r="H2904" s="22">
        <v>20451.42</v>
      </c>
      <c r="I2904" s="22">
        <v>1931661</v>
      </c>
      <c r="J2904" s="22">
        <f t="shared" si="271"/>
        <v>18633.135</v>
      </c>
      <c r="K2904" s="22">
        <f t="shared" si="274"/>
        <v>0.031314879104989486</v>
      </c>
      <c r="L2904" s="22">
        <f t="shared" si="275"/>
        <v>0.4413053875705417</v>
      </c>
    </row>
    <row r="2905" spans="1:12" s="22" customFormat="1" ht="15.75">
      <c r="A2905" s="22" t="s">
        <v>20</v>
      </c>
      <c r="B2905" s="22" t="s">
        <v>184</v>
      </c>
      <c r="C2905" s="22">
        <v>7493.17</v>
      </c>
      <c r="D2905" s="22">
        <v>2003443</v>
      </c>
      <c r="E2905" s="22">
        <f t="shared" si="270"/>
        <v>1</v>
      </c>
      <c r="F2905" s="22" t="s">
        <v>20</v>
      </c>
      <c r="G2905" s="22" t="s">
        <v>184</v>
      </c>
      <c r="H2905" s="22">
        <v>10016.76</v>
      </c>
      <c r="I2905" s="22">
        <v>1941678</v>
      </c>
      <c r="J2905" s="22">
        <f t="shared" si="271"/>
        <v>8754.965</v>
      </c>
      <c r="K2905" s="22">
        <f t="shared" si="274"/>
        <v>0.01471360941373603</v>
      </c>
      <c r="L2905" s="22">
        <f t="shared" si="275"/>
        <v>0.4560189969842777</v>
      </c>
    </row>
    <row r="2906" spans="1:12" s="22" customFormat="1" ht="15.75">
      <c r="A2906" s="22" t="s">
        <v>20</v>
      </c>
      <c r="B2906" s="22" t="s">
        <v>185</v>
      </c>
      <c r="C2906" s="22">
        <v>14187.59</v>
      </c>
      <c r="D2906" s="22">
        <v>2017631</v>
      </c>
      <c r="E2906" s="22">
        <f aca="true" t="shared" si="276" ref="E2906:E2922">IF(B2906=G2906,1,0)</f>
        <v>1</v>
      </c>
      <c r="F2906" s="22" t="s">
        <v>20</v>
      </c>
      <c r="G2906" s="22" t="s">
        <v>185</v>
      </c>
      <c r="H2906" s="22">
        <v>12207.06</v>
      </c>
      <c r="I2906" s="22">
        <v>1953885</v>
      </c>
      <c r="J2906" s="22">
        <f aca="true" t="shared" si="277" ref="J2906:J2922">(C2906+H2906)/2</f>
        <v>13197.325</v>
      </c>
      <c r="K2906" s="22">
        <f t="shared" si="274"/>
        <v>0.022179447359999025</v>
      </c>
      <c r="L2906" s="22">
        <f t="shared" si="275"/>
        <v>0.4781984443442768</v>
      </c>
    </row>
    <row r="2907" spans="1:12" s="22" customFormat="1" ht="15.75">
      <c r="A2907" s="22" t="s">
        <v>20</v>
      </c>
      <c r="B2907" s="22" t="s">
        <v>186</v>
      </c>
      <c r="C2907" s="22">
        <v>3473.1</v>
      </c>
      <c r="D2907" s="22">
        <v>2021104</v>
      </c>
      <c r="E2907" s="22">
        <f t="shared" si="276"/>
        <v>1</v>
      </c>
      <c r="F2907" s="22" t="s">
        <v>20</v>
      </c>
      <c r="G2907" s="22" t="s">
        <v>186</v>
      </c>
      <c r="H2907" s="22">
        <v>4335.95</v>
      </c>
      <c r="I2907" s="22">
        <v>1958221</v>
      </c>
      <c r="J2907" s="22">
        <f t="shared" si="277"/>
        <v>3904.5249999999996</v>
      </c>
      <c r="K2907" s="22">
        <f t="shared" si="274"/>
        <v>0.006561951509362706</v>
      </c>
      <c r="L2907" s="22">
        <f t="shared" si="275"/>
        <v>0.4847603958536395</v>
      </c>
    </row>
    <row r="2908" spans="1:13" s="22" customFormat="1" ht="15.75">
      <c r="A2908" s="22" t="s">
        <v>20</v>
      </c>
      <c r="B2908" s="22" t="s">
        <v>187</v>
      </c>
      <c r="C2908" s="22">
        <v>7391.06</v>
      </c>
      <c r="D2908" s="22">
        <v>2028495</v>
      </c>
      <c r="E2908" s="22">
        <f t="shared" si="276"/>
        <v>1</v>
      </c>
      <c r="F2908" s="22" t="s">
        <v>20</v>
      </c>
      <c r="G2908" s="22" t="s">
        <v>187</v>
      </c>
      <c r="H2908" s="22">
        <v>13088.93</v>
      </c>
      <c r="I2908" s="22">
        <v>1971310</v>
      </c>
      <c r="J2908" s="22">
        <f t="shared" si="277"/>
        <v>10239.995</v>
      </c>
      <c r="K2908" s="22">
        <f t="shared" si="274"/>
        <v>0.017209353415874293</v>
      </c>
      <c r="L2908" s="22">
        <f t="shared" si="275"/>
        <v>0.5019697492695138</v>
      </c>
      <c r="M2908" s="22">
        <f>65000+2500*(0.5-L2907)/(L2908-L2907)</f>
        <v>67213.85484074944</v>
      </c>
    </row>
    <row r="2909" spans="1:12" s="22" customFormat="1" ht="15.75">
      <c r="A2909" s="22" t="s">
        <v>20</v>
      </c>
      <c r="B2909" s="22" t="s">
        <v>188</v>
      </c>
      <c r="C2909" s="22">
        <v>2560</v>
      </c>
      <c r="D2909" s="22">
        <v>2031055</v>
      </c>
      <c r="E2909" s="22">
        <f t="shared" si="276"/>
        <v>1</v>
      </c>
      <c r="F2909" s="22" t="s">
        <v>20</v>
      </c>
      <c r="G2909" s="22" t="s">
        <v>188</v>
      </c>
      <c r="H2909" s="22">
        <v>5231.17</v>
      </c>
      <c r="I2909" s="22">
        <v>1976541</v>
      </c>
      <c r="J2909" s="22">
        <f t="shared" si="277"/>
        <v>3895.585</v>
      </c>
      <c r="K2909" s="22">
        <f t="shared" si="274"/>
        <v>0.006546926929805987</v>
      </c>
      <c r="L2909" s="22">
        <f t="shared" si="275"/>
        <v>0.5085166761993197</v>
      </c>
    </row>
    <row r="2910" spans="1:12" s="22" customFormat="1" ht="15.75">
      <c r="A2910" s="22" t="s">
        <v>20</v>
      </c>
      <c r="B2910" s="22" t="s">
        <v>189</v>
      </c>
      <c r="C2910" s="22">
        <v>5499.08</v>
      </c>
      <c r="D2910" s="22">
        <v>2036554</v>
      </c>
      <c r="E2910" s="22">
        <f t="shared" si="276"/>
        <v>1</v>
      </c>
      <c r="F2910" s="22" t="s">
        <v>20</v>
      </c>
      <c r="G2910" s="22" t="s">
        <v>189</v>
      </c>
      <c r="H2910" s="22">
        <v>6916.52</v>
      </c>
      <c r="I2910" s="22">
        <v>1983458</v>
      </c>
      <c r="J2910" s="22">
        <f t="shared" si="277"/>
        <v>6207.8</v>
      </c>
      <c r="K2910" s="22">
        <f t="shared" si="274"/>
        <v>0.01043283948234979</v>
      </c>
      <c r="L2910" s="22">
        <f t="shared" si="275"/>
        <v>0.5189495156816695</v>
      </c>
    </row>
    <row r="2911" spans="1:12" s="22" customFormat="1" ht="15.75">
      <c r="A2911" s="22" t="s">
        <v>20</v>
      </c>
      <c r="B2911" s="22" t="s">
        <v>190</v>
      </c>
      <c r="C2911" s="22">
        <v>5669.72</v>
      </c>
      <c r="D2911" s="22">
        <v>2042224</v>
      </c>
      <c r="E2911" s="22">
        <f t="shared" si="276"/>
        <v>1</v>
      </c>
      <c r="F2911" s="22" t="s">
        <v>20</v>
      </c>
      <c r="G2911" s="22" t="s">
        <v>190</v>
      </c>
      <c r="H2911" s="22">
        <v>6876.25</v>
      </c>
      <c r="I2911" s="22">
        <v>1990334</v>
      </c>
      <c r="J2911" s="22">
        <f t="shared" si="277"/>
        <v>6272.985000000001</v>
      </c>
      <c r="K2911" s="22">
        <f t="shared" si="274"/>
        <v>0.010542389506779857</v>
      </c>
      <c r="L2911" s="22">
        <f t="shared" si="275"/>
        <v>0.5294919051884494</v>
      </c>
    </row>
    <row r="2912" spans="1:12" s="22" customFormat="1" ht="15.75">
      <c r="A2912" s="22" t="s">
        <v>20</v>
      </c>
      <c r="B2912" s="22" t="s">
        <v>191</v>
      </c>
      <c r="C2912" s="22">
        <v>6962.58</v>
      </c>
      <c r="D2912" s="22">
        <v>2049186</v>
      </c>
      <c r="E2912" s="22">
        <f t="shared" si="276"/>
        <v>1</v>
      </c>
      <c r="F2912" s="22" t="s">
        <v>20</v>
      </c>
      <c r="G2912" s="22" t="s">
        <v>191</v>
      </c>
      <c r="H2912" s="22">
        <v>8858.84</v>
      </c>
      <c r="I2912" s="22">
        <v>1999193</v>
      </c>
      <c r="J2912" s="22">
        <f t="shared" si="277"/>
        <v>7910.71</v>
      </c>
      <c r="K2912" s="22">
        <f t="shared" si="274"/>
        <v>0.013294752991626552</v>
      </c>
      <c r="L2912" s="22">
        <f t="shared" si="275"/>
        <v>0.5427866581800759</v>
      </c>
    </row>
    <row r="2913" spans="1:12" s="22" customFormat="1" ht="15.75">
      <c r="A2913" s="22" t="s">
        <v>20</v>
      </c>
      <c r="B2913" s="22" t="s">
        <v>192</v>
      </c>
      <c r="C2913" s="22">
        <v>8131.89</v>
      </c>
      <c r="D2913" s="22">
        <v>2057318</v>
      </c>
      <c r="E2913" s="22">
        <f t="shared" si="276"/>
        <v>1</v>
      </c>
      <c r="F2913" s="22" t="s">
        <v>20</v>
      </c>
      <c r="G2913" s="22" t="s">
        <v>192</v>
      </c>
      <c r="H2913" s="22">
        <v>8024.17</v>
      </c>
      <c r="I2913" s="22">
        <v>2007217</v>
      </c>
      <c r="J2913" s="22">
        <f t="shared" si="277"/>
        <v>8078.030000000001</v>
      </c>
      <c r="K2913" s="22">
        <f t="shared" si="274"/>
        <v>0.013575951274784316</v>
      </c>
      <c r="L2913" s="22">
        <f t="shared" si="275"/>
        <v>0.5563626094548602</v>
      </c>
    </row>
    <row r="2914" spans="1:12" s="22" customFormat="1" ht="15.75">
      <c r="A2914" s="22" t="s">
        <v>20</v>
      </c>
      <c r="B2914" s="22" t="s">
        <v>193</v>
      </c>
      <c r="C2914" s="22">
        <v>7239.32</v>
      </c>
      <c r="D2914" s="22">
        <v>2064557</v>
      </c>
      <c r="E2914" s="22">
        <f t="shared" si="276"/>
        <v>1</v>
      </c>
      <c r="F2914" s="22" t="s">
        <v>20</v>
      </c>
      <c r="G2914" s="22" t="s">
        <v>193</v>
      </c>
      <c r="H2914" s="22">
        <v>14137.29</v>
      </c>
      <c r="I2914" s="22">
        <v>2021354</v>
      </c>
      <c r="J2914" s="22">
        <f t="shared" si="277"/>
        <v>10688.305</v>
      </c>
      <c r="K2914" s="22">
        <f t="shared" si="274"/>
        <v>0.017962783981989864</v>
      </c>
      <c r="L2914" s="22">
        <f t="shared" si="275"/>
        <v>0.5743253934368501</v>
      </c>
    </row>
    <row r="2915" spans="1:12" s="22" customFormat="1" ht="15.75">
      <c r="A2915" s="22" t="s">
        <v>20</v>
      </c>
      <c r="B2915" s="22" t="s">
        <v>194</v>
      </c>
      <c r="C2915" s="22">
        <v>15920.72</v>
      </c>
      <c r="D2915" s="22">
        <v>2080478</v>
      </c>
      <c r="E2915" s="22">
        <f t="shared" si="276"/>
        <v>1</v>
      </c>
      <c r="F2915" s="22" t="s">
        <v>20</v>
      </c>
      <c r="G2915" s="22" t="s">
        <v>194</v>
      </c>
      <c r="H2915" s="22">
        <v>9792.48</v>
      </c>
      <c r="I2915" s="22">
        <v>2031147</v>
      </c>
      <c r="J2915" s="22">
        <f t="shared" si="277"/>
        <v>12856.599999999999</v>
      </c>
      <c r="K2915" s="22">
        <f t="shared" si="274"/>
        <v>0.02160682433209483</v>
      </c>
      <c r="L2915" s="22">
        <f t="shared" si="275"/>
        <v>0.5959322177689449</v>
      </c>
    </row>
    <row r="2916" spans="1:12" s="22" customFormat="1" ht="15.75">
      <c r="A2916" s="22" t="s">
        <v>20</v>
      </c>
      <c r="B2916" s="22" t="s">
        <v>195</v>
      </c>
      <c r="C2916" s="22">
        <v>10061.15</v>
      </c>
      <c r="D2916" s="22">
        <v>2090539</v>
      </c>
      <c r="E2916" s="22">
        <f t="shared" si="276"/>
        <v>1</v>
      </c>
      <c r="F2916" s="22" t="s">
        <v>20</v>
      </c>
      <c r="G2916" s="22" t="s">
        <v>195</v>
      </c>
      <c r="H2916" s="22">
        <v>4518.37</v>
      </c>
      <c r="I2916" s="22">
        <v>2035665</v>
      </c>
      <c r="J2916" s="22">
        <f t="shared" si="277"/>
        <v>7289.76</v>
      </c>
      <c r="K2916" s="22">
        <f t="shared" si="274"/>
        <v>0.012251183341095751</v>
      </c>
      <c r="L2916" s="22">
        <f t="shared" si="275"/>
        <v>0.6081834011100407</v>
      </c>
    </row>
    <row r="2917" spans="1:12" s="22" customFormat="1" ht="15.75">
      <c r="A2917" s="22" t="s">
        <v>20</v>
      </c>
      <c r="B2917" s="22" t="s">
        <v>196</v>
      </c>
      <c r="C2917" s="22">
        <v>6682.24</v>
      </c>
      <c r="D2917" s="22">
        <v>2097221</v>
      </c>
      <c r="E2917" s="22">
        <f t="shared" si="276"/>
        <v>1</v>
      </c>
      <c r="F2917" s="22" t="s">
        <v>20</v>
      </c>
      <c r="G2917" s="22" t="s">
        <v>196</v>
      </c>
      <c r="H2917" s="22">
        <v>7543.92</v>
      </c>
      <c r="I2917" s="22">
        <v>2043209</v>
      </c>
      <c r="J2917" s="22">
        <f t="shared" si="277"/>
        <v>7113.08</v>
      </c>
      <c r="K2917" s="22">
        <f t="shared" si="274"/>
        <v>0.011954254625650414</v>
      </c>
      <c r="L2917" s="22">
        <f t="shared" si="275"/>
        <v>0.620137655735691</v>
      </c>
    </row>
    <row r="2918" spans="1:12" s="22" customFormat="1" ht="15.75">
      <c r="A2918" s="22" t="s">
        <v>20</v>
      </c>
      <c r="B2918" s="22" t="s">
        <v>197</v>
      </c>
      <c r="C2918" s="22">
        <v>4449.69</v>
      </c>
      <c r="D2918" s="22">
        <v>2101671</v>
      </c>
      <c r="E2918" s="22">
        <f t="shared" si="276"/>
        <v>1</v>
      </c>
      <c r="F2918" s="22" t="s">
        <v>20</v>
      </c>
      <c r="G2918" s="22" t="s">
        <v>197</v>
      </c>
      <c r="H2918" s="22">
        <v>9422.63</v>
      </c>
      <c r="I2918" s="22">
        <v>2052632</v>
      </c>
      <c r="J2918" s="22">
        <f t="shared" si="277"/>
        <v>6936.16</v>
      </c>
      <c r="K2918" s="22">
        <f t="shared" si="274"/>
        <v>0.011656922565787447</v>
      </c>
      <c r="L2918" s="22">
        <f t="shared" si="275"/>
        <v>0.6317945783014784</v>
      </c>
    </row>
    <row r="2919" spans="1:12" s="22" customFormat="1" ht="15.75">
      <c r="A2919" s="22" t="s">
        <v>20</v>
      </c>
      <c r="B2919" s="22" t="s">
        <v>198</v>
      </c>
      <c r="C2919" s="22">
        <v>8950.93</v>
      </c>
      <c r="D2919" s="22">
        <v>2110622</v>
      </c>
      <c r="E2919" s="22">
        <f t="shared" si="276"/>
        <v>1</v>
      </c>
      <c r="F2919" s="22" t="s">
        <v>20</v>
      </c>
      <c r="G2919" s="22" t="s">
        <v>198</v>
      </c>
      <c r="H2919" s="22">
        <v>3523.93</v>
      </c>
      <c r="I2919" s="22">
        <v>2056156</v>
      </c>
      <c r="J2919" s="22">
        <f t="shared" si="277"/>
        <v>6237.43</v>
      </c>
      <c r="K2919" s="22">
        <f t="shared" si="274"/>
        <v>0.010482635711909702</v>
      </c>
      <c r="L2919" s="22">
        <f t="shared" si="275"/>
        <v>0.6422772140133881</v>
      </c>
    </row>
    <row r="2920" spans="1:12" s="22" customFormat="1" ht="15.75">
      <c r="A2920" s="22" t="s">
        <v>20</v>
      </c>
      <c r="B2920" s="22" t="s">
        <v>199</v>
      </c>
      <c r="C2920" s="22">
        <v>9505.15</v>
      </c>
      <c r="D2920" s="22">
        <v>2120127</v>
      </c>
      <c r="E2920" s="22">
        <f t="shared" si="276"/>
        <v>1</v>
      </c>
      <c r="F2920" s="22" t="s">
        <v>20</v>
      </c>
      <c r="G2920" s="22" t="s">
        <v>199</v>
      </c>
      <c r="H2920" s="22">
        <v>15172.48</v>
      </c>
      <c r="I2920" s="22">
        <v>2071328</v>
      </c>
      <c r="J2920" s="22">
        <f t="shared" si="277"/>
        <v>12338.814999999999</v>
      </c>
      <c r="K2920" s="22">
        <f t="shared" si="274"/>
        <v>0.020736633960084055</v>
      </c>
      <c r="L2920" s="22">
        <f t="shared" si="275"/>
        <v>0.6630138479734722</v>
      </c>
    </row>
    <row r="2921" spans="1:12" s="22" customFormat="1" ht="15.75">
      <c r="A2921" s="22" t="s">
        <v>20</v>
      </c>
      <c r="B2921" s="22" t="s">
        <v>200</v>
      </c>
      <c r="C2921" s="22">
        <v>8408.86</v>
      </c>
      <c r="D2921" s="22">
        <v>2128536</v>
      </c>
      <c r="E2921" s="22">
        <f t="shared" si="276"/>
        <v>1</v>
      </c>
      <c r="F2921" s="22" t="s">
        <v>20</v>
      </c>
      <c r="G2921" s="22" t="s">
        <v>200</v>
      </c>
      <c r="H2921" s="22">
        <v>4319.09</v>
      </c>
      <c r="I2921" s="22">
        <v>2075647</v>
      </c>
      <c r="J2921" s="22">
        <f t="shared" si="277"/>
        <v>6363.975</v>
      </c>
      <c r="K2921" s="22">
        <f t="shared" si="274"/>
        <v>0.010695307459113857</v>
      </c>
      <c r="L2921" s="22">
        <f t="shared" si="275"/>
        <v>0.673709155432586</v>
      </c>
    </row>
    <row r="2922" spans="1:12" s="22" customFormat="1" ht="15.75">
      <c r="A2922" s="22" t="s">
        <v>20</v>
      </c>
      <c r="B2922" s="22" t="s">
        <v>132</v>
      </c>
      <c r="C2922" s="22">
        <v>160172.6</v>
      </c>
      <c r="D2922" s="22">
        <v>2288709</v>
      </c>
      <c r="E2922" s="22">
        <f t="shared" si="276"/>
        <v>1</v>
      </c>
      <c r="F2922" s="22" t="s">
        <v>20</v>
      </c>
      <c r="G2922" s="22" t="s">
        <v>132</v>
      </c>
      <c r="H2922" s="22">
        <v>228129.8</v>
      </c>
      <c r="I2922" s="22">
        <v>2303777</v>
      </c>
      <c r="J2922" s="22">
        <f t="shared" si="277"/>
        <v>194151.2</v>
      </c>
      <c r="K2922" s="22">
        <f t="shared" si="274"/>
        <v>0.3262908445674137</v>
      </c>
      <c r="L2922" s="22">
        <f t="shared" si="275"/>
        <v>0.9999999999999998</v>
      </c>
    </row>
    <row r="2925" spans="1:6" ht="15.75">
      <c r="A2925" t="s">
        <v>6</v>
      </c>
      <c r="F2925" t="s">
        <v>6</v>
      </c>
    </row>
    <row r="2926" spans="1:9" ht="15.75">
      <c r="A2926" t="s">
        <v>7</v>
      </c>
      <c r="B2926" t="s">
        <v>202</v>
      </c>
      <c r="C2926" t="s">
        <v>9</v>
      </c>
      <c r="D2926" t="s">
        <v>9</v>
      </c>
      <c r="F2926" t="s">
        <v>7</v>
      </c>
      <c r="G2926" t="s">
        <v>202</v>
      </c>
      <c r="H2926" t="s">
        <v>9</v>
      </c>
      <c r="I2926" t="s">
        <v>9</v>
      </c>
    </row>
    <row r="2927" spans="1:11" ht="15.75">
      <c r="A2927" t="s">
        <v>143</v>
      </c>
      <c r="B2927" t="s">
        <v>11</v>
      </c>
      <c r="F2927" t="s">
        <v>143</v>
      </c>
      <c r="G2927" t="s">
        <v>11</v>
      </c>
      <c r="K2927">
        <f>SUM(J2928:J2967)</f>
        <v>301285.82499999995</v>
      </c>
    </row>
    <row r="2928" spans="1:12" s="22" customFormat="1" ht="15.75">
      <c r="A2928" s="22" t="s">
        <v>153</v>
      </c>
      <c r="B2928" s="22" t="s">
        <v>161</v>
      </c>
      <c r="C2928" s="22">
        <v>1163.59</v>
      </c>
      <c r="D2928" s="22">
        <v>1163.59</v>
      </c>
      <c r="E2928" s="22">
        <f aca="true" t="shared" si="278" ref="E2928:E2991">IF(B2928=G2928,1,0)</f>
        <v>1</v>
      </c>
      <c r="F2928" s="22" t="s">
        <v>153</v>
      </c>
      <c r="G2928" s="22" t="s">
        <v>161</v>
      </c>
      <c r="H2928" s="22">
        <v>2313.86</v>
      </c>
      <c r="I2928" s="22">
        <v>2313.86</v>
      </c>
      <c r="J2928" s="22">
        <f aca="true" t="shared" si="279" ref="J2928:J2991">(C2928+H2928)/2</f>
        <v>1738.725</v>
      </c>
      <c r="K2928" s="22">
        <f>J2928/$K$2927</f>
        <v>0.005771014949010628</v>
      </c>
      <c r="L2928" s="22">
        <f>+K2928</f>
        <v>0.005771014949010628</v>
      </c>
    </row>
    <row r="2929" spans="1:12" s="22" customFormat="1" ht="15.75">
      <c r="A2929" s="22" t="s">
        <v>153</v>
      </c>
      <c r="B2929" s="22" t="s">
        <v>163</v>
      </c>
      <c r="C2929" s="22">
        <v>5079.71</v>
      </c>
      <c r="D2929" s="22">
        <v>6243.3</v>
      </c>
      <c r="E2929" s="22">
        <f t="shared" si="278"/>
        <v>0</v>
      </c>
      <c r="J2929" s="22">
        <f t="shared" si="279"/>
        <v>2539.855</v>
      </c>
      <c r="K2929" s="22">
        <f aca="true" t="shared" si="280" ref="K2929:K2964">J2929/$K$2927</f>
        <v>0.008430051430398362</v>
      </c>
      <c r="L2929" s="22">
        <f>+K2929+L2928</f>
        <v>0.01420106637940899</v>
      </c>
    </row>
    <row r="2930" spans="5:12" s="22" customFormat="1" ht="15.75">
      <c r="E2930" s="22">
        <f t="shared" si="278"/>
        <v>0</v>
      </c>
      <c r="F2930" s="22" t="s">
        <v>153</v>
      </c>
      <c r="G2930" s="22" t="s">
        <v>164</v>
      </c>
      <c r="H2930" s="22">
        <v>2292.86</v>
      </c>
      <c r="I2930" s="22">
        <v>4606.72</v>
      </c>
      <c r="J2930" s="22">
        <f t="shared" si="279"/>
        <v>1146.43</v>
      </c>
      <c r="K2930" s="22">
        <f t="shared" si="280"/>
        <v>0.003805124253688338</v>
      </c>
      <c r="L2930" s="22">
        <f aca="true" t="shared" si="281" ref="L2930:L2964">+K2930+L2929</f>
        <v>0.01800619063309733</v>
      </c>
    </row>
    <row r="2931" spans="1:12" s="22" customFormat="1" ht="15.75">
      <c r="A2931" s="22" t="s">
        <v>153</v>
      </c>
      <c r="B2931" s="22" t="s">
        <v>165</v>
      </c>
      <c r="C2931" s="22">
        <v>1411.67</v>
      </c>
      <c r="D2931" s="22">
        <v>7654.97</v>
      </c>
      <c r="E2931" s="22">
        <f t="shared" si="278"/>
        <v>1</v>
      </c>
      <c r="F2931" s="22" t="s">
        <v>153</v>
      </c>
      <c r="G2931" s="22" t="s">
        <v>165</v>
      </c>
      <c r="H2931" s="22">
        <v>3249.79</v>
      </c>
      <c r="I2931" s="22">
        <v>7856.51</v>
      </c>
      <c r="J2931" s="22">
        <f t="shared" si="279"/>
        <v>2330.73</v>
      </c>
      <c r="K2931" s="22">
        <f t="shared" si="280"/>
        <v>0.00773594310319777</v>
      </c>
      <c r="L2931" s="22">
        <f t="shared" si="281"/>
        <v>0.0257421337362951</v>
      </c>
    </row>
    <row r="2932" spans="1:12" s="22" customFormat="1" ht="15.75">
      <c r="A2932" s="22" t="s">
        <v>153</v>
      </c>
      <c r="B2932" s="22" t="s">
        <v>166</v>
      </c>
      <c r="C2932" s="22">
        <v>5733.46</v>
      </c>
      <c r="D2932" s="22">
        <v>13388.43</v>
      </c>
      <c r="E2932" s="22">
        <f t="shared" si="278"/>
        <v>0</v>
      </c>
      <c r="J2932" s="22">
        <f t="shared" si="279"/>
        <v>2866.73</v>
      </c>
      <c r="K2932" s="22">
        <f t="shared" si="280"/>
        <v>0.009514984649543338</v>
      </c>
      <c r="L2932" s="22">
        <f t="shared" si="281"/>
        <v>0.03525711838583844</v>
      </c>
    </row>
    <row r="2933" spans="1:12" s="22" customFormat="1" ht="15.75">
      <c r="A2933" s="22" t="s">
        <v>153</v>
      </c>
      <c r="B2933" s="22" t="s">
        <v>167</v>
      </c>
      <c r="C2933" s="22">
        <v>10788.66</v>
      </c>
      <c r="D2933" s="22">
        <v>24177.09</v>
      </c>
      <c r="E2933" s="22">
        <f t="shared" si="278"/>
        <v>1</v>
      </c>
      <c r="F2933" s="22" t="s">
        <v>153</v>
      </c>
      <c r="G2933" s="22" t="s">
        <v>167</v>
      </c>
      <c r="H2933" s="22">
        <v>8017.05</v>
      </c>
      <c r="I2933" s="22">
        <v>15873.56</v>
      </c>
      <c r="J2933" s="22">
        <f t="shared" si="279"/>
        <v>9402.855</v>
      </c>
      <c r="K2933" s="22">
        <f t="shared" si="280"/>
        <v>0.031209085259819313</v>
      </c>
      <c r="L2933" s="22">
        <f t="shared" si="281"/>
        <v>0.06646620364565775</v>
      </c>
    </row>
    <row r="2934" spans="1:12" s="22" customFormat="1" ht="15.75">
      <c r="A2934" s="22" t="s">
        <v>153</v>
      </c>
      <c r="B2934" s="22" t="s">
        <v>168</v>
      </c>
      <c r="C2934" s="22">
        <v>11053.86</v>
      </c>
      <c r="D2934" s="22">
        <v>35230.95</v>
      </c>
      <c r="E2934" s="22">
        <f t="shared" si="278"/>
        <v>1</v>
      </c>
      <c r="F2934" s="22" t="s">
        <v>153</v>
      </c>
      <c r="G2934" s="22" t="s">
        <v>168</v>
      </c>
      <c r="H2934" s="22">
        <v>7455.42</v>
      </c>
      <c r="I2934" s="22">
        <v>23328.98</v>
      </c>
      <c r="J2934" s="22">
        <f t="shared" si="279"/>
        <v>9254.64</v>
      </c>
      <c r="K2934" s="22">
        <f t="shared" si="280"/>
        <v>0.030717143762073774</v>
      </c>
      <c r="L2934" s="22">
        <f t="shared" si="281"/>
        <v>0.09718334740773152</v>
      </c>
    </row>
    <row r="2935" spans="1:12" s="22" customFormat="1" ht="15.75">
      <c r="A2935" s="22" t="s">
        <v>153</v>
      </c>
      <c r="B2935" s="22" t="s">
        <v>169</v>
      </c>
      <c r="C2935" s="22">
        <v>1427.95</v>
      </c>
      <c r="D2935" s="22">
        <v>36658.9</v>
      </c>
      <c r="E2935" s="22">
        <f t="shared" si="278"/>
        <v>0</v>
      </c>
      <c r="J2935" s="22">
        <f t="shared" si="279"/>
        <v>713.975</v>
      </c>
      <c r="K2935" s="22">
        <f t="shared" si="280"/>
        <v>0.002369759679201636</v>
      </c>
      <c r="L2935" s="22">
        <f t="shared" si="281"/>
        <v>0.09955310708693316</v>
      </c>
    </row>
    <row r="2936" spans="5:12" s="22" customFormat="1" ht="15.75">
      <c r="E2936" s="22">
        <f t="shared" si="278"/>
        <v>0</v>
      </c>
      <c r="F2936" s="22" t="s">
        <v>153</v>
      </c>
      <c r="G2936" s="22" t="s">
        <v>170</v>
      </c>
      <c r="H2936" s="22">
        <v>5969.07</v>
      </c>
      <c r="I2936" s="22">
        <v>29298.05</v>
      </c>
      <c r="J2936" s="22">
        <f t="shared" si="279"/>
        <v>2984.535</v>
      </c>
      <c r="K2936" s="22">
        <f t="shared" si="280"/>
        <v>0.009905992092392665</v>
      </c>
      <c r="L2936" s="22">
        <f t="shared" si="281"/>
        <v>0.10945909917932582</v>
      </c>
    </row>
    <row r="2937" spans="1:12" s="22" customFormat="1" ht="15.75">
      <c r="A2937" s="22" t="s">
        <v>153</v>
      </c>
      <c r="B2937" s="22" t="s">
        <v>171</v>
      </c>
      <c r="C2937" s="22">
        <v>8206.33</v>
      </c>
      <c r="D2937" s="22">
        <v>44865.23</v>
      </c>
      <c r="E2937" s="22">
        <f t="shared" si="278"/>
        <v>1</v>
      </c>
      <c r="F2937" s="22" t="s">
        <v>153</v>
      </c>
      <c r="G2937" s="22" t="s">
        <v>171</v>
      </c>
      <c r="H2937" s="22">
        <v>4041.04</v>
      </c>
      <c r="I2937" s="22">
        <v>33339.09</v>
      </c>
      <c r="J2937" s="22">
        <f t="shared" si="279"/>
        <v>6123.6849999999995</v>
      </c>
      <c r="K2937" s="22">
        <f t="shared" si="280"/>
        <v>0.020325167969651413</v>
      </c>
      <c r="L2937" s="22">
        <f t="shared" si="281"/>
        <v>0.12978426714897723</v>
      </c>
    </row>
    <row r="2938" spans="1:12" s="22" customFormat="1" ht="15.75">
      <c r="A2938" s="22" t="s">
        <v>153</v>
      </c>
      <c r="B2938" s="22" t="s">
        <v>172</v>
      </c>
      <c r="C2938" s="22">
        <v>2387.63</v>
      </c>
      <c r="D2938" s="22">
        <v>47252.86</v>
      </c>
      <c r="E2938" s="22">
        <f t="shared" si="278"/>
        <v>1</v>
      </c>
      <c r="F2938" s="22" t="s">
        <v>153</v>
      </c>
      <c r="G2938" s="22" t="s">
        <v>172</v>
      </c>
      <c r="H2938" s="22">
        <v>7301.91</v>
      </c>
      <c r="I2938" s="22">
        <v>40641</v>
      </c>
      <c r="J2938" s="22">
        <f t="shared" si="279"/>
        <v>4844.77</v>
      </c>
      <c r="K2938" s="22">
        <f t="shared" si="280"/>
        <v>0.016080311777031002</v>
      </c>
      <c r="L2938" s="22">
        <f t="shared" si="281"/>
        <v>0.14586457892600824</v>
      </c>
    </row>
    <row r="2939" spans="1:12" s="22" customFormat="1" ht="15.75">
      <c r="A2939" s="22" t="s">
        <v>153</v>
      </c>
      <c r="B2939" s="22" t="s">
        <v>173</v>
      </c>
      <c r="C2939" s="22">
        <v>6568.31</v>
      </c>
      <c r="D2939" s="22">
        <v>53821.17</v>
      </c>
      <c r="E2939" s="22">
        <f t="shared" si="278"/>
        <v>1</v>
      </c>
      <c r="F2939" s="22" t="s">
        <v>153</v>
      </c>
      <c r="G2939" s="22" t="s">
        <v>173</v>
      </c>
      <c r="H2939" s="22">
        <v>3988.88</v>
      </c>
      <c r="I2939" s="22">
        <v>44629.88</v>
      </c>
      <c r="J2939" s="22">
        <f t="shared" si="279"/>
        <v>5278.595</v>
      </c>
      <c r="K2939" s="22">
        <f t="shared" si="280"/>
        <v>0.017520223528604443</v>
      </c>
      <c r="L2939" s="22">
        <f t="shared" si="281"/>
        <v>0.16338480245461268</v>
      </c>
    </row>
    <row r="2940" spans="1:12" s="22" customFormat="1" ht="15.75">
      <c r="A2940" s="22" t="s">
        <v>153</v>
      </c>
      <c r="B2940" s="22" t="s">
        <v>174</v>
      </c>
      <c r="C2940" s="22">
        <v>8812.78</v>
      </c>
      <c r="D2940" s="22">
        <v>62633.95</v>
      </c>
      <c r="E2940" s="22">
        <f t="shared" si="278"/>
        <v>1</v>
      </c>
      <c r="F2940" s="22" t="s">
        <v>153</v>
      </c>
      <c r="G2940" s="22" t="s">
        <v>174</v>
      </c>
      <c r="H2940" s="22">
        <v>1414.06</v>
      </c>
      <c r="I2940" s="22">
        <v>46043.94</v>
      </c>
      <c r="J2940" s="22">
        <f t="shared" si="279"/>
        <v>5113.42</v>
      </c>
      <c r="K2940" s="22">
        <f t="shared" si="280"/>
        <v>0.016971989969989464</v>
      </c>
      <c r="L2940" s="22">
        <f t="shared" si="281"/>
        <v>0.18035679242460215</v>
      </c>
    </row>
    <row r="2941" spans="1:12" s="22" customFormat="1" ht="15.75">
      <c r="A2941" s="22" t="s">
        <v>153</v>
      </c>
      <c r="B2941" s="22" t="s">
        <v>175</v>
      </c>
      <c r="C2941" s="22">
        <v>5804.06</v>
      </c>
      <c r="D2941" s="22">
        <v>68438.01</v>
      </c>
      <c r="E2941" s="22">
        <f t="shared" si="278"/>
        <v>1</v>
      </c>
      <c r="F2941" s="22" t="s">
        <v>153</v>
      </c>
      <c r="G2941" s="22" t="s">
        <v>175</v>
      </c>
      <c r="H2941" s="22">
        <v>6266.79</v>
      </c>
      <c r="I2941" s="22">
        <v>52310.73</v>
      </c>
      <c r="J2941" s="22">
        <f t="shared" si="279"/>
        <v>6035.425</v>
      </c>
      <c r="K2941" s="22">
        <f t="shared" si="280"/>
        <v>0.02003222355382966</v>
      </c>
      <c r="L2941" s="22">
        <f t="shared" si="281"/>
        <v>0.2003890159784318</v>
      </c>
    </row>
    <row r="2942" spans="1:12" s="22" customFormat="1" ht="15.75">
      <c r="A2942" s="22" t="s">
        <v>153</v>
      </c>
      <c r="B2942" s="22" t="s">
        <v>176</v>
      </c>
      <c r="C2942" s="22">
        <v>1592.17</v>
      </c>
      <c r="D2942" s="22">
        <v>70030.18</v>
      </c>
      <c r="E2942" s="22">
        <f t="shared" si="278"/>
        <v>1</v>
      </c>
      <c r="F2942" s="22" t="s">
        <v>153</v>
      </c>
      <c r="G2942" s="22" t="s">
        <v>176</v>
      </c>
      <c r="H2942" s="22">
        <v>971.05</v>
      </c>
      <c r="I2942" s="22">
        <v>53281.78</v>
      </c>
      <c r="J2942" s="22">
        <f t="shared" si="279"/>
        <v>1281.6100000000001</v>
      </c>
      <c r="K2942" s="22">
        <f t="shared" si="280"/>
        <v>0.004253801186962581</v>
      </c>
      <c r="L2942" s="22">
        <f t="shared" si="281"/>
        <v>0.2046428171653944</v>
      </c>
    </row>
    <row r="2943" spans="1:12" s="22" customFormat="1" ht="15.75">
      <c r="A2943" s="22" t="s">
        <v>153</v>
      </c>
      <c r="B2943" s="22" t="s">
        <v>177</v>
      </c>
      <c r="C2943" s="22">
        <v>1717.56</v>
      </c>
      <c r="D2943" s="22">
        <v>71747.74</v>
      </c>
      <c r="E2943" s="22">
        <f t="shared" si="278"/>
        <v>1</v>
      </c>
      <c r="F2943" s="22" t="s">
        <v>153</v>
      </c>
      <c r="G2943" s="22" t="s">
        <v>177</v>
      </c>
      <c r="H2943" s="22">
        <v>10999.23</v>
      </c>
      <c r="I2943" s="22">
        <v>64281.01</v>
      </c>
      <c r="J2943" s="22">
        <f t="shared" si="279"/>
        <v>6358.3949999999995</v>
      </c>
      <c r="K2943" s="22">
        <f t="shared" si="280"/>
        <v>0.02110419565872374</v>
      </c>
      <c r="L2943" s="22">
        <f t="shared" si="281"/>
        <v>0.22574701282411813</v>
      </c>
    </row>
    <row r="2944" spans="1:12" s="22" customFormat="1" ht="15.75">
      <c r="A2944" s="22" t="s">
        <v>153</v>
      </c>
      <c r="B2944" s="22" t="s">
        <v>178</v>
      </c>
      <c r="C2944" s="22">
        <v>5913.22</v>
      </c>
      <c r="D2944" s="22">
        <v>77660.96</v>
      </c>
      <c r="E2944" s="22">
        <f t="shared" si="278"/>
        <v>1</v>
      </c>
      <c r="F2944" s="22" t="s">
        <v>153</v>
      </c>
      <c r="G2944" s="22" t="s">
        <v>178</v>
      </c>
      <c r="H2944" s="22">
        <v>4289.6</v>
      </c>
      <c r="I2944" s="22">
        <v>68570.61</v>
      </c>
      <c r="J2944" s="22">
        <f t="shared" si="279"/>
        <v>5101.41</v>
      </c>
      <c r="K2944" s="22">
        <f t="shared" si="280"/>
        <v>0.016932127490564816</v>
      </c>
      <c r="L2944" s="22">
        <f t="shared" si="281"/>
        <v>0.24267914031468296</v>
      </c>
    </row>
    <row r="2945" spans="1:12" s="22" customFormat="1" ht="15.75">
      <c r="A2945" s="22" t="s">
        <v>153</v>
      </c>
      <c r="B2945" s="22" t="s">
        <v>179</v>
      </c>
      <c r="C2945" s="22">
        <v>3532.98</v>
      </c>
      <c r="D2945" s="22">
        <v>81193.94</v>
      </c>
      <c r="E2945" s="22">
        <f t="shared" si="278"/>
        <v>1</v>
      </c>
      <c r="F2945" s="22" t="s">
        <v>153</v>
      </c>
      <c r="G2945" s="22" t="s">
        <v>179</v>
      </c>
      <c r="H2945" s="22">
        <v>7911</v>
      </c>
      <c r="I2945" s="22">
        <v>76481.61</v>
      </c>
      <c r="J2945" s="22">
        <f t="shared" si="279"/>
        <v>5721.99</v>
      </c>
      <c r="K2945" s="22">
        <f t="shared" si="280"/>
        <v>0.018991899137637824</v>
      </c>
      <c r="L2945" s="22">
        <f t="shared" si="281"/>
        <v>0.2616710394523208</v>
      </c>
    </row>
    <row r="2946" spans="1:12" s="22" customFormat="1" ht="15.75">
      <c r="A2946" s="22" t="s">
        <v>153</v>
      </c>
      <c r="B2946" s="22" t="s">
        <v>180</v>
      </c>
      <c r="C2946" s="22">
        <v>6163.4</v>
      </c>
      <c r="D2946" s="22">
        <v>87357.34</v>
      </c>
      <c r="E2946" s="22">
        <f t="shared" si="278"/>
        <v>0</v>
      </c>
      <c r="J2946" s="22">
        <f t="shared" si="279"/>
        <v>3081.7</v>
      </c>
      <c r="K2946" s="22">
        <f t="shared" si="280"/>
        <v>0.010228493159278238</v>
      </c>
      <c r="L2946" s="22">
        <f t="shared" si="281"/>
        <v>0.27189953261159905</v>
      </c>
    </row>
    <row r="2947" spans="1:12" s="22" customFormat="1" ht="15.75">
      <c r="A2947" s="22" t="s">
        <v>153</v>
      </c>
      <c r="B2947" s="22" t="s">
        <v>181</v>
      </c>
      <c r="C2947" s="22">
        <v>6425.03</v>
      </c>
      <c r="D2947" s="22">
        <v>93782.37</v>
      </c>
      <c r="E2947" s="22">
        <f t="shared" si="278"/>
        <v>1</v>
      </c>
      <c r="F2947" s="22" t="s">
        <v>153</v>
      </c>
      <c r="G2947" s="22" t="s">
        <v>181</v>
      </c>
      <c r="H2947" s="22">
        <v>13350.61</v>
      </c>
      <c r="I2947" s="22">
        <v>89832.22</v>
      </c>
      <c r="J2947" s="22">
        <f t="shared" si="279"/>
        <v>9887.82</v>
      </c>
      <c r="K2947" s="22">
        <f t="shared" si="280"/>
        <v>0.03281873616191536</v>
      </c>
      <c r="L2947" s="22">
        <f t="shared" si="281"/>
        <v>0.3047182687735144</v>
      </c>
    </row>
    <row r="2948" spans="1:12" s="22" customFormat="1" ht="15.75">
      <c r="A2948" s="22" t="s">
        <v>153</v>
      </c>
      <c r="B2948" s="22" t="s">
        <v>182</v>
      </c>
      <c r="C2948" s="22">
        <v>3341.32</v>
      </c>
      <c r="D2948" s="22">
        <v>97123.69</v>
      </c>
      <c r="E2948" s="22">
        <f t="shared" si="278"/>
        <v>1</v>
      </c>
      <c r="F2948" s="22" t="s">
        <v>153</v>
      </c>
      <c r="G2948" s="22" t="s">
        <v>182</v>
      </c>
      <c r="H2948" s="22">
        <v>4403.06</v>
      </c>
      <c r="I2948" s="22">
        <v>94235.28</v>
      </c>
      <c r="J2948" s="22">
        <f t="shared" si="279"/>
        <v>3872.1900000000005</v>
      </c>
      <c r="K2948" s="22">
        <f t="shared" si="280"/>
        <v>0.012852214338328068</v>
      </c>
      <c r="L2948" s="22">
        <f t="shared" si="281"/>
        <v>0.31757048311184244</v>
      </c>
    </row>
    <row r="2949" spans="1:12" s="22" customFormat="1" ht="15.75">
      <c r="A2949" s="22" t="s">
        <v>153</v>
      </c>
      <c r="B2949" s="22" t="s">
        <v>183</v>
      </c>
      <c r="C2949" s="22">
        <v>9648.52</v>
      </c>
      <c r="D2949" s="22">
        <v>106772.2</v>
      </c>
      <c r="E2949" s="22">
        <f t="shared" si="278"/>
        <v>1</v>
      </c>
      <c r="F2949" s="22" t="s">
        <v>153</v>
      </c>
      <c r="G2949" s="22" t="s">
        <v>183</v>
      </c>
      <c r="H2949" s="22">
        <v>9333.75</v>
      </c>
      <c r="I2949" s="22">
        <v>103569</v>
      </c>
      <c r="J2949" s="22">
        <f t="shared" si="279"/>
        <v>9491.135</v>
      </c>
      <c r="K2949" s="22">
        <f t="shared" si="280"/>
        <v>0.03150209605778832</v>
      </c>
      <c r="L2949" s="22">
        <f t="shared" si="281"/>
        <v>0.34907257916963075</v>
      </c>
    </row>
    <row r="2950" spans="1:12" s="22" customFormat="1" ht="15.75">
      <c r="A2950" s="22" t="s">
        <v>153</v>
      </c>
      <c r="B2950" s="22" t="s">
        <v>184</v>
      </c>
      <c r="C2950" s="22">
        <v>1776.06</v>
      </c>
      <c r="D2950" s="22">
        <v>108548.3</v>
      </c>
      <c r="E2950" s="22">
        <f t="shared" si="278"/>
        <v>1</v>
      </c>
      <c r="F2950" s="22" t="s">
        <v>153</v>
      </c>
      <c r="G2950" s="22" t="s">
        <v>184</v>
      </c>
      <c r="H2950" s="22">
        <v>2755.38</v>
      </c>
      <c r="I2950" s="22">
        <v>106324.4</v>
      </c>
      <c r="J2950" s="22">
        <f t="shared" si="279"/>
        <v>2265.7200000000003</v>
      </c>
      <c r="K2950" s="22">
        <f t="shared" si="280"/>
        <v>0.007520167933556119</v>
      </c>
      <c r="L2950" s="22">
        <f t="shared" si="281"/>
        <v>0.3565927471031869</v>
      </c>
    </row>
    <row r="2951" spans="1:12" s="22" customFormat="1" ht="15.75">
      <c r="A2951" s="22" t="s">
        <v>153</v>
      </c>
      <c r="B2951" s="22" t="s">
        <v>185</v>
      </c>
      <c r="C2951" s="22">
        <v>8197.95</v>
      </c>
      <c r="D2951" s="22">
        <v>116746.2</v>
      </c>
      <c r="E2951" s="22">
        <f t="shared" si="278"/>
        <v>1</v>
      </c>
      <c r="F2951" s="22" t="s">
        <v>153</v>
      </c>
      <c r="G2951" s="22" t="s">
        <v>185</v>
      </c>
      <c r="H2951" s="22">
        <v>6001.42</v>
      </c>
      <c r="I2951" s="22">
        <v>112325.8</v>
      </c>
      <c r="J2951" s="22">
        <f t="shared" si="279"/>
        <v>7099.685</v>
      </c>
      <c r="K2951" s="22">
        <f t="shared" si="280"/>
        <v>0.02356461675553439</v>
      </c>
      <c r="L2951" s="22">
        <f t="shared" si="281"/>
        <v>0.3801573638587213</v>
      </c>
    </row>
    <row r="2952" spans="1:12" s="22" customFormat="1" ht="15.75">
      <c r="A2952" s="22" t="s">
        <v>153</v>
      </c>
      <c r="B2952" s="22" t="s">
        <v>186</v>
      </c>
      <c r="C2952" s="22">
        <v>1641.52</v>
      </c>
      <c r="D2952" s="22">
        <v>118387.7</v>
      </c>
      <c r="E2952" s="22">
        <f t="shared" si="278"/>
        <v>1</v>
      </c>
      <c r="F2952" s="22" t="s">
        <v>153</v>
      </c>
      <c r="G2952" s="22" t="s">
        <v>186</v>
      </c>
      <c r="H2952" s="22">
        <v>1565.04</v>
      </c>
      <c r="I2952" s="22">
        <v>113890.9</v>
      </c>
      <c r="J2952" s="22">
        <f t="shared" si="279"/>
        <v>1603.28</v>
      </c>
      <c r="K2952" s="22">
        <f t="shared" si="280"/>
        <v>0.0053214584522853015</v>
      </c>
      <c r="L2952" s="22">
        <f t="shared" si="281"/>
        <v>0.3854788223110066</v>
      </c>
    </row>
    <row r="2953" spans="1:12" s="22" customFormat="1" ht="15.75">
      <c r="A2953" s="22" t="s">
        <v>153</v>
      </c>
      <c r="B2953" s="22" t="s">
        <v>187</v>
      </c>
      <c r="C2953" s="22">
        <v>4029.59</v>
      </c>
      <c r="D2953" s="22">
        <v>122417.3</v>
      </c>
      <c r="E2953" s="22">
        <f t="shared" si="278"/>
        <v>1</v>
      </c>
      <c r="F2953" s="22" t="s">
        <v>153</v>
      </c>
      <c r="G2953" s="22" t="s">
        <v>187</v>
      </c>
      <c r="H2953" s="22">
        <v>8026.98</v>
      </c>
      <c r="I2953" s="22">
        <v>121917.9</v>
      </c>
      <c r="J2953" s="22">
        <f t="shared" si="279"/>
        <v>6028.285</v>
      </c>
      <c r="K2953" s="22">
        <f t="shared" si="280"/>
        <v>0.020008525127260802</v>
      </c>
      <c r="L2953" s="22">
        <f t="shared" si="281"/>
        <v>0.4054873474382674</v>
      </c>
    </row>
    <row r="2954" spans="1:12" s="22" customFormat="1" ht="15.75">
      <c r="A2954" s="22" t="s">
        <v>153</v>
      </c>
      <c r="B2954" s="22" t="s">
        <v>188</v>
      </c>
      <c r="C2954" s="22">
        <v>1380.49</v>
      </c>
      <c r="D2954" s="22">
        <v>123797.8</v>
      </c>
      <c r="E2954" s="22">
        <f t="shared" si="278"/>
        <v>1</v>
      </c>
      <c r="F2954" s="22" t="s">
        <v>153</v>
      </c>
      <c r="G2954" s="22" t="s">
        <v>188</v>
      </c>
      <c r="H2954" s="22">
        <v>3521.39</v>
      </c>
      <c r="I2954" s="22">
        <v>125439.2</v>
      </c>
      <c r="J2954" s="22">
        <f t="shared" si="279"/>
        <v>2450.94</v>
      </c>
      <c r="K2954" s="22">
        <f t="shared" si="280"/>
        <v>0.008134932999254114</v>
      </c>
      <c r="L2954" s="22">
        <f t="shared" si="281"/>
        <v>0.41362228043752153</v>
      </c>
    </row>
    <row r="2955" spans="5:12" s="22" customFormat="1" ht="15.75">
      <c r="E2955" s="22">
        <f t="shared" si="278"/>
        <v>0</v>
      </c>
      <c r="F2955" s="22" t="s">
        <v>153</v>
      </c>
      <c r="G2955" s="22" t="s">
        <v>189</v>
      </c>
      <c r="H2955" s="22">
        <v>4171.64</v>
      </c>
      <c r="I2955" s="22">
        <v>129610.9</v>
      </c>
      <c r="J2955" s="22">
        <f t="shared" si="279"/>
        <v>2085.82</v>
      </c>
      <c r="K2955" s="22">
        <f t="shared" si="280"/>
        <v>0.006923060519027075</v>
      </c>
      <c r="L2955" s="22">
        <f t="shared" si="281"/>
        <v>0.4205453409565486</v>
      </c>
    </row>
    <row r="2956" spans="5:12" s="22" customFormat="1" ht="15.75">
      <c r="E2956" s="22">
        <f t="shared" si="278"/>
        <v>0</v>
      </c>
      <c r="F2956" s="22" t="s">
        <v>153</v>
      </c>
      <c r="G2956" s="22" t="s">
        <v>190</v>
      </c>
      <c r="H2956" s="22">
        <v>1799.23</v>
      </c>
      <c r="I2956" s="22">
        <v>131410.1</v>
      </c>
      <c r="J2956" s="22">
        <f t="shared" si="279"/>
        <v>899.615</v>
      </c>
      <c r="K2956" s="22">
        <f t="shared" si="280"/>
        <v>0.0029859187699919176</v>
      </c>
      <c r="L2956" s="22">
        <f t="shared" si="281"/>
        <v>0.42353125972654054</v>
      </c>
    </row>
    <row r="2957" spans="1:12" s="22" customFormat="1" ht="15.75">
      <c r="A2957" s="22" t="s">
        <v>153</v>
      </c>
      <c r="B2957" s="22" t="s">
        <v>191</v>
      </c>
      <c r="C2957" s="22">
        <v>1762.14</v>
      </c>
      <c r="D2957" s="22">
        <v>125560</v>
      </c>
      <c r="E2957" s="22">
        <f t="shared" si="278"/>
        <v>1</v>
      </c>
      <c r="F2957" s="22" t="s">
        <v>153</v>
      </c>
      <c r="G2957" s="22" t="s">
        <v>191</v>
      </c>
      <c r="H2957" s="22">
        <v>1708.3</v>
      </c>
      <c r="I2957" s="22">
        <v>133118.4</v>
      </c>
      <c r="J2957" s="22">
        <f t="shared" si="279"/>
        <v>1735.22</v>
      </c>
      <c r="K2957" s="22">
        <f t="shared" si="280"/>
        <v>0.005759381477704768</v>
      </c>
      <c r="L2957" s="22">
        <f t="shared" si="281"/>
        <v>0.4292906412042453</v>
      </c>
    </row>
    <row r="2958" spans="1:12" s="22" customFormat="1" ht="15.75">
      <c r="A2958" s="22" t="s">
        <v>153</v>
      </c>
      <c r="B2958" s="22" t="s">
        <v>192</v>
      </c>
      <c r="C2958" s="22">
        <v>4813.67</v>
      </c>
      <c r="D2958" s="22">
        <v>130373.6</v>
      </c>
      <c r="E2958" s="22">
        <f t="shared" si="278"/>
        <v>1</v>
      </c>
      <c r="F2958" s="22" t="s">
        <v>153</v>
      </c>
      <c r="G2958" s="22" t="s">
        <v>192</v>
      </c>
      <c r="H2958" s="22">
        <v>4569.25</v>
      </c>
      <c r="I2958" s="22">
        <v>137687.7</v>
      </c>
      <c r="J2958" s="22">
        <f t="shared" si="279"/>
        <v>4691.46</v>
      </c>
      <c r="K2958" s="22">
        <f t="shared" si="280"/>
        <v>0.015571459427273091</v>
      </c>
      <c r="L2958" s="22">
        <f t="shared" si="281"/>
        <v>0.44486210063151843</v>
      </c>
    </row>
    <row r="2959" spans="1:12" s="22" customFormat="1" ht="15.75">
      <c r="A2959" s="22" t="s">
        <v>153</v>
      </c>
      <c r="B2959" s="22" t="s">
        <v>193</v>
      </c>
      <c r="C2959" s="22">
        <v>2354.37</v>
      </c>
      <c r="D2959" s="22">
        <v>132728</v>
      </c>
      <c r="E2959" s="22">
        <f t="shared" si="278"/>
        <v>1</v>
      </c>
      <c r="F2959" s="22" t="s">
        <v>153</v>
      </c>
      <c r="G2959" s="22" t="s">
        <v>193</v>
      </c>
      <c r="H2959" s="22">
        <v>6242.87</v>
      </c>
      <c r="I2959" s="22">
        <v>143930.5</v>
      </c>
      <c r="J2959" s="22">
        <f t="shared" si="279"/>
        <v>4298.62</v>
      </c>
      <c r="K2959" s="22">
        <f t="shared" si="280"/>
        <v>0.014267581290955194</v>
      </c>
      <c r="L2959" s="22">
        <f t="shared" si="281"/>
        <v>0.4591296819224736</v>
      </c>
    </row>
    <row r="2960" spans="1:12" s="22" customFormat="1" ht="15.75">
      <c r="A2960" s="22" t="s">
        <v>153</v>
      </c>
      <c r="B2960" s="22" t="s">
        <v>194</v>
      </c>
      <c r="C2960" s="22">
        <v>11153.64</v>
      </c>
      <c r="D2960" s="22">
        <v>143881.6</v>
      </c>
      <c r="E2960" s="22">
        <f t="shared" si="278"/>
        <v>1</v>
      </c>
      <c r="F2960" s="22" t="s">
        <v>153</v>
      </c>
      <c r="G2960" s="22" t="s">
        <v>194</v>
      </c>
      <c r="H2960" s="22">
        <v>7448.05</v>
      </c>
      <c r="I2960" s="22">
        <v>151378.6</v>
      </c>
      <c r="J2960" s="22">
        <f t="shared" si="279"/>
        <v>9300.845</v>
      </c>
      <c r="K2960" s="22">
        <f t="shared" si="280"/>
        <v>0.030870503117762016</v>
      </c>
      <c r="L2960" s="22">
        <f t="shared" si="281"/>
        <v>0.4900001850402356</v>
      </c>
    </row>
    <row r="2961" spans="1:12" s="22" customFormat="1" ht="15.75">
      <c r="A2961" s="22" t="s">
        <v>153</v>
      </c>
      <c r="B2961" s="22" t="s">
        <v>195</v>
      </c>
      <c r="C2961" s="22">
        <v>4480.23</v>
      </c>
      <c r="D2961" s="22">
        <v>148361.9</v>
      </c>
      <c r="E2961" s="22">
        <f t="shared" si="278"/>
        <v>1</v>
      </c>
      <c r="F2961" s="22" t="s">
        <v>153</v>
      </c>
      <c r="G2961" s="22" t="s">
        <v>195</v>
      </c>
      <c r="H2961" s="22">
        <v>1225.97</v>
      </c>
      <c r="I2961" s="22">
        <v>152604.6</v>
      </c>
      <c r="J2961" s="22">
        <f t="shared" si="279"/>
        <v>2853.1</v>
      </c>
      <c r="K2961" s="22">
        <f t="shared" si="280"/>
        <v>0.009469745216191304</v>
      </c>
      <c r="L2961" s="22">
        <f t="shared" si="281"/>
        <v>0.49946993025642694</v>
      </c>
    </row>
    <row r="2962" spans="1:13" s="22" customFormat="1" ht="15.75">
      <c r="A2962" s="22" t="s">
        <v>153</v>
      </c>
      <c r="B2962" s="22" t="s">
        <v>196</v>
      </c>
      <c r="C2962" s="22">
        <v>3444.29</v>
      </c>
      <c r="D2962" s="22">
        <v>151806.2</v>
      </c>
      <c r="E2962" s="22">
        <f t="shared" si="278"/>
        <v>1</v>
      </c>
      <c r="F2962" s="22" t="s">
        <v>153</v>
      </c>
      <c r="G2962" s="22" t="s">
        <v>196</v>
      </c>
      <c r="H2962" s="22">
        <v>4617.37</v>
      </c>
      <c r="I2962" s="22">
        <v>157221.9</v>
      </c>
      <c r="J2962" s="22">
        <f t="shared" si="279"/>
        <v>4030.83</v>
      </c>
      <c r="K2962" s="22">
        <f t="shared" si="280"/>
        <v>0.013378757530328553</v>
      </c>
      <c r="L2962" s="22">
        <f t="shared" si="281"/>
        <v>0.5128486877867555</v>
      </c>
      <c r="M2962" s="22">
        <f>87500+2500*(0.5-L2961)/(L2962-L2961)</f>
        <v>87599.05062977101</v>
      </c>
    </row>
    <row r="2963" spans="1:12" s="22" customFormat="1" ht="15.75">
      <c r="A2963" s="22" t="s">
        <v>153</v>
      </c>
      <c r="B2963" s="22" t="s">
        <v>197</v>
      </c>
      <c r="C2963" s="22">
        <v>4449.69</v>
      </c>
      <c r="D2963" s="22">
        <v>156255.9</v>
      </c>
      <c r="E2963" s="22">
        <f t="shared" si="278"/>
        <v>1</v>
      </c>
      <c r="F2963" s="22" t="s">
        <v>153</v>
      </c>
      <c r="G2963" s="22" t="s">
        <v>197</v>
      </c>
      <c r="H2963" s="22">
        <v>2912.03</v>
      </c>
      <c r="I2963" s="22">
        <v>160134</v>
      </c>
      <c r="J2963" s="22">
        <f t="shared" si="279"/>
        <v>3680.8599999999997</v>
      </c>
      <c r="K2963" s="22">
        <f t="shared" si="280"/>
        <v>0.012217169526644674</v>
      </c>
      <c r="L2963" s="22">
        <f t="shared" si="281"/>
        <v>0.5250658573134002</v>
      </c>
    </row>
    <row r="2964" spans="1:12" s="22" customFormat="1" ht="15.75">
      <c r="A2964" s="22" t="s">
        <v>153</v>
      </c>
      <c r="B2964" s="22" t="s">
        <v>198</v>
      </c>
      <c r="C2964" s="22">
        <v>6218.17</v>
      </c>
      <c r="D2964" s="22">
        <v>162474</v>
      </c>
      <c r="E2964" s="22">
        <f t="shared" si="278"/>
        <v>0</v>
      </c>
      <c r="J2964" s="22">
        <f t="shared" si="279"/>
        <v>3109.085</v>
      </c>
      <c r="K2964" s="22">
        <f t="shared" si="280"/>
        <v>0.01031938691440263</v>
      </c>
      <c r="L2964" s="22">
        <f t="shared" si="281"/>
        <v>0.5353852442278028</v>
      </c>
    </row>
    <row r="2965" spans="1:10" s="22" customFormat="1" ht="15.75">
      <c r="A2965" s="22" t="s">
        <v>153</v>
      </c>
      <c r="B2965" s="22" t="s">
        <v>199</v>
      </c>
      <c r="C2965" s="22">
        <v>9505.15</v>
      </c>
      <c r="D2965" s="22">
        <v>171979.2</v>
      </c>
      <c r="E2965" s="22">
        <f t="shared" si="278"/>
        <v>1</v>
      </c>
      <c r="F2965" s="22" t="s">
        <v>153</v>
      </c>
      <c r="G2965" s="22" t="s">
        <v>199</v>
      </c>
      <c r="H2965" s="22">
        <v>7253.57</v>
      </c>
      <c r="I2965" s="22">
        <v>167387.5</v>
      </c>
      <c r="J2965" s="22">
        <f t="shared" si="279"/>
        <v>8379.36</v>
      </c>
    </row>
    <row r="2966" spans="1:10" s="22" customFormat="1" ht="15.75">
      <c r="A2966" s="22" t="s">
        <v>153</v>
      </c>
      <c r="B2966" s="22" t="s">
        <v>200</v>
      </c>
      <c r="C2966" s="22">
        <v>5735.21</v>
      </c>
      <c r="D2966" s="22">
        <v>177714.4</v>
      </c>
      <c r="E2966" s="22">
        <f t="shared" si="278"/>
        <v>1</v>
      </c>
      <c r="F2966" s="22" t="s">
        <v>153</v>
      </c>
      <c r="G2966" s="22" t="s">
        <v>200</v>
      </c>
      <c r="H2966" s="22">
        <v>1313.72</v>
      </c>
      <c r="I2966" s="22">
        <v>168701.2</v>
      </c>
      <c r="J2966" s="22">
        <f t="shared" si="279"/>
        <v>3524.465</v>
      </c>
    </row>
    <row r="2967" spans="1:11" s="22" customFormat="1" ht="15.75">
      <c r="A2967" s="22" t="s">
        <v>153</v>
      </c>
      <c r="B2967" s="22" t="s">
        <v>132</v>
      </c>
      <c r="C2967" s="22">
        <v>98846.93</v>
      </c>
      <c r="D2967" s="22">
        <v>276561.3</v>
      </c>
      <c r="E2967" s="22">
        <f t="shared" si="278"/>
        <v>1</v>
      </c>
      <c r="F2967" s="22" t="s">
        <v>153</v>
      </c>
      <c r="G2967" s="22" t="s">
        <v>132</v>
      </c>
      <c r="H2967" s="22">
        <v>157309.1</v>
      </c>
      <c r="I2967" s="22">
        <v>326010.4</v>
      </c>
      <c r="J2967" s="22">
        <f t="shared" si="279"/>
        <v>128078.015</v>
      </c>
      <c r="K2967" s="22">
        <f>SUM(J2968:J3008)</f>
        <v>293739.14499999996</v>
      </c>
    </row>
    <row r="2968" spans="1:12" s="22" customFormat="1" ht="15.75">
      <c r="A2968" s="22" t="s">
        <v>154</v>
      </c>
      <c r="B2968" s="22" t="s">
        <v>161</v>
      </c>
      <c r="C2968" s="22">
        <v>4015.3</v>
      </c>
      <c r="D2968" s="22">
        <v>280576.6</v>
      </c>
      <c r="E2968" s="22">
        <f t="shared" si="278"/>
        <v>1</v>
      </c>
      <c r="F2968" s="22" t="s">
        <v>154</v>
      </c>
      <c r="G2968" s="22" t="s">
        <v>161</v>
      </c>
      <c r="H2968" s="22">
        <v>6753.5</v>
      </c>
      <c r="I2968" s="22">
        <v>332763.9</v>
      </c>
      <c r="J2968" s="22">
        <f t="shared" si="279"/>
        <v>5384.4</v>
      </c>
      <c r="K2968" s="22">
        <f>J2968/$K$2967</f>
        <v>0.018330549712739175</v>
      </c>
      <c r="L2968" s="22">
        <f>+K2968</f>
        <v>0.018330549712739175</v>
      </c>
    </row>
    <row r="2969" spans="1:12" s="22" customFormat="1" ht="15.75">
      <c r="A2969" s="22" t="s">
        <v>154</v>
      </c>
      <c r="B2969" s="22" t="s">
        <v>162</v>
      </c>
      <c r="C2969" s="22">
        <v>4700.63</v>
      </c>
      <c r="D2969" s="22">
        <v>285277.2</v>
      </c>
      <c r="E2969" s="22">
        <f t="shared" si="278"/>
        <v>0</v>
      </c>
      <c r="J2969" s="22">
        <f t="shared" si="279"/>
        <v>2350.315</v>
      </c>
      <c r="K2969" s="22">
        <f aca="true" t="shared" si="282" ref="K2969:K3008">J2969/$K$2967</f>
        <v>0.008001368016510024</v>
      </c>
      <c r="L2969" s="22">
        <f>+K2969+L2968</f>
        <v>0.0263319177292492</v>
      </c>
    </row>
    <row r="2970" spans="1:12" s="22" customFormat="1" ht="15.75">
      <c r="A2970" s="22" t="s">
        <v>154</v>
      </c>
      <c r="B2970" s="22" t="s">
        <v>163</v>
      </c>
      <c r="C2970" s="22">
        <v>1811.89</v>
      </c>
      <c r="D2970" s="22">
        <v>287089.1</v>
      </c>
      <c r="E2970" s="22">
        <f t="shared" si="278"/>
        <v>1</v>
      </c>
      <c r="F2970" s="22" t="s">
        <v>154</v>
      </c>
      <c r="G2970" s="22" t="s">
        <v>163</v>
      </c>
      <c r="H2970" s="22">
        <v>1583.18</v>
      </c>
      <c r="I2970" s="22">
        <v>334347</v>
      </c>
      <c r="J2970" s="22">
        <f t="shared" si="279"/>
        <v>1697.535</v>
      </c>
      <c r="K2970" s="22">
        <f t="shared" si="282"/>
        <v>0.005779056107758468</v>
      </c>
      <c r="L2970" s="22">
        <f aca="true" t="shared" si="283" ref="L2970:L3008">+K2970+L2969</f>
        <v>0.032110973837007666</v>
      </c>
    </row>
    <row r="2971" spans="1:12" s="22" customFormat="1" ht="15.75">
      <c r="A2971" s="22" t="s">
        <v>154</v>
      </c>
      <c r="B2971" s="22" t="s">
        <v>164</v>
      </c>
      <c r="C2971" s="22">
        <v>1532.84</v>
      </c>
      <c r="D2971" s="22">
        <v>288622</v>
      </c>
      <c r="E2971" s="22">
        <f t="shared" si="278"/>
        <v>1</v>
      </c>
      <c r="F2971" s="22" t="s">
        <v>154</v>
      </c>
      <c r="G2971" s="22" t="s">
        <v>164</v>
      </c>
      <c r="H2971" s="22">
        <v>6130.31</v>
      </c>
      <c r="I2971" s="22">
        <v>340477.3</v>
      </c>
      <c r="J2971" s="22">
        <f t="shared" si="279"/>
        <v>3831.5750000000003</v>
      </c>
      <c r="K2971" s="22">
        <f t="shared" si="282"/>
        <v>0.01304414159713034</v>
      </c>
      <c r="L2971" s="22">
        <f t="shared" si="283"/>
        <v>0.045155115434138006</v>
      </c>
    </row>
    <row r="2972" spans="1:12" s="22" customFormat="1" ht="15.75">
      <c r="A2972" s="22" t="s">
        <v>154</v>
      </c>
      <c r="B2972" s="22" t="s">
        <v>165</v>
      </c>
      <c r="C2972" s="22">
        <v>6574.97</v>
      </c>
      <c r="D2972" s="22">
        <v>295196.9</v>
      </c>
      <c r="E2972" s="22">
        <f t="shared" si="278"/>
        <v>1</v>
      </c>
      <c r="F2972" s="22" t="s">
        <v>154</v>
      </c>
      <c r="G2972" s="22" t="s">
        <v>165</v>
      </c>
      <c r="H2972" s="22">
        <v>4452.78</v>
      </c>
      <c r="I2972" s="22">
        <v>344930.1</v>
      </c>
      <c r="J2972" s="22">
        <f t="shared" si="279"/>
        <v>5513.875</v>
      </c>
      <c r="K2972" s="22">
        <f t="shared" si="282"/>
        <v>0.018771331958496715</v>
      </c>
      <c r="L2972" s="22">
        <f t="shared" si="283"/>
        <v>0.06392644739263473</v>
      </c>
    </row>
    <row r="2973" spans="1:12" s="22" customFormat="1" ht="15.75">
      <c r="A2973" s="22" t="s">
        <v>154</v>
      </c>
      <c r="B2973" s="22" t="s">
        <v>166</v>
      </c>
      <c r="C2973" s="22">
        <v>1851.37</v>
      </c>
      <c r="D2973" s="22">
        <v>297048.3</v>
      </c>
      <c r="E2973" s="22">
        <f t="shared" si="278"/>
        <v>1</v>
      </c>
      <c r="F2973" s="22" t="s">
        <v>154</v>
      </c>
      <c r="G2973" s="22" t="s">
        <v>166</v>
      </c>
      <c r="H2973" s="22">
        <v>9231.59</v>
      </c>
      <c r="I2973" s="22">
        <v>354161.7</v>
      </c>
      <c r="J2973" s="22">
        <f t="shared" si="279"/>
        <v>5541.48</v>
      </c>
      <c r="K2973" s="22">
        <f t="shared" si="282"/>
        <v>0.018865309899366665</v>
      </c>
      <c r="L2973" s="22">
        <f t="shared" si="283"/>
        <v>0.08279175729200139</v>
      </c>
    </row>
    <row r="2974" spans="1:12" s="22" customFormat="1" ht="15.75">
      <c r="A2974" s="22" t="s">
        <v>154</v>
      </c>
      <c r="B2974" s="22" t="s">
        <v>167</v>
      </c>
      <c r="C2974" s="22">
        <v>8323.21</v>
      </c>
      <c r="D2974" s="22">
        <v>305371.5</v>
      </c>
      <c r="E2974" s="22">
        <f t="shared" si="278"/>
        <v>1</v>
      </c>
      <c r="F2974" s="22" t="s">
        <v>154</v>
      </c>
      <c r="G2974" s="22" t="s">
        <v>167</v>
      </c>
      <c r="H2974" s="22">
        <v>5048.54</v>
      </c>
      <c r="I2974" s="22">
        <v>359210.3</v>
      </c>
      <c r="J2974" s="22">
        <f t="shared" si="279"/>
        <v>6685.875</v>
      </c>
      <c r="K2974" s="22">
        <f t="shared" si="282"/>
        <v>0.02276126663335934</v>
      </c>
      <c r="L2974" s="22">
        <f t="shared" si="283"/>
        <v>0.10555302392536073</v>
      </c>
    </row>
    <row r="2975" spans="1:12" s="22" customFormat="1" ht="15.75">
      <c r="A2975" s="22" t="s">
        <v>154</v>
      </c>
      <c r="B2975" s="22" t="s">
        <v>168</v>
      </c>
      <c r="C2975" s="22">
        <v>8011.36</v>
      </c>
      <c r="D2975" s="22">
        <v>313382.9</v>
      </c>
      <c r="E2975" s="22">
        <f t="shared" si="278"/>
        <v>1</v>
      </c>
      <c r="F2975" s="22" t="s">
        <v>154</v>
      </c>
      <c r="G2975" s="22" t="s">
        <v>168</v>
      </c>
      <c r="H2975" s="22">
        <v>7888.59</v>
      </c>
      <c r="I2975" s="22">
        <v>367098.8</v>
      </c>
      <c r="J2975" s="22">
        <f t="shared" si="279"/>
        <v>7949.975</v>
      </c>
      <c r="K2975" s="22">
        <f t="shared" si="282"/>
        <v>0.027064744809548628</v>
      </c>
      <c r="L2975" s="22">
        <f t="shared" si="283"/>
        <v>0.13261776873490935</v>
      </c>
    </row>
    <row r="2976" spans="1:12" s="22" customFormat="1" ht="15.75">
      <c r="A2976" s="22" t="s">
        <v>154</v>
      </c>
      <c r="B2976" s="22" t="s">
        <v>169</v>
      </c>
      <c r="C2976" s="22">
        <v>3040.35</v>
      </c>
      <c r="D2976" s="22">
        <v>316423.2</v>
      </c>
      <c r="E2976" s="22">
        <f t="shared" si="278"/>
        <v>1</v>
      </c>
      <c r="F2976" s="22" t="s">
        <v>154</v>
      </c>
      <c r="G2976" s="22" t="s">
        <v>169</v>
      </c>
      <c r="H2976" s="22">
        <v>6749.25</v>
      </c>
      <c r="I2976" s="22">
        <v>373848.1</v>
      </c>
      <c r="J2976" s="22">
        <f t="shared" si="279"/>
        <v>4894.8</v>
      </c>
      <c r="K2976" s="22">
        <f t="shared" si="282"/>
        <v>0.01666376471545868</v>
      </c>
      <c r="L2976" s="22">
        <f t="shared" si="283"/>
        <v>0.14928153345036804</v>
      </c>
    </row>
    <row r="2977" spans="1:12" s="22" customFormat="1" ht="15.75">
      <c r="A2977" s="22" t="s">
        <v>154</v>
      </c>
      <c r="B2977" s="22" t="s">
        <v>170</v>
      </c>
      <c r="C2977" s="22">
        <v>8555.68</v>
      </c>
      <c r="D2977" s="22">
        <v>324978.9</v>
      </c>
      <c r="E2977" s="22">
        <f t="shared" si="278"/>
        <v>1</v>
      </c>
      <c r="F2977" s="22" t="s">
        <v>154</v>
      </c>
      <c r="G2977" s="22" t="s">
        <v>170</v>
      </c>
      <c r="H2977" s="22">
        <v>4306.69</v>
      </c>
      <c r="I2977" s="22">
        <v>378154.8</v>
      </c>
      <c r="J2977" s="22">
        <f t="shared" si="279"/>
        <v>6431.1849999999995</v>
      </c>
      <c r="K2977" s="22">
        <f t="shared" si="282"/>
        <v>0.021894204805423534</v>
      </c>
      <c r="L2977" s="22">
        <f t="shared" si="283"/>
        <v>0.17117573825579158</v>
      </c>
    </row>
    <row r="2978" spans="1:12" s="22" customFormat="1" ht="15.75">
      <c r="A2978" s="22" t="s">
        <v>154</v>
      </c>
      <c r="B2978" s="22" t="s">
        <v>171</v>
      </c>
      <c r="C2978" s="22">
        <v>6823.28</v>
      </c>
      <c r="D2978" s="22">
        <v>331802.2</v>
      </c>
      <c r="E2978" s="22">
        <f t="shared" si="278"/>
        <v>1</v>
      </c>
      <c r="F2978" s="22" t="s">
        <v>154</v>
      </c>
      <c r="G2978" s="22" t="s">
        <v>171</v>
      </c>
      <c r="H2978" s="22">
        <v>2585.56</v>
      </c>
      <c r="I2978" s="22">
        <v>380740.3</v>
      </c>
      <c r="J2978" s="22">
        <f t="shared" si="279"/>
        <v>4704.42</v>
      </c>
      <c r="K2978" s="22">
        <f t="shared" si="282"/>
        <v>0.016015638637472036</v>
      </c>
      <c r="L2978" s="22">
        <f t="shared" si="283"/>
        <v>0.18719137689326362</v>
      </c>
    </row>
    <row r="2979" spans="1:12" s="22" customFormat="1" ht="15.75">
      <c r="A2979" s="22" t="s">
        <v>154</v>
      </c>
      <c r="B2979" s="22" t="s">
        <v>172</v>
      </c>
      <c r="C2979" s="22">
        <v>8998.8</v>
      </c>
      <c r="D2979" s="22">
        <v>340801</v>
      </c>
      <c r="E2979" s="22">
        <f t="shared" si="278"/>
        <v>1</v>
      </c>
      <c r="F2979" s="22" t="s">
        <v>154</v>
      </c>
      <c r="G2979" s="22" t="s">
        <v>172</v>
      </c>
      <c r="H2979" s="22">
        <v>4579.96</v>
      </c>
      <c r="I2979" s="22">
        <v>385320.3</v>
      </c>
      <c r="J2979" s="22">
        <f t="shared" si="279"/>
        <v>6789.379999999999</v>
      </c>
      <c r="K2979" s="22">
        <f t="shared" si="282"/>
        <v>0.02311363710138123</v>
      </c>
      <c r="L2979" s="22">
        <f t="shared" si="283"/>
        <v>0.21030501399464485</v>
      </c>
    </row>
    <row r="2980" spans="1:12" s="22" customFormat="1" ht="15.75">
      <c r="A2980" s="22" t="s">
        <v>154</v>
      </c>
      <c r="B2980" s="22" t="s">
        <v>173</v>
      </c>
      <c r="C2980" s="22">
        <v>14879.28</v>
      </c>
      <c r="D2980" s="22">
        <v>355680.3</v>
      </c>
      <c r="E2980" s="22">
        <f t="shared" si="278"/>
        <v>1</v>
      </c>
      <c r="F2980" s="22" t="s">
        <v>154</v>
      </c>
      <c r="G2980" s="22" t="s">
        <v>173</v>
      </c>
      <c r="H2980" s="22">
        <v>8950.04</v>
      </c>
      <c r="I2980" s="22">
        <v>394270.3</v>
      </c>
      <c r="J2980" s="22">
        <f t="shared" si="279"/>
        <v>11914.66</v>
      </c>
      <c r="K2980" s="22">
        <f t="shared" si="282"/>
        <v>0.0405620435778146</v>
      </c>
      <c r="L2980" s="22">
        <f t="shared" si="283"/>
        <v>0.2508670575724595</v>
      </c>
    </row>
    <row r="2981" spans="1:12" s="22" customFormat="1" ht="15.75">
      <c r="A2981" s="22" t="s">
        <v>154</v>
      </c>
      <c r="B2981" s="22" t="s">
        <v>174</v>
      </c>
      <c r="C2981" s="22">
        <v>10893.27</v>
      </c>
      <c r="D2981" s="22">
        <v>366573.5</v>
      </c>
      <c r="E2981" s="22">
        <f t="shared" si="278"/>
        <v>1</v>
      </c>
      <c r="F2981" s="22" t="s">
        <v>154</v>
      </c>
      <c r="G2981" s="22" t="s">
        <v>174</v>
      </c>
      <c r="H2981" s="22">
        <v>5173.03</v>
      </c>
      <c r="I2981" s="22">
        <v>399443.4</v>
      </c>
      <c r="J2981" s="22">
        <f t="shared" si="279"/>
        <v>8033.15</v>
      </c>
      <c r="K2981" s="22">
        <f t="shared" si="282"/>
        <v>0.02734790420936236</v>
      </c>
      <c r="L2981" s="22">
        <f t="shared" si="283"/>
        <v>0.2782149617818218</v>
      </c>
    </row>
    <row r="2982" spans="1:12" s="22" customFormat="1" ht="15.75">
      <c r="A2982" s="22" t="s">
        <v>154</v>
      </c>
      <c r="B2982" s="22" t="s">
        <v>175</v>
      </c>
      <c r="C2982" s="22">
        <v>16337.34</v>
      </c>
      <c r="D2982" s="22">
        <v>382910.9</v>
      </c>
      <c r="E2982" s="22">
        <f t="shared" si="278"/>
        <v>1</v>
      </c>
      <c r="F2982" s="22" t="s">
        <v>154</v>
      </c>
      <c r="G2982" s="22" t="s">
        <v>175</v>
      </c>
      <c r="H2982" s="22">
        <v>15515.31</v>
      </c>
      <c r="I2982" s="22">
        <v>414958.7</v>
      </c>
      <c r="J2982" s="22">
        <f t="shared" si="279"/>
        <v>15926.325</v>
      </c>
      <c r="K2982" s="22">
        <f t="shared" si="282"/>
        <v>0.054219280171187274</v>
      </c>
      <c r="L2982" s="22">
        <f t="shared" si="283"/>
        <v>0.3324342419530091</v>
      </c>
    </row>
    <row r="2983" spans="1:12" s="22" customFormat="1" ht="15.75">
      <c r="A2983" s="22" t="s">
        <v>154</v>
      </c>
      <c r="B2983" s="22" t="s">
        <v>176</v>
      </c>
      <c r="C2983" s="22">
        <v>4510.8</v>
      </c>
      <c r="D2983" s="22">
        <v>387421.7</v>
      </c>
      <c r="E2983" s="22">
        <f t="shared" si="278"/>
        <v>1</v>
      </c>
      <c r="F2983" s="22" t="s">
        <v>154</v>
      </c>
      <c r="G2983" s="22" t="s">
        <v>176</v>
      </c>
      <c r="H2983" s="22">
        <v>6378.75</v>
      </c>
      <c r="I2983" s="22">
        <v>421337.4</v>
      </c>
      <c r="J2983" s="22">
        <f t="shared" si="279"/>
        <v>5444.775</v>
      </c>
      <c r="K2983" s="22">
        <f t="shared" si="282"/>
        <v>0.01853608922297367</v>
      </c>
      <c r="L2983" s="22">
        <f t="shared" si="283"/>
        <v>0.35097033117598275</v>
      </c>
    </row>
    <row r="2984" spans="1:12" s="22" customFormat="1" ht="15.75">
      <c r="A2984" s="22" t="s">
        <v>154</v>
      </c>
      <c r="B2984" s="22" t="s">
        <v>177</v>
      </c>
      <c r="C2984" s="22">
        <v>10598.73</v>
      </c>
      <c r="D2984" s="22">
        <v>398020.4</v>
      </c>
      <c r="E2984" s="22">
        <f t="shared" si="278"/>
        <v>1</v>
      </c>
      <c r="F2984" s="22" t="s">
        <v>154</v>
      </c>
      <c r="G2984" s="22" t="s">
        <v>177</v>
      </c>
      <c r="H2984" s="22">
        <v>7187.66</v>
      </c>
      <c r="I2984" s="22">
        <v>428525.1</v>
      </c>
      <c r="J2984" s="22">
        <f t="shared" si="279"/>
        <v>8893.195</v>
      </c>
      <c r="K2984" s="22">
        <f t="shared" si="282"/>
        <v>0.030275825171343782</v>
      </c>
      <c r="L2984" s="22">
        <f t="shared" si="283"/>
        <v>0.38124615634732656</v>
      </c>
    </row>
    <row r="2985" spans="1:12" s="22" customFormat="1" ht="15.75">
      <c r="A2985" s="22" t="s">
        <v>154</v>
      </c>
      <c r="B2985" s="22" t="s">
        <v>178</v>
      </c>
      <c r="C2985" s="22">
        <v>5133.19</v>
      </c>
      <c r="D2985" s="22">
        <v>403153.6</v>
      </c>
      <c r="E2985" s="22">
        <f t="shared" si="278"/>
        <v>1</v>
      </c>
      <c r="F2985" s="22" t="s">
        <v>154</v>
      </c>
      <c r="G2985" s="22" t="s">
        <v>178</v>
      </c>
      <c r="H2985" s="22">
        <v>9093.72</v>
      </c>
      <c r="I2985" s="22">
        <v>437618.8</v>
      </c>
      <c r="J2985" s="22">
        <f t="shared" si="279"/>
        <v>7113.455</v>
      </c>
      <c r="K2985" s="22">
        <f t="shared" si="282"/>
        <v>0.02421691191345982</v>
      </c>
      <c r="L2985" s="22">
        <f t="shared" si="283"/>
        <v>0.4054630682607864</v>
      </c>
    </row>
    <row r="2986" spans="1:12" s="22" customFormat="1" ht="15.75">
      <c r="A2986" s="22" t="s">
        <v>154</v>
      </c>
      <c r="B2986" s="22" t="s">
        <v>179</v>
      </c>
      <c r="C2986" s="22">
        <v>3553.01</v>
      </c>
      <c r="D2986" s="22">
        <v>406706.6</v>
      </c>
      <c r="E2986" s="22">
        <f t="shared" si="278"/>
        <v>1</v>
      </c>
      <c r="F2986" s="22" t="s">
        <v>154</v>
      </c>
      <c r="G2986" s="22" t="s">
        <v>179</v>
      </c>
      <c r="H2986" s="22">
        <v>9698.23</v>
      </c>
      <c r="I2986" s="22">
        <v>447317</v>
      </c>
      <c r="J2986" s="22">
        <f t="shared" si="279"/>
        <v>6625.62</v>
      </c>
      <c r="K2986" s="22">
        <f t="shared" si="282"/>
        <v>0.02255613564885947</v>
      </c>
      <c r="L2986" s="22">
        <f t="shared" si="283"/>
        <v>0.4280192039096459</v>
      </c>
    </row>
    <row r="2987" spans="1:12" s="22" customFormat="1" ht="15.75">
      <c r="A2987" s="22" t="s">
        <v>154</v>
      </c>
      <c r="B2987" s="22" t="s">
        <v>180</v>
      </c>
      <c r="C2987" s="22">
        <v>8739.52</v>
      </c>
      <c r="D2987" s="22">
        <v>415446.1</v>
      </c>
      <c r="E2987" s="22">
        <f t="shared" si="278"/>
        <v>1</v>
      </c>
      <c r="F2987" s="22" t="s">
        <v>154</v>
      </c>
      <c r="G2987" s="22" t="s">
        <v>180</v>
      </c>
      <c r="H2987" s="22">
        <v>3912.22</v>
      </c>
      <c r="I2987" s="22">
        <v>451229.3</v>
      </c>
      <c r="J2987" s="22">
        <f t="shared" si="279"/>
        <v>6325.87</v>
      </c>
      <c r="K2987" s="22">
        <f t="shared" si="282"/>
        <v>0.021535672407571014</v>
      </c>
      <c r="L2987" s="22">
        <f t="shared" si="283"/>
        <v>0.4495548763172169</v>
      </c>
    </row>
    <row r="2988" spans="1:12" s="22" customFormat="1" ht="15.75">
      <c r="A2988" s="22" t="s">
        <v>154</v>
      </c>
      <c r="B2988" s="22" t="s">
        <v>181</v>
      </c>
      <c r="C2988" s="22">
        <v>4660.91</v>
      </c>
      <c r="D2988" s="22">
        <v>420107</v>
      </c>
      <c r="E2988" s="22">
        <f t="shared" si="278"/>
        <v>1</v>
      </c>
      <c r="F2988" s="22" t="s">
        <v>154</v>
      </c>
      <c r="G2988" s="22" t="s">
        <v>181</v>
      </c>
      <c r="H2988" s="22">
        <v>15002.27</v>
      </c>
      <c r="I2988" s="22">
        <v>466231.5</v>
      </c>
      <c r="J2988" s="22">
        <f t="shared" si="279"/>
        <v>9831.59</v>
      </c>
      <c r="K2988" s="22">
        <f t="shared" si="282"/>
        <v>0.03347047939422579</v>
      </c>
      <c r="L2988" s="22">
        <f t="shared" si="283"/>
        <v>0.48302535571144267</v>
      </c>
    </row>
    <row r="2989" spans="1:13" s="22" customFormat="1" ht="15.75">
      <c r="A2989" s="22" t="s">
        <v>154</v>
      </c>
      <c r="B2989" s="22" t="s">
        <v>182</v>
      </c>
      <c r="C2989" s="22">
        <v>6176.39</v>
      </c>
      <c r="D2989" s="22">
        <v>426283.4</v>
      </c>
      <c r="E2989" s="22">
        <f t="shared" si="278"/>
        <v>1</v>
      </c>
      <c r="F2989" s="22" t="s">
        <v>154</v>
      </c>
      <c r="G2989" s="22" t="s">
        <v>182</v>
      </c>
      <c r="H2989" s="22">
        <v>6606.91</v>
      </c>
      <c r="I2989" s="22">
        <v>472838.4</v>
      </c>
      <c r="J2989" s="22">
        <f t="shared" si="279"/>
        <v>6391.65</v>
      </c>
      <c r="K2989" s="22">
        <f t="shared" si="282"/>
        <v>0.02175961259776936</v>
      </c>
      <c r="L2989" s="22">
        <f t="shared" si="283"/>
        <v>0.504784968309212</v>
      </c>
      <c r="M2989" s="22">
        <f>52500+2500*(0.5-L2988)/(L2989-L2988)</f>
        <v>54450.24661081253</v>
      </c>
    </row>
    <row r="2990" spans="1:12" s="22" customFormat="1" ht="15.75">
      <c r="A2990" s="22" t="s">
        <v>154</v>
      </c>
      <c r="B2990" s="22" t="s">
        <v>183</v>
      </c>
      <c r="C2990" s="22">
        <v>7166.33</v>
      </c>
      <c r="D2990" s="22">
        <v>433449.8</v>
      </c>
      <c r="E2990" s="22">
        <f t="shared" si="278"/>
        <v>1</v>
      </c>
      <c r="F2990" s="22" t="s">
        <v>154</v>
      </c>
      <c r="G2990" s="22" t="s">
        <v>183</v>
      </c>
      <c r="H2990" s="22">
        <v>11117.67</v>
      </c>
      <c r="I2990" s="22">
        <v>483956.1</v>
      </c>
      <c r="J2990" s="22">
        <f t="shared" si="279"/>
        <v>9142</v>
      </c>
      <c r="K2990" s="22">
        <f t="shared" si="282"/>
        <v>0.031122852216377225</v>
      </c>
      <c r="L2990" s="22">
        <f t="shared" si="283"/>
        <v>0.5359078205255893</v>
      </c>
    </row>
    <row r="2991" spans="1:12" s="22" customFormat="1" ht="15.75">
      <c r="A2991" s="22" t="s">
        <v>154</v>
      </c>
      <c r="B2991" s="22" t="s">
        <v>184</v>
      </c>
      <c r="C2991" s="22">
        <v>5717.11</v>
      </c>
      <c r="D2991" s="22">
        <v>439166.9</v>
      </c>
      <c r="E2991" s="22">
        <f t="shared" si="278"/>
        <v>1</v>
      </c>
      <c r="F2991" s="22" t="s">
        <v>154</v>
      </c>
      <c r="G2991" s="22" t="s">
        <v>184</v>
      </c>
      <c r="H2991" s="22">
        <v>7261.38</v>
      </c>
      <c r="I2991" s="22">
        <v>491217.5</v>
      </c>
      <c r="J2991" s="22">
        <f t="shared" si="279"/>
        <v>6489.245</v>
      </c>
      <c r="K2991" s="22">
        <f t="shared" si="282"/>
        <v>0.022091863173360843</v>
      </c>
      <c r="L2991" s="22">
        <f t="shared" si="283"/>
        <v>0.5579996836989501</v>
      </c>
    </row>
    <row r="2992" spans="1:12" s="22" customFormat="1" ht="15.75">
      <c r="A2992" s="22" t="s">
        <v>154</v>
      </c>
      <c r="B2992" s="22" t="s">
        <v>185</v>
      </c>
      <c r="C2992" s="22">
        <v>5989.64</v>
      </c>
      <c r="D2992" s="22">
        <v>445156.5</v>
      </c>
      <c r="E2992" s="22">
        <f aca="true" t="shared" si="284" ref="E2992:E3008">IF(B2992=G2992,1,0)</f>
        <v>1</v>
      </c>
      <c r="F2992" s="22" t="s">
        <v>154</v>
      </c>
      <c r="G2992" s="22" t="s">
        <v>185</v>
      </c>
      <c r="H2992" s="22">
        <v>6205.64</v>
      </c>
      <c r="I2992" s="22">
        <v>497423.1</v>
      </c>
      <c r="J2992" s="22">
        <f aca="true" t="shared" si="285" ref="J2992:J3008">(C2992+H2992)/2</f>
        <v>6097.64</v>
      </c>
      <c r="K2992" s="22">
        <f t="shared" si="282"/>
        <v>0.02075869050412059</v>
      </c>
      <c r="L2992" s="22">
        <f t="shared" si="283"/>
        <v>0.5787583742030707</v>
      </c>
    </row>
    <row r="2993" spans="1:12" s="22" customFormat="1" ht="15.75">
      <c r="A2993" s="22" t="s">
        <v>154</v>
      </c>
      <c r="B2993" s="22" t="s">
        <v>186</v>
      </c>
      <c r="C2993" s="22">
        <v>1831.58</v>
      </c>
      <c r="D2993" s="22">
        <v>446988.1</v>
      </c>
      <c r="E2993" s="22">
        <f t="shared" si="284"/>
        <v>1</v>
      </c>
      <c r="F2993" s="22" t="s">
        <v>154</v>
      </c>
      <c r="G2993" s="22" t="s">
        <v>186</v>
      </c>
      <c r="H2993" s="22">
        <v>2770.91</v>
      </c>
      <c r="I2993" s="22">
        <v>500194</v>
      </c>
      <c r="J2993" s="22">
        <f t="shared" si="285"/>
        <v>2301.245</v>
      </c>
      <c r="K2993" s="22">
        <f t="shared" si="282"/>
        <v>0.007834315034858565</v>
      </c>
      <c r="L2993" s="22">
        <f t="shared" si="283"/>
        <v>0.5865926892379293</v>
      </c>
    </row>
    <row r="2994" spans="1:12" s="22" customFormat="1" ht="15.75">
      <c r="A2994" s="22" t="s">
        <v>154</v>
      </c>
      <c r="B2994" s="22" t="s">
        <v>187</v>
      </c>
      <c r="C2994" s="22">
        <v>3361.47</v>
      </c>
      <c r="D2994" s="22">
        <v>450349.6</v>
      </c>
      <c r="E2994" s="22">
        <f t="shared" si="284"/>
        <v>1</v>
      </c>
      <c r="F2994" s="22" t="s">
        <v>154</v>
      </c>
      <c r="G2994" s="22" t="s">
        <v>187</v>
      </c>
      <c r="H2994" s="22">
        <v>5061.95</v>
      </c>
      <c r="I2994" s="22">
        <v>505256</v>
      </c>
      <c r="J2994" s="22">
        <f t="shared" si="285"/>
        <v>4211.71</v>
      </c>
      <c r="K2994" s="22">
        <f t="shared" si="282"/>
        <v>0.014338266014902443</v>
      </c>
      <c r="L2994" s="22">
        <f t="shared" si="283"/>
        <v>0.6009309552528317</v>
      </c>
    </row>
    <row r="2995" spans="1:12" s="22" customFormat="1" ht="15.75">
      <c r="A2995" s="22" t="s">
        <v>154</v>
      </c>
      <c r="B2995" s="22" t="s">
        <v>188</v>
      </c>
      <c r="C2995" s="22">
        <v>1179.51</v>
      </c>
      <c r="D2995" s="22">
        <v>451529.1</v>
      </c>
      <c r="E2995" s="22">
        <f t="shared" si="284"/>
        <v>1</v>
      </c>
      <c r="F2995" s="22" t="s">
        <v>154</v>
      </c>
      <c r="G2995" s="22" t="s">
        <v>188</v>
      </c>
      <c r="H2995" s="22">
        <v>1709.78</v>
      </c>
      <c r="I2995" s="22">
        <v>506965.8</v>
      </c>
      <c r="J2995" s="22">
        <f t="shared" si="285"/>
        <v>1444.645</v>
      </c>
      <c r="K2995" s="22">
        <f t="shared" si="282"/>
        <v>0.0049181221658420775</v>
      </c>
      <c r="L2995" s="22">
        <f t="shared" si="283"/>
        <v>0.6058490774186738</v>
      </c>
    </row>
    <row r="2996" spans="1:12" s="22" customFormat="1" ht="15.75">
      <c r="A2996" s="22" t="s">
        <v>154</v>
      </c>
      <c r="B2996" s="22" t="s">
        <v>189</v>
      </c>
      <c r="C2996" s="22">
        <v>5499.08</v>
      </c>
      <c r="D2996" s="22">
        <v>457028.2</v>
      </c>
      <c r="E2996" s="22">
        <f t="shared" si="284"/>
        <v>1</v>
      </c>
      <c r="F2996" s="22" t="s">
        <v>154</v>
      </c>
      <c r="G2996" s="22" t="s">
        <v>189</v>
      </c>
      <c r="H2996" s="22">
        <v>2744.88</v>
      </c>
      <c r="I2996" s="22">
        <v>509710.7</v>
      </c>
      <c r="J2996" s="22">
        <f t="shared" si="285"/>
        <v>4121.98</v>
      </c>
      <c r="K2996" s="22">
        <f t="shared" si="282"/>
        <v>0.014032790896834674</v>
      </c>
      <c r="L2996" s="22">
        <f t="shared" si="283"/>
        <v>0.6198818683155084</v>
      </c>
    </row>
    <row r="2997" spans="1:12" s="22" customFormat="1" ht="15.75">
      <c r="A2997" s="22" t="s">
        <v>154</v>
      </c>
      <c r="B2997" s="22" t="s">
        <v>190</v>
      </c>
      <c r="C2997" s="22">
        <v>5669.72</v>
      </c>
      <c r="D2997" s="22">
        <v>462697.9</v>
      </c>
      <c r="E2997" s="22">
        <f t="shared" si="284"/>
        <v>1</v>
      </c>
      <c r="F2997" s="22" t="s">
        <v>154</v>
      </c>
      <c r="G2997" s="22" t="s">
        <v>190</v>
      </c>
      <c r="H2997" s="22">
        <v>5077.02</v>
      </c>
      <c r="I2997" s="22">
        <v>514787.7</v>
      </c>
      <c r="J2997" s="22">
        <f t="shared" si="285"/>
        <v>5373.370000000001</v>
      </c>
      <c r="K2997" s="22">
        <f t="shared" si="282"/>
        <v>0.01829299938896466</v>
      </c>
      <c r="L2997" s="22">
        <f t="shared" si="283"/>
        <v>0.6381748677044731</v>
      </c>
    </row>
    <row r="2998" spans="1:12" s="22" customFormat="1" ht="15.75">
      <c r="A2998" s="22" t="s">
        <v>154</v>
      </c>
      <c r="B2998" s="22" t="s">
        <v>191</v>
      </c>
      <c r="C2998" s="22">
        <v>5200.44</v>
      </c>
      <c r="D2998" s="22">
        <v>467898.3</v>
      </c>
      <c r="E2998" s="22">
        <f t="shared" si="284"/>
        <v>1</v>
      </c>
      <c r="F2998" s="22" t="s">
        <v>154</v>
      </c>
      <c r="G2998" s="22" t="s">
        <v>191</v>
      </c>
      <c r="H2998" s="22">
        <v>7150.54</v>
      </c>
      <c r="I2998" s="22">
        <v>521938.2</v>
      </c>
      <c r="J2998" s="22">
        <f t="shared" si="285"/>
        <v>6175.49</v>
      </c>
      <c r="K2998" s="22">
        <f t="shared" si="282"/>
        <v>0.021023721574460225</v>
      </c>
      <c r="L2998" s="22">
        <f t="shared" si="283"/>
        <v>0.6591985892789333</v>
      </c>
    </row>
    <row r="2999" spans="1:12" s="22" customFormat="1" ht="15.75">
      <c r="A2999" s="22" t="s">
        <v>154</v>
      </c>
      <c r="B2999" s="22" t="s">
        <v>192</v>
      </c>
      <c r="C2999" s="22">
        <v>3318.22</v>
      </c>
      <c r="D2999" s="22">
        <v>471216.5</v>
      </c>
      <c r="E2999" s="22">
        <f t="shared" si="284"/>
        <v>1</v>
      </c>
      <c r="F2999" s="22" t="s">
        <v>154</v>
      </c>
      <c r="G2999" s="22" t="s">
        <v>192</v>
      </c>
      <c r="H2999" s="22">
        <v>3454.92</v>
      </c>
      <c r="I2999" s="22">
        <v>525393.1</v>
      </c>
      <c r="J2999" s="22">
        <f t="shared" si="285"/>
        <v>3386.5699999999997</v>
      </c>
      <c r="K2999" s="22">
        <f t="shared" si="282"/>
        <v>0.011529174975980815</v>
      </c>
      <c r="L2999" s="22">
        <f t="shared" si="283"/>
        <v>0.6707277642549141</v>
      </c>
    </row>
    <row r="3000" spans="1:12" s="22" customFormat="1" ht="15.75">
      <c r="A3000" s="22" t="s">
        <v>154</v>
      </c>
      <c r="B3000" s="22" t="s">
        <v>193</v>
      </c>
      <c r="C3000" s="22">
        <v>4884.95</v>
      </c>
      <c r="D3000" s="22">
        <v>476101.5</v>
      </c>
      <c r="E3000" s="22">
        <f t="shared" si="284"/>
        <v>1</v>
      </c>
      <c r="F3000" s="22" t="s">
        <v>154</v>
      </c>
      <c r="G3000" s="22" t="s">
        <v>193</v>
      </c>
      <c r="H3000" s="22">
        <v>7894.42</v>
      </c>
      <c r="I3000" s="22">
        <v>533287.6</v>
      </c>
      <c r="J3000" s="22">
        <f t="shared" si="285"/>
        <v>6389.6849999999995</v>
      </c>
      <c r="K3000" s="22">
        <f t="shared" si="282"/>
        <v>0.02175292298886483</v>
      </c>
      <c r="L3000" s="22">
        <f t="shared" si="283"/>
        <v>0.692480687243779</v>
      </c>
    </row>
    <row r="3001" spans="1:12" s="22" customFormat="1" ht="15.75">
      <c r="A3001" s="22" t="s">
        <v>154</v>
      </c>
      <c r="B3001" s="22" t="s">
        <v>194</v>
      </c>
      <c r="C3001" s="22">
        <v>4767.08</v>
      </c>
      <c r="D3001" s="22">
        <v>480868.6</v>
      </c>
      <c r="E3001" s="22">
        <f t="shared" si="284"/>
        <v>1</v>
      </c>
      <c r="F3001" s="22" t="s">
        <v>154</v>
      </c>
      <c r="G3001" s="22" t="s">
        <v>194</v>
      </c>
      <c r="H3001" s="22">
        <v>2344.43</v>
      </c>
      <c r="I3001" s="22">
        <v>535632</v>
      </c>
      <c r="J3001" s="22">
        <f t="shared" si="285"/>
        <v>3555.755</v>
      </c>
      <c r="K3001" s="22">
        <f t="shared" si="282"/>
        <v>0.012105145196088865</v>
      </c>
      <c r="L3001" s="22">
        <f t="shared" si="283"/>
        <v>0.7045858324398678</v>
      </c>
    </row>
    <row r="3002" spans="1:12" s="22" customFormat="1" ht="15.75">
      <c r="A3002" s="22" t="s">
        <v>154</v>
      </c>
      <c r="B3002" s="22" t="s">
        <v>195</v>
      </c>
      <c r="C3002" s="22">
        <v>5580.92</v>
      </c>
      <c r="D3002" s="22">
        <v>486449.5</v>
      </c>
      <c r="E3002" s="22">
        <f t="shared" si="284"/>
        <v>1</v>
      </c>
      <c r="F3002" s="22" t="s">
        <v>154</v>
      </c>
      <c r="G3002" s="22" t="s">
        <v>195</v>
      </c>
      <c r="H3002" s="22">
        <v>3292.4</v>
      </c>
      <c r="I3002" s="22">
        <v>538924.4</v>
      </c>
      <c r="J3002" s="22">
        <f t="shared" si="285"/>
        <v>4436.66</v>
      </c>
      <c r="K3002" s="22">
        <f t="shared" si="282"/>
        <v>0.015104081548273045</v>
      </c>
      <c r="L3002" s="22">
        <f t="shared" si="283"/>
        <v>0.7196899139881409</v>
      </c>
    </row>
    <row r="3003" spans="1:12" s="22" customFormat="1" ht="15.75">
      <c r="A3003" s="22" t="s">
        <v>154</v>
      </c>
      <c r="B3003" s="22" t="s">
        <v>196</v>
      </c>
      <c r="C3003" s="22">
        <v>3237.95</v>
      </c>
      <c r="D3003" s="22">
        <v>489687.4</v>
      </c>
      <c r="E3003" s="22">
        <f t="shared" si="284"/>
        <v>1</v>
      </c>
      <c r="F3003" s="22" t="s">
        <v>154</v>
      </c>
      <c r="G3003" s="22" t="s">
        <v>196</v>
      </c>
      <c r="H3003" s="22">
        <v>2926.55</v>
      </c>
      <c r="I3003" s="22">
        <v>541850.9</v>
      </c>
      <c r="J3003" s="22">
        <f t="shared" si="285"/>
        <v>3082.25</v>
      </c>
      <c r="K3003" s="22">
        <f t="shared" si="282"/>
        <v>0.010493153712965293</v>
      </c>
      <c r="L3003" s="22">
        <f t="shared" si="283"/>
        <v>0.7301830677011062</v>
      </c>
    </row>
    <row r="3004" spans="5:12" s="22" customFormat="1" ht="15.75">
      <c r="E3004" s="22">
        <f t="shared" si="284"/>
        <v>0</v>
      </c>
      <c r="F3004" s="22" t="s">
        <v>154</v>
      </c>
      <c r="G3004" s="22" t="s">
        <v>197</v>
      </c>
      <c r="H3004" s="22">
        <v>6510.6</v>
      </c>
      <c r="I3004" s="22">
        <v>548361.5</v>
      </c>
      <c r="J3004" s="22">
        <f t="shared" si="285"/>
        <v>3255.3</v>
      </c>
      <c r="K3004" s="22">
        <f t="shared" si="282"/>
        <v>0.011082281866109472</v>
      </c>
      <c r="L3004" s="22">
        <f t="shared" si="283"/>
        <v>0.7412653495672157</v>
      </c>
    </row>
    <row r="3005" spans="1:12" s="22" customFormat="1" ht="15.75">
      <c r="A3005" s="22" t="s">
        <v>154</v>
      </c>
      <c r="B3005" s="22" t="s">
        <v>198</v>
      </c>
      <c r="C3005" s="22">
        <v>2732.76</v>
      </c>
      <c r="D3005" s="22">
        <v>492420.2</v>
      </c>
      <c r="E3005" s="22">
        <f t="shared" si="284"/>
        <v>1</v>
      </c>
      <c r="F3005" s="22" t="s">
        <v>154</v>
      </c>
      <c r="G3005" s="22" t="s">
        <v>198</v>
      </c>
      <c r="H3005" s="22">
        <v>3523.93</v>
      </c>
      <c r="I3005" s="22">
        <v>551885.5</v>
      </c>
      <c r="J3005" s="22">
        <f t="shared" si="285"/>
        <v>3128.3450000000003</v>
      </c>
      <c r="K3005" s="22">
        <f t="shared" si="282"/>
        <v>0.010650078660779109</v>
      </c>
      <c r="L3005" s="22">
        <f t="shared" si="283"/>
        <v>0.7519154282279948</v>
      </c>
    </row>
    <row r="3006" spans="5:12" s="22" customFormat="1" ht="15.75">
      <c r="E3006" s="22">
        <f t="shared" si="284"/>
        <v>0</v>
      </c>
      <c r="F3006" s="22" t="s">
        <v>154</v>
      </c>
      <c r="G3006" s="22" t="s">
        <v>199</v>
      </c>
      <c r="H3006" s="22">
        <v>7918.91</v>
      </c>
      <c r="I3006" s="22">
        <v>559804.4</v>
      </c>
      <c r="J3006" s="22">
        <f t="shared" si="285"/>
        <v>3959.455</v>
      </c>
      <c r="K3006" s="22">
        <f t="shared" si="282"/>
        <v>0.013479493854998456</v>
      </c>
      <c r="L3006" s="22">
        <f t="shared" si="283"/>
        <v>0.7653949220829933</v>
      </c>
    </row>
    <row r="3007" spans="1:12" s="22" customFormat="1" ht="15.75">
      <c r="A3007" s="22" t="s">
        <v>154</v>
      </c>
      <c r="B3007" s="22" t="s">
        <v>200</v>
      </c>
      <c r="C3007" s="22">
        <v>2673.65</v>
      </c>
      <c r="D3007" s="22">
        <v>495093.8</v>
      </c>
      <c r="E3007" s="22">
        <f t="shared" si="284"/>
        <v>1</v>
      </c>
      <c r="F3007" s="22" t="s">
        <v>154</v>
      </c>
      <c r="G3007" s="22" t="s">
        <v>200</v>
      </c>
      <c r="H3007" s="22">
        <v>3005.37</v>
      </c>
      <c r="I3007" s="22">
        <v>562809.7</v>
      </c>
      <c r="J3007" s="22">
        <f t="shared" si="285"/>
        <v>2839.51</v>
      </c>
      <c r="K3007" s="22">
        <f t="shared" si="282"/>
        <v>0.009666774239436153</v>
      </c>
      <c r="L3007" s="22">
        <f t="shared" si="283"/>
        <v>0.7750616963224295</v>
      </c>
    </row>
    <row r="3008" spans="1:12" s="22" customFormat="1" ht="15.75">
      <c r="A3008" s="22" t="s">
        <v>154</v>
      </c>
      <c r="B3008" s="22" t="s">
        <v>132</v>
      </c>
      <c r="C3008" s="22">
        <v>61325.65</v>
      </c>
      <c r="D3008" s="22">
        <v>556419.5</v>
      </c>
      <c r="E3008" s="22">
        <f t="shared" si="284"/>
        <v>1</v>
      </c>
      <c r="F3008" s="22" t="s">
        <v>154</v>
      </c>
      <c r="G3008" s="22" t="s">
        <v>132</v>
      </c>
      <c r="H3008" s="22">
        <v>70820.72</v>
      </c>
      <c r="I3008" s="22">
        <v>633630.5</v>
      </c>
      <c r="J3008" s="22">
        <f t="shared" si="285"/>
        <v>66073.185</v>
      </c>
      <c r="K3008" s="22">
        <f t="shared" si="282"/>
        <v>0.2249383036775708</v>
      </c>
      <c r="L3008" s="22">
        <f t="shared" si="283"/>
        <v>1.0000000000000002</v>
      </c>
    </row>
    <row r="3011" spans="1:6" ht="15.75">
      <c r="A3011" t="s">
        <v>6</v>
      </c>
      <c r="F3011" t="s">
        <v>6</v>
      </c>
    </row>
    <row r="3012" spans="1:9" ht="15.75">
      <c r="A3012" t="s">
        <v>142</v>
      </c>
      <c r="B3012" t="s">
        <v>202</v>
      </c>
      <c r="C3012" t="s">
        <v>9</v>
      </c>
      <c r="D3012" t="s">
        <v>9</v>
      </c>
      <c r="F3012" t="s">
        <v>142</v>
      </c>
      <c r="G3012" t="s">
        <v>202</v>
      </c>
      <c r="H3012" t="s">
        <v>9</v>
      </c>
      <c r="I3012" t="s">
        <v>9</v>
      </c>
    </row>
    <row r="3013" spans="1:11" ht="15.75">
      <c r="A3013" t="s">
        <v>11</v>
      </c>
      <c r="B3013" t="s">
        <v>31</v>
      </c>
      <c r="F3013" t="s">
        <v>11</v>
      </c>
      <c r="G3013" t="s">
        <v>31</v>
      </c>
      <c r="K3013">
        <f>SUM(J3014:J3039)</f>
        <v>99330.91</v>
      </c>
    </row>
    <row r="3014" spans="5:12" ht="15.75">
      <c r="E3014">
        <f>IF(B3014=G3014,1,0)</f>
        <v>0</v>
      </c>
      <c r="F3014" t="s">
        <v>1</v>
      </c>
      <c r="G3014" t="s">
        <v>161</v>
      </c>
      <c r="H3014">
        <v>3629.77</v>
      </c>
      <c r="I3014">
        <v>3629.77</v>
      </c>
      <c r="J3014">
        <f>(C3014+H3014)/2</f>
        <v>1814.885</v>
      </c>
      <c r="K3014">
        <f>J3014/$K$3013</f>
        <v>0.018271100103683737</v>
      </c>
      <c r="L3014">
        <f>+K3014</f>
        <v>0.018271100103683737</v>
      </c>
    </row>
    <row r="3015" spans="1:12" s="22" customFormat="1" ht="15.75">
      <c r="A3015" s="22" t="s">
        <v>1</v>
      </c>
      <c r="B3015" s="22" t="s">
        <v>166</v>
      </c>
      <c r="C3015" s="22">
        <v>2955.24</v>
      </c>
      <c r="D3015" s="22">
        <v>2955.24</v>
      </c>
      <c r="E3015" s="22">
        <f aca="true" t="shared" si="286" ref="E3015:E3078">IF(B3015=G3015,1,0)</f>
        <v>0</v>
      </c>
      <c r="J3015" s="22">
        <f aca="true" t="shared" si="287" ref="J3015:J3078">(C3015+H3015)/2</f>
        <v>1477.62</v>
      </c>
      <c r="K3015" s="22">
        <f aca="true" t="shared" si="288" ref="K3015:K3038">J3015/$K$3013</f>
        <v>0.014875732035476166</v>
      </c>
      <c r="L3015" s="22">
        <f>+K3015+L3014</f>
        <v>0.03314683213915991</v>
      </c>
    </row>
    <row r="3016" spans="1:12" s="22" customFormat="1" ht="15.75">
      <c r="A3016" s="22" t="s">
        <v>1</v>
      </c>
      <c r="B3016" s="22" t="s">
        <v>167</v>
      </c>
      <c r="C3016" s="22">
        <v>4669.55</v>
      </c>
      <c r="D3016" s="22">
        <v>7624.79</v>
      </c>
      <c r="E3016" s="22">
        <f t="shared" si="286"/>
        <v>0</v>
      </c>
      <c r="J3016" s="22">
        <f t="shared" si="287"/>
        <v>2334.775</v>
      </c>
      <c r="K3016" s="22">
        <f t="shared" si="288"/>
        <v>0.02350501973655532</v>
      </c>
      <c r="L3016" s="22">
        <f aca="true" t="shared" si="289" ref="L3016:L3036">+K3016+L3015</f>
        <v>0.056651851875715226</v>
      </c>
    </row>
    <row r="3017" spans="1:12" s="22" customFormat="1" ht="15.75">
      <c r="A3017" s="22" t="s">
        <v>1</v>
      </c>
      <c r="B3017" s="22" t="s">
        <v>168</v>
      </c>
      <c r="C3017" s="22">
        <v>2606.63</v>
      </c>
      <c r="D3017" s="22">
        <v>10231.42</v>
      </c>
      <c r="E3017" s="22">
        <f t="shared" si="286"/>
        <v>1</v>
      </c>
      <c r="F3017" s="22" t="s">
        <v>1</v>
      </c>
      <c r="G3017" s="22" t="s">
        <v>168</v>
      </c>
      <c r="H3017" s="22">
        <v>1703.86</v>
      </c>
      <c r="I3017" s="22">
        <v>5333.63</v>
      </c>
      <c r="J3017" s="22">
        <f t="shared" si="287"/>
        <v>2155.245</v>
      </c>
      <c r="K3017" s="22">
        <f t="shared" si="288"/>
        <v>0.021697626650153512</v>
      </c>
      <c r="L3017" s="22">
        <f t="shared" si="289"/>
        <v>0.07834947852586874</v>
      </c>
    </row>
    <row r="3018" spans="1:12" s="22" customFormat="1" ht="15.75">
      <c r="A3018" s="22" t="s">
        <v>1</v>
      </c>
      <c r="B3018" s="22" t="s">
        <v>170</v>
      </c>
      <c r="C3018" s="22">
        <v>3096.63</v>
      </c>
      <c r="D3018" s="22">
        <v>13328.05</v>
      </c>
      <c r="E3018" s="22">
        <f t="shared" si="286"/>
        <v>1</v>
      </c>
      <c r="F3018" s="22" t="s">
        <v>1</v>
      </c>
      <c r="G3018" s="22" t="s">
        <v>170</v>
      </c>
      <c r="H3018" s="22">
        <v>5821.33</v>
      </c>
      <c r="I3018" s="22">
        <v>11154.96</v>
      </c>
      <c r="J3018" s="22">
        <f t="shared" si="287"/>
        <v>4458.98</v>
      </c>
      <c r="K3018" s="22">
        <f t="shared" si="288"/>
        <v>0.04489015554171405</v>
      </c>
      <c r="L3018" s="22">
        <f t="shared" si="289"/>
        <v>0.12323963406758279</v>
      </c>
    </row>
    <row r="3019" spans="5:12" s="22" customFormat="1" ht="15.75">
      <c r="E3019" s="22">
        <f t="shared" si="286"/>
        <v>0</v>
      </c>
      <c r="F3019" s="22" t="s">
        <v>1</v>
      </c>
      <c r="G3019" s="22" t="s">
        <v>172</v>
      </c>
      <c r="H3019" s="22">
        <v>5529.88</v>
      </c>
      <c r="I3019" s="22">
        <v>16684.84</v>
      </c>
      <c r="J3019" s="22">
        <f t="shared" si="287"/>
        <v>2764.94</v>
      </c>
      <c r="K3019" s="22">
        <f t="shared" si="288"/>
        <v>0.027835645520613874</v>
      </c>
      <c r="L3019" s="22">
        <f t="shared" si="289"/>
        <v>0.15107527958819666</v>
      </c>
    </row>
    <row r="3020" spans="1:12" s="22" customFormat="1" ht="15.75">
      <c r="A3020" s="22" t="s">
        <v>1</v>
      </c>
      <c r="B3020" s="22" t="s">
        <v>173</v>
      </c>
      <c r="C3020" s="22">
        <v>2144.28</v>
      </c>
      <c r="D3020" s="22">
        <v>15472.33</v>
      </c>
      <c r="E3020" s="22">
        <f t="shared" si="286"/>
        <v>0</v>
      </c>
      <c r="J3020" s="22">
        <f t="shared" si="287"/>
        <v>1072.14</v>
      </c>
      <c r="K3020" s="22">
        <f t="shared" si="288"/>
        <v>0.010793619025537972</v>
      </c>
      <c r="L3020" s="22">
        <f t="shared" si="289"/>
        <v>0.16186889861373463</v>
      </c>
    </row>
    <row r="3021" spans="1:12" s="22" customFormat="1" ht="15.75">
      <c r="A3021" s="22" t="s">
        <v>1</v>
      </c>
      <c r="B3021" s="22" t="s">
        <v>174</v>
      </c>
      <c r="C3021" s="22">
        <v>2043.05</v>
      </c>
      <c r="D3021" s="22">
        <v>17515.38</v>
      </c>
      <c r="E3021" s="22">
        <f t="shared" si="286"/>
        <v>0</v>
      </c>
      <c r="J3021" s="22">
        <f t="shared" si="287"/>
        <v>1021.525</v>
      </c>
      <c r="K3021" s="22">
        <f t="shared" si="288"/>
        <v>0.010284059614474487</v>
      </c>
      <c r="L3021" s="22">
        <f t="shared" si="289"/>
        <v>0.1721529582282091</v>
      </c>
    </row>
    <row r="3022" spans="5:12" s="22" customFormat="1" ht="15.75">
      <c r="E3022" s="22">
        <f t="shared" si="286"/>
        <v>0</v>
      </c>
      <c r="F3022" s="22" t="s">
        <v>1</v>
      </c>
      <c r="G3022" s="22" t="s">
        <v>175</v>
      </c>
      <c r="H3022" s="22">
        <v>3673.11</v>
      </c>
      <c r="I3022" s="22">
        <v>20357.95</v>
      </c>
      <c r="J3022" s="22">
        <f t="shared" si="287"/>
        <v>1836.555</v>
      </c>
      <c r="K3022" s="22">
        <f t="shared" si="288"/>
        <v>0.018489259788317655</v>
      </c>
      <c r="L3022" s="22">
        <f t="shared" si="289"/>
        <v>0.19064221801652675</v>
      </c>
    </row>
    <row r="3023" spans="1:12" s="22" customFormat="1" ht="15.75">
      <c r="A3023" s="22" t="s">
        <v>1</v>
      </c>
      <c r="B3023" s="22" t="s">
        <v>177</v>
      </c>
      <c r="C3023" s="22">
        <v>4592.89</v>
      </c>
      <c r="D3023" s="22">
        <v>22108.27</v>
      </c>
      <c r="E3023" s="22">
        <f t="shared" si="286"/>
        <v>1</v>
      </c>
      <c r="F3023" s="22" t="s">
        <v>1</v>
      </c>
      <c r="G3023" s="22" t="s">
        <v>177</v>
      </c>
      <c r="H3023" s="22">
        <v>1485.67</v>
      </c>
      <c r="I3023" s="22">
        <v>21843.62</v>
      </c>
      <c r="J3023" s="22">
        <f t="shared" si="287"/>
        <v>3039.28</v>
      </c>
      <c r="K3023" s="22">
        <f t="shared" si="288"/>
        <v>0.030597524979887932</v>
      </c>
      <c r="L3023" s="22">
        <f t="shared" si="289"/>
        <v>0.2212397429964147</v>
      </c>
    </row>
    <row r="3024" spans="5:12" s="22" customFormat="1" ht="15.75">
      <c r="E3024" s="22">
        <f t="shared" si="286"/>
        <v>0</v>
      </c>
      <c r="F3024" s="22" t="s">
        <v>1</v>
      </c>
      <c r="G3024" s="22" t="s">
        <v>178</v>
      </c>
      <c r="H3024" s="22">
        <v>2770.91</v>
      </c>
      <c r="I3024" s="22">
        <v>24614.53</v>
      </c>
      <c r="J3024" s="22">
        <f t="shared" si="287"/>
        <v>1385.455</v>
      </c>
      <c r="K3024" s="22">
        <f t="shared" si="288"/>
        <v>0.013947873829002472</v>
      </c>
      <c r="L3024" s="22">
        <f t="shared" si="289"/>
        <v>0.23518761682541717</v>
      </c>
    </row>
    <row r="3025" spans="5:12" s="22" customFormat="1" ht="15.75">
      <c r="E3025" s="22">
        <f t="shared" si="286"/>
        <v>0</v>
      </c>
      <c r="F3025" s="22" t="s">
        <v>1</v>
      </c>
      <c r="G3025" s="22" t="s">
        <v>179</v>
      </c>
      <c r="H3025" s="22">
        <v>4277.65</v>
      </c>
      <c r="I3025" s="22">
        <v>28892.18</v>
      </c>
      <c r="J3025" s="22">
        <f t="shared" si="287"/>
        <v>2138.825</v>
      </c>
      <c r="K3025" s="22">
        <f t="shared" si="288"/>
        <v>0.021532320603928824</v>
      </c>
      <c r="L3025" s="22">
        <f t="shared" si="289"/>
        <v>0.256719937429346</v>
      </c>
    </row>
    <row r="3026" spans="1:12" s="22" customFormat="1" ht="15.75">
      <c r="A3026" s="22" t="s">
        <v>1</v>
      </c>
      <c r="B3026" s="22" t="s">
        <v>181</v>
      </c>
      <c r="C3026" s="22">
        <v>8162.22</v>
      </c>
      <c r="D3026" s="22">
        <v>30270.49</v>
      </c>
      <c r="E3026" s="22">
        <f t="shared" si="286"/>
        <v>1</v>
      </c>
      <c r="F3026" s="22" t="s">
        <v>1</v>
      </c>
      <c r="G3026" s="22" t="s">
        <v>181</v>
      </c>
      <c r="H3026" s="22">
        <v>4273.65</v>
      </c>
      <c r="I3026" s="22">
        <v>33165.83</v>
      </c>
      <c r="J3026" s="22">
        <f t="shared" si="287"/>
        <v>6217.9349999999995</v>
      </c>
      <c r="K3026" s="22">
        <f t="shared" si="288"/>
        <v>0.06259818821754476</v>
      </c>
      <c r="L3026" s="22">
        <f t="shared" si="289"/>
        <v>0.31931812564689077</v>
      </c>
    </row>
    <row r="3027" spans="1:12" s="22" customFormat="1" ht="15.75">
      <c r="A3027" s="22" t="s">
        <v>1</v>
      </c>
      <c r="B3027" s="22" t="s">
        <v>182</v>
      </c>
      <c r="C3027" s="22">
        <v>1389.74</v>
      </c>
      <c r="D3027" s="22">
        <v>31660.23</v>
      </c>
      <c r="E3027" s="22">
        <f t="shared" si="286"/>
        <v>1</v>
      </c>
      <c r="F3027" s="22" t="s">
        <v>1</v>
      </c>
      <c r="G3027" s="22" t="s">
        <v>182</v>
      </c>
      <c r="H3027" s="22">
        <v>3118.18</v>
      </c>
      <c r="I3027" s="22">
        <v>36284.01</v>
      </c>
      <c r="J3027" s="22">
        <f t="shared" si="287"/>
        <v>2253.96</v>
      </c>
      <c r="K3027" s="22">
        <f t="shared" si="288"/>
        <v>0.022691426062642534</v>
      </c>
      <c r="L3027" s="22">
        <f t="shared" si="289"/>
        <v>0.3420095517095333</v>
      </c>
    </row>
    <row r="3028" spans="1:12" s="22" customFormat="1" ht="15.75">
      <c r="A3028" s="22" t="s">
        <v>1</v>
      </c>
      <c r="B3028" s="22" t="s">
        <v>183</v>
      </c>
      <c r="C3028" s="22">
        <v>8701.33</v>
      </c>
      <c r="D3028" s="22">
        <v>40361.56</v>
      </c>
      <c r="E3028" s="22">
        <f t="shared" si="286"/>
        <v>1</v>
      </c>
      <c r="F3028" s="22" t="s">
        <v>1</v>
      </c>
      <c r="G3028" s="22" t="s">
        <v>183</v>
      </c>
      <c r="H3028" s="22">
        <v>3118.18</v>
      </c>
      <c r="I3028" s="22">
        <v>39402.19</v>
      </c>
      <c r="J3028" s="22">
        <f t="shared" si="287"/>
        <v>5909.755</v>
      </c>
      <c r="K3028" s="22">
        <f t="shared" si="288"/>
        <v>0.05949562930612435</v>
      </c>
      <c r="L3028" s="22">
        <f t="shared" si="289"/>
        <v>0.40150518101565763</v>
      </c>
    </row>
    <row r="3029" spans="1:12" s="22" customFormat="1" ht="15.75">
      <c r="A3029" s="22" t="s">
        <v>1</v>
      </c>
      <c r="B3029" s="22" t="s">
        <v>184</v>
      </c>
      <c r="C3029" s="22">
        <v>1038.97</v>
      </c>
      <c r="D3029" s="22">
        <v>41400.53</v>
      </c>
      <c r="E3029" s="22">
        <f t="shared" si="286"/>
        <v>1</v>
      </c>
      <c r="F3029" s="22" t="s">
        <v>1</v>
      </c>
      <c r="G3029" s="22" t="s">
        <v>184</v>
      </c>
      <c r="H3029" s="22">
        <v>1127.58</v>
      </c>
      <c r="I3029" s="22">
        <v>40529.77</v>
      </c>
      <c r="J3029" s="22">
        <f t="shared" si="287"/>
        <v>1083.275</v>
      </c>
      <c r="K3029" s="22">
        <f t="shared" si="288"/>
        <v>0.01090571907576403</v>
      </c>
      <c r="L3029" s="22">
        <f t="shared" si="289"/>
        <v>0.4124109000914217</v>
      </c>
    </row>
    <row r="3030" spans="1:12" s="22" customFormat="1" ht="15.75">
      <c r="A3030" s="22" t="s">
        <v>1</v>
      </c>
      <c r="B3030" s="22" t="s">
        <v>185</v>
      </c>
      <c r="C3030" s="22">
        <v>2588.38</v>
      </c>
      <c r="D3030" s="22">
        <v>43988.91</v>
      </c>
      <c r="E3030" s="22">
        <f t="shared" si="286"/>
        <v>1</v>
      </c>
      <c r="F3030" s="22" t="s">
        <v>1</v>
      </c>
      <c r="G3030" s="22" t="s">
        <v>185</v>
      </c>
      <c r="H3030" s="22">
        <v>3035.16</v>
      </c>
      <c r="I3030" s="22">
        <v>43564.93</v>
      </c>
      <c r="J3030" s="22">
        <f t="shared" si="287"/>
        <v>2811.77</v>
      </c>
      <c r="K3030" s="22">
        <f t="shared" si="288"/>
        <v>0.028307099975224227</v>
      </c>
      <c r="L3030" s="22">
        <f t="shared" si="289"/>
        <v>0.4407180000666459</v>
      </c>
    </row>
    <row r="3031" spans="1:12" s="22" customFormat="1" ht="15.75">
      <c r="A3031" s="22" t="s">
        <v>1</v>
      </c>
      <c r="B3031" s="22" t="s">
        <v>186</v>
      </c>
      <c r="C3031" s="22">
        <v>1641.52</v>
      </c>
      <c r="D3031" s="22">
        <v>45630.43</v>
      </c>
      <c r="E3031" s="22">
        <f t="shared" si="286"/>
        <v>1</v>
      </c>
      <c r="F3031" s="22" t="s">
        <v>1</v>
      </c>
      <c r="G3031" s="22" t="s">
        <v>186</v>
      </c>
      <c r="H3031" s="22">
        <v>4335.95</v>
      </c>
      <c r="I3031" s="22">
        <v>47900.88</v>
      </c>
      <c r="J3031" s="22">
        <f t="shared" si="287"/>
        <v>2988.7349999999997</v>
      </c>
      <c r="K3031" s="22">
        <f t="shared" si="288"/>
        <v>0.030088670284003232</v>
      </c>
      <c r="L3031" s="22">
        <f t="shared" si="289"/>
        <v>0.47080667035064916</v>
      </c>
    </row>
    <row r="3032" spans="1:12" s="22" customFormat="1" ht="15.75">
      <c r="A3032" s="22" t="s">
        <v>1</v>
      </c>
      <c r="B3032" s="22" t="s">
        <v>191</v>
      </c>
      <c r="C3032" s="22">
        <v>1762.14</v>
      </c>
      <c r="D3032" s="22">
        <v>47392.57</v>
      </c>
      <c r="E3032" s="22">
        <f t="shared" si="286"/>
        <v>0</v>
      </c>
      <c r="J3032" s="22">
        <f t="shared" si="287"/>
        <v>881.07</v>
      </c>
      <c r="K3032" s="22">
        <f t="shared" si="288"/>
        <v>0.008870048608232825</v>
      </c>
      <c r="L3032" s="22">
        <f t="shared" si="289"/>
        <v>0.479676718958882</v>
      </c>
    </row>
    <row r="3033" spans="5:12" s="22" customFormat="1" ht="15.75">
      <c r="E3033" s="22">
        <f t="shared" si="286"/>
        <v>0</v>
      </c>
      <c r="F3033" s="22" t="s">
        <v>1</v>
      </c>
      <c r="G3033" s="22" t="s">
        <v>192</v>
      </c>
      <c r="H3033" s="22">
        <v>1551.92</v>
      </c>
      <c r="I3033" s="22">
        <v>49452.8</v>
      </c>
      <c r="J3033" s="22">
        <f t="shared" si="287"/>
        <v>775.96</v>
      </c>
      <c r="K3033" s="22">
        <f t="shared" si="288"/>
        <v>0.0078118684304815085</v>
      </c>
      <c r="L3033" s="22">
        <f t="shared" si="289"/>
        <v>0.48748858738936346</v>
      </c>
    </row>
    <row r="3034" spans="1:13" s="22" customFormat="1" ht="15.75">
      <c r="A3034" s="22" t="s">
        <v>1</v>
      </c>
      <c r="B3034" s="22" t="s">
        <v>194</v>
      </c>
      <c r="C3034" s="22">
        <v>1602.03</v>
      </c>
      <c r="D3034" s="22">
        <v>48994.6</v>
      </c>
      <c r="E3034" s="22">
        <f t="shared" si="286"/>
        <v>1</v>
      </c>
      <c r="F3034" s="22" t="s">
        <v>1</v>
      </c>
      <c r="G3034" s="22" t="s">
        <v>194</v>
      </c>
      <c r="H3034" s="22">
        <v>3035.16</v>
      </c>
      <c r="I3034" s="22">
        <v>52487.96</v>
      </c>
      <c r="J3034" s="22">
        <f t="shared" si="287"/>
        <v>2318.595</v>
      </c>
      <c r="K3034" s="22">
        <f t="shared" si="288"/>
        <v>0.02334212985665791</v>
      </c>
      <c r="L3034" s="22">
        <f>+K3034+L3033</f>
        <v>0.5108307172460214</v>
      </c>
      <c r="M3034" s="22">
        <f>82500+2500*(0.5-L3033)/(L3034-L3033)</f>
        <v>83840.00332097671</v>
      </c>
    </row>
    <row r="3035" spans="5:12" s="22" customFormat="1" ht="15.75">
      <c r="E3035" s="22">
        <f t="shared" si="286"/>
        <v>0</v>
      </c>
      <c r="F3035" s="22" t="s">
        <v>1</v>
      </c>
      <c r="G3035" s="22" t="s">
        <v>195</v>
      </c>
      <c r="H3035" s="22">
        <v>3292.4</v>
      </c>
      <c r="I3035" s="22">
        <v>55780.36</v>
      </c>
      <c r="J3035" s="22">
        <f t="shared" si="287"/>
        <v>1646.2</v>
      </c>
      <c r="K3035" s="22">
        <f t="shared" si="288"/>
        <v>0.01657288753319586</v>
      </c>
      <c r="L3035" s="22">
        <f t="shared" si="289"/>
        <v>0.5274036047792172</v>
      </c>
    </row>
    <row r="3036" spans="1:12" s="22" customFormat="1" ht="15.75">
      <c r="A3036" s="22" t="s">
        <v>1</v>
      </c>
      <c r="B3036" s="22" t="s">
        <v>197</v>
      </c>
      <c r="C3036" s="22">
        <v>3048.47</v>
      </c>
      <c r="D3036" s="22">
        <v>52043.07</v>
      </c>
      <c r="E3036" s="22">
        <f t="shared" si="286"/>
        <v>1</v>
      </c>
      <c r="F3036" s="22" t="s">
        <v>1</v>
      </c>
      <c r="G3036" s="22" t="s">
        <v>197</v>
      </c>
      <c r="H3036" s="22">
        <v>2912.03</v>
      </c>
      <c r="I3036" s="22">
        <v>58692.39</v>
      </c>
      <c r="J3036" s="22">
        <f t="shared" si="287"/>
        <v>2980.25</v>
      </c>
      <c r="K3036" s="22">
        <f t="shared" si="288"/>
        <v>0.03000324873697422</v>
      </c>
      <c r="L3036" s="22">
        <f t="shared" si="289"/>
        <v>0.5574068535161915</v>
      </c>
    </row>
    <row r="3037" spans="5:11" s="22" customFormat="1" ht="15.75">
      <c r="E3037" s="22">
        <f t="shared" si="286"/>
        <v>0</v>
      </c>
      <c r="F3037" s="22" t="s">
        <v>1</v>
      </c>
      <c r="G3037" s="22" t="s">
        <v>198</v>
      </c>
      <c r="H3037" s="22">
        <v>3523.93</v>
      </c>
      <c r="I3037" s="22">
        <v>62216.32</v>
      </c>
      <c r="J3037" s="22">
        <f t="shared" si="287"/>
        <v>1761.965</v>
      </c>
      <c r="K3037" s="22">
        <f t="shared" si="288"/>
        <v>0.017738335428518673</v>
      </c>
    </row>
    <row r="3038" spans="1:11" s="22" customFormat="1" ht="15.75">
      <c r="A3038" s="22" t="s">
        <v>1</v>
      </c>
      <c r="B3038" s="22" t="s">
        <v>199</v>
      </c>
      <c r="C3038" s="22">
        <v>6154.16</v>
      </c>
      <c r="D3038" s="22">
        <v>58197.23</v>
      </c>
      <c r="E3038" s="22">
        <f t="shared" si="286"/>
        <v>1</v>
      </c>
      <c r="F3038" s="22" t="s">
        <v>1</v>
      </c>
      <c r="G3038" s="22" t="s">
        <v>199</v>
      </c>
      <c r="H3038" s="22">
        <v>2570.2</v>
      </c>
      <c r="I3038" s="22">
        <v>64786.52</v>
      </c>
      <c r="J3038" s="22">
        <f t="shared" si="287"/>
        <v>4362.18</v>
      </c>
      <c r="K3038" s="22">
        <f t="shared" si="288"/>
        <v>0.043915635123044784</v>
      </c>
    </row>
    <row r="3039" spans="1:11" s="22" customFormat="1" ht="15.75">
      <c r="A3039" s="22" t="s">
        <v>1</v>
      </c>
      <c r="B3039" s="22" t="s">
        <v>132</v>
      </c>
      <c r="C3039" s="22">
        <v>29915.42</v>
      </c>
      <c r="D3039" s="22">
        <v>88112.65</v>
      </c>
      <c r="E3039" s="22">
        <f t="shared" si="286"/>
        <v>1</v>
      </c>
      <c r="F3039" s="22" t="s">
        <v>1</v>
      </c>
      <c r="G3039" s="22" t="s">
        <v>132</v>
      </c>
      <c r="H3039" s="22">
        <v>45762.65</v>
      </c>
      <c r="I3039" s="22">
        <v>110549.2</v>
      </c>
      <c r="J3039" s="22">
        <f t="shared" si="287"/>
        <v>37839.035</v>
      </c>
      <c r="K3039" s="22">
        <f>SUM(J3040:J3073)</f>
        <v>191210.41999999998</v>
      </c>
    </row>
    <row r="3040" spans="1:12" s="22" customFormat="1" ht="15.75">
      <c r="A3040" s="22" t="s">
        <v>2</v>
      </c>
      <c r="B3040" s="22" t="s">
        <v>161</v>
      </c>
      <c r="C3040" s="22">
        <v>1780.23</v>
      </c>
      <c r="D3040" s="22">
        <v>89892.88</v>
      </c>
      <c r="E3040" s="22">
        <f t="shared" si="286"/>
        <v>1</v>
      </c>
      <c r="F3040" s="22" t="s">
        <v>2</v>
      </c>
      <c r="G3040" s="22" t="s">
        <v>161</v>
      </c>
      <c r="H3040" s="22">
        <v>1570.36</v>
      </c>
      <c r="I3040" s="22">
        <v>112119.5</v>
      </c>
      <c r="J3040" s="22">
        <f t="shared" si="287"/>
        <v>1675.295</v>
      </c>
      <c r="K3040" s="22">
        <f>J3040/$K$3039</f>
        <v>0.008761525653256764</v>
      </c>
      <c r="L3040" s="22">
        <f>+K3040</f>
        <v>0.008761525653256764</v>
      </c>
    </row>
    <row r="3041" spans="1:12" s="22" customFormat="1" ht="15.75">
      <c r="A3041" s="22" t="s">
        <v>2</v>
      </c>
      <c r="B3041" s="22" t="s">
        <v>162</v>
      </c>
      <c r="C3041" s="22">
        <v>1691.19</v>
      </c>
      <c r="D3041" s="22">
        <v>91584.07</v>
      </c>
      <c r="E3041" s="22">
        <f t="shared" si="286"/>
        <v>0</v>
      </c>
      <c r="J3041" s="22">
        <f t="shared" si="287"/>
        <v>845.595</v>
      </c>
      <c r="K3041" s="22">
        <f aca="true" t="shared" si="290" ref="K3041:K3049">J3041/$K$3039</f>
        <v>0.004422326984062899</v>
      </c>
      <c r="L3041" s="22">
        <f>+K3041+L3040</f>
        <v>0.013183852637319662</v>
      </c>
    </row>
    <row r="3042" spans="5:12" s="22" customFormat="1" ht="15.75">
      <c r="E3042" s="22">
        <f t="shared" si="286"/>
        <v>0</v>
      </c>
      <c r="F3042" s="22" t="s">
        <v>2</v>
      </c>
      <c r="G3042" s="22" t="s">
        <v>164</v>
      </c>
      <c r="H3042" s="22">
        <v>1651.44</v>
      </c>
      <c r="I3042" s="22">
        <v>113771</v>
      </c>
      <c r="J3042" s="22">
        <f t="shared" si="287"/>
        <v>825.72</v>
      </c>
      <c r="K3042" s="22">
        <f t="shared" si="290"/>
        <v>0.004318383903973435</v>
      </c>
      <c r="L3042" s="22">
        <f aca="true" t="shared" si="291" ref="L3042:L3070">+K3042+L3041</f>
        <v>0.017502236541293098</v>
      </c>
    </row>
    <row r="3043" spans="1:12" s="22" customFormat="1" ht="15.75">
      <c r="A3043" s="22" t="s">
        <v>2</v>
      </c>
      <c r="B3043" s="22" t="s">
        <v>165</v>
      </c>
      <c r="C3043" s="22">
        <v>1988.76</v>
      </c>
      <c r="D3043" s="22">
        <v>93572.83</v>
      </c>
      <c r="E3043" s="22">
        <f t="shared" si="286"/>
        <v>1</v>
      </c>
      <c r="F3043" s="22" t="s">
        <v>2</v>
      </c>
      <c r="G3043" s="22" t="s">
        <v>165</v>
      </c>
      <c r="H3043" s="22">
        <v>1654.37</v>
      </c>
      <c r="I3043" s="22">
        <v>115425.3</v>
      </c>
      <c r="J3043" s="22">
        <f t="shared" si="287"/>
        <v>1821.565</v>
      </c>
      <c r="K3043" s="22">
        <f t="shared" si="290"/>
        <v>0.00952649442431014</v>
      </c>
      <c r="L3043" s="22">
        <f t="shared" si="291"/>
        <v>0.027028730965603237</v>
      </c>
    </row>
    <row r="3044" spans="1:12" s="22" customFormat="1" ht="15.75">
      <c r="A3044" s="22" t="s">
        <v>2</v>
      </c>
      <c r="B3044" s="22" t="s">
        <v>167</v>
      </c>
      <c r="C3044" s="22">
        <v>5977.3</v>
      </c>
      <c r="D3044" s="22">
        <v>99550.13</v>
      </c>
      <c r="E3044" s="22">
        <f t="shared" si="286"/>
        <v>1</v>
      </c>
      <c r="F3044" s="22" t="s">
        <v>2</v>
      </c>
      <c r="G3044" s="22" t="s">
        <v>167</v>
      </c>
      <c r="H3044" s="22">
        <v>4433.77</v>
      </c>
      <c r="I3044" s="22">
        <v>119859.1</v>
      </c>
      <c r="J3044" s="22">
        <f t="shared" si="287"/>
        <v>5205.535</v>
      </c>
      <c r="K3044" s="22">
        <f t="shared" si="290"/>
        <v>0.02722411780696889</v>
      </c>
      <c r="L3044" s="22">
        <f t="shared" si="291"/>
        <v>0.054252848772572124</v>
      </c>
    </row>
    <row r="3045" spans="5:12" s="22" customFormat="1" ht="15.75">
      <c r="E3045" s="22">
        <f t="shared" si="286"/>
        <v>0</v>
      </c>
      <c r="F3045" s="22" t="s">
        <v>2</v>
      </c>
      <c r="G3045" s="22" t="s">
        <v>168</v>
      </c>
      <c r="H3045" s="22">
        <v>1552.2</v>
      </c>
      <c r="I3045" s="22">
        <v>121411.3</v>
      </c>
      <c r="J3045" s="22">
        <f t="shared" si="287"/>
        <v>776.1</v>
      </c>
      <c r="K3045" s="22">
        <f t="shared" si="290"/>
        <v>0.004058879217984041</v>
      </c>
      <c r="L3045" s="22">
        <f t="shared" si="291"/>
        <v>0.058311727990556166</v>
      </c>
    </row>
    <row r="3046" spans="1:12" s="22" customFormat="1" ht="15.75">
      <c r="A3046" s="22" t="s">
        <v>2</v>
      </c>
      <c r="B3046" s="22" t="s">
        <v>171</v>
      </c>
      <c r="C3046" s="22">
        <v>6195.09</v>
      </c>
      <c r="D3046" s="22">
        <v>105745.2</v>
      </c>
      <c r="E3046" s="22">
        <f t="shared" si="286"/>
        <v>0</v>
      </c>
      <c r="J3046" s="22">
        <f t="shared" si="287"/>
        <v>3097.545</v>
      </c>
      <c r="K3046" s="22">
        <f t="shared" si="290"/>
        <v>0.016199666315256253</v>
      </c>
      <c r="L3046" s="22">
        <f t="shared" si="291"/>
        <v>0.07451139430581241</v>
      </c>
    </row>
    <row r="3047" spans="5:12" s="22" customFormat="1" ht="15.75">
      <c r="E3047" s="22">
        <f t="shared" si="286"/>
        <v>0</v>
      </c>
      <c r="F3047" s="22" t="s">
        <v>2</v>
      </c>
      <c r="G3047" s="22" t="s">
        <v>172</v>
      </c>
      <c r="H3047" s="22">
        <v>1772.03</v>
      </c>
      <c r="I3047" s="22">
        <v>123183.3</v>
      </c>
      <c r="J3047" s="22">
        <f t="shared" si="287"/>
        <v>886.015</v>
      </c>
      <c r="K3047" s="22">
        <f t="shared" si="290"/>
        <v>0.004633717137381949</v>
      </c>
      <c r="L3047" s="22">
        <f t="shared" si="291"/>
        <v>0.07914511144319436</v>
      </c>
    </row>
    <row r="3048" spans="1:12" s="22" customFormat="1" ht="15.75">
      <c r="A3048" s="22" t="s">
        <v>2</v>
      </c>
      <c r="B3048" s="22" t="s">
        <v>173</v>
      </c>
      <c r="C3048" s="22">
        <v>2281.75</v>
      </c>
      <c r="D3048" s="22">
        <v>108027</v>
      </c>
      <c r="E3048" s="22">
        <f t="shared" si="286"/>
        <v>1</v>
      </c>
      <c r="F3048" s="22" t="s">
        <v>2</v>
      </c>
      <c r="G3048" s="22" t="s">
        <v>173</v>
      </c>
      <c r="H3048" s="22">
        <v>2090.92</v>
      </c>
      <c r="I3048" s="22">
        <v>125274.3</v>
      </c>
      <c r="J3048" s="22">
        <f t="shared" si="287"/>
        <v>2186.335</v>
      </c>
      <c r="K3048" s="22">
        <f t="shared" si="290"/>
        <v>0.011434183346284163</v>
      </c>
      <c r="L3048" s="22">
        <f t="shared" si="291"/>
        <v>0.09057929478947853</v>
      </c>
    </row>
    <row r="3049" spans="1:12" s="22" customFormat="1" ht="15.75">
      <c r="A3049" s="22" t="s">
        <v>2</v>
      </c>
      <c r="B3049" s="22" t="s">
        <v>175</v>
      </c>
      <c r="C3049" s="22">
        <v>2853.6</v>
      </c>
      <c r="D3049" s="22">
        <v>110880.6</v>
      </c>
      <c r="E3049" s="22">
        <f t="shared" si="286"/>
        <v>1</v>
      </c>
      <c r="F3049" s="22" t="s">
        <v>2</v>
      </c>
      <c r="G3049" s="22" t="s">
        <v>175</v>
      </c>
      <c r="H3049" s="22">
        <v>2877.84</v>
      </c>
      <c r="I3049" s="22">
        <v>128152.1</v>
      </c>
      <c r="J3049" s="22">
        <f t="shared" si="287"/>
        <v>2865.7200000000003</v>
      </c>
      <c r="K3049" s="22">
        <f t="shared" si="290"/>
        <v>0.014987258539571224</v>
      </c>
      <c r="L3049" s="22">
        <f t="shared" si="291"/>
        <v>0.10556655332904975</v>
      </c>
    </row>
    <row r="3050" spans="1:12" s="22" customFormat="1" ht="15.75">
      <c r="A3050" s="22" t="s">
        <v>2</v>
      </c>
      <c r="B3050" s="22" t="s">
        <v>177</v>
      </c>
      <c r="C3050" s="22">
        <v>1602.03</v>
      </c>
      <c r="D3050" s="22">
        <v>112482.6</v>
      </c>
      <c r="E3050" s="22">
        <f t="shared" si="286"/>
        <v>1</v>
      </c>
      <c r="F3050" s="22" t="s">
        <v>2</v>
      </c>
      <c r="G3050" s="22" t="s">
        <v>177</v>
      </c>
      <c r="H3050" s="22">
        <v>1531.53</v>
      </c>
      <c r="I3050" s="22">
        <v>129683.6</v>
      </c>
      <c r="J3050" s="22">
        <f t="shared" si="287"/>
        <v>1566.78</v>
      </c>
      <c r="K3050" s="22">
        <f aca="true" t="shared" si="292" ref="K3050:K3072">J3050/$K$3039</f>
        <v>0.008194009510569561</v>
      </c>
      <c r="L3050" s="22">
        <f t="shared" si="291"/>
        <v>0.11376056283961931</v>
      </c>
    </row>
    <row r="3051" spans="1:12" s="22" customFormat="1" ht="15.75">
      <c r="A3051" s="22" t="s">
        <v>2</v>
      </c>
      <c r="B3051" s="22" t="s">
        <v>178</v>
      </c>
      <c r="C3051" s="22">
        <v>5118.2</v>
      </c>
      <c r="D3051" s="22">
        <v>117600.8</v>
      </c>
      <c r="E3051" s="22">
        <f t="shared" si="286"/>
        <v>1</v>
      </c>
      <c r="F3051" s="22" t="s">
        <v>2</v>
      </c>
      <c r="G3051" s="22" t="s">
        <v>178</v>
      </c>
      <c r="H3051" s="22">
        <v>3455.73</v>
      </c>
      <c r="I3051" s="22">
        <v>133139.4</v>
      </c>
      <c r="J3051" s="22">
        <f t="shared" si="287"/>
        <v>4286.965</v>
      </c>
      <c r="K3051" s="22">
        <f t="shared" si="292"/>
        <v>0.02242014321186053</v>
      </c>
      <c r="L3051" s="22">
        <f t="shared" si="291"/>
        <v>0.13618070605147983</v>
      </c>
    </row>
    <row r="3052" spans="1:12" s="22" customFormat="1" ht="15.75">
      <c r="A3052" s="22" t="s">
        <v>2</v>
      </c>
      <c r="B3052" s="22" t="s">
        <v>179</v>
      </c>
      <c r="C3052" s="22">
        <v>3553.01</v>
      </c>
      <c r="D3052" s="22">
        <v>121153.8</v>
      </c>
      <c r="E3052" s="22">
        <f t="shared" si="286"/>
        <v>1</v>
      </c>
      <c r="F3052" s="22" t="s">
        <v>2</v>
      </c>
      <c r="G3052" s="22" t="s">
        <v>179</v>
      </c>
      <c r="H3052" s="22">
        <v>6520.78</v>
      </c>
      <c r="I3052" s="22">
        <v>139660.1</v>
      </c>
      <c r="J3052" s="22">
        <f t="shared" si="287"/>
        <v>5036.895</v>
      </c>
      <c r="K3052" s="22">
        <f t="shared" si="292"/>
        <v>0.026342157503759477</v>
      </c>
      <c r="L3052" s="22">
        <f t="shared" si="291"/>
        <v>0.16252286355523932</v>
      </c>
    </row>
    <row r="3053" spans="1:12" s="22" customFormat="1" ht="15.75">
      <c r="A3053" s="22" t="s">
        <v>2</v>
      </c>
      <c r="B3053" s="22" t="s">
        <v>180</v>
      </c>
      <c r="C3053" s="22">
        <v>4932.21</v>
      </c>
      <c r="D3053" s="22">
        <v>126086</v>
      </c>
      <c r="E3053" s="22">
        <f t="shared" si="286"/>
        <v>0</v>
      </c>
      <c r="J3053" s="22">
        <f t="shared" si="287"/>
        <v>2466.105</v>
      </c>
      <c r="K3053" s="22">
        <f t="shared" si="292"/>
        <v>0.012897335825108278</v>
      </c>
      <c r="L3053" s="22">
        <f t="shared" si="291"/>
        <v>0.17542019938034759</v>
      </c>
    </row>
    <row r="3054" spans="1:12" s="22" customFormat="1" ht="15.75">
      <c r="A3054" s="22" t="s">
        <v>2</v>
      </c>
      <c r="B3054" s="22" t="s">
        <v>181</v>
      </c>
      <c r="C3054" s="22">
        <v>1533.98</v>
      </c>
      <c r="D3054" s="22">
        <v>127620</v>
      </c>
      <c r="E3054" s="22">
        <f t="shared" si="286"/>
        <v>1</v>
      </c>
      <c r="F3054" s="22" t="s">
        <v>2</v>
      </c>
      <c r="G3054" s="22" t="s">
        <v>181</v>
      </c>
      <c r="H3054" s="22">
        <v>10250.81</v>
      </c>
      <c r="I3054" s="22">
        <v>149911</v>
      </c>
      <c r="J3054" s="22">
        <f t="shared" si="287"/>
        <v>5892.3949999999995</v>
      </c>
      <c r="K3054" s="22">
        <f t="shared" si="292"/>
        <v>0.0308162860580506</v>
      </c>
      <c r="L3054" s="22">
        <f t="shared" si="291"/>
        <v>0.20623648543839818</v>
      </c>
    </row>
    <row r="3055" spans="1:12" s="22" customFormat="1" ht="15.75">
      <c r="A3055" s="22" t="s">
        <v>2</v>
      </c>
      <c r="B3055" s="22" t="s">
        <v>182</v>
      </c>
      <c r="C3055" s="22">
        <v>2030.05</v>
      </c>
      <c r="D3055" s="22">
        <v>129650.1</v>
      </c>
      <c r="E3055" s="22">
        <f t="shared" si="286"/>
        <v>0</v>
      </c>
      <c r="J3055" s="22">
        <f t="shared" si="287"/>
        <v>1015.025</v>
      </c>
      <c r="K3055" s="22">
        <f t="shared" si="292"/>
        <v>0.005308418861273355</v>
      </c>
      <c r="L3055" s="22">
        <f t="shared" si="291"/>
        <v>0.21154490429967154</v>
      </c>
    </row>
    <row r="3056" spans="5:12" s="22" customFormat="1" ht="15.75">
      <c r="E3056" s="22">
        <f t="shared" si="286"/>
        <v>0</v>
      </c>
      <c r="F3056" s="22" t="s">
        <v>2</v>
      </c>
      <c r="G3056" s="22" t="s">
        <v>183</v>
      </c>
      <c r="H3056" s="22">
        <v>6422.85</v>
      </c>
      <c r="I3056" s="22">
        <v>156333.8</v>
      </c>
      <c r="J3056" s="22">
        <f t="shared" si="287"/>
        <v>3211.425</v>
      </c>
      <c r="K3056" s="22">
        <f t="shared" si="292"/>
        <v>0.016795240552266975</v>
      </c>
      <c r="L3056" s="22">
        <f t="shared" si="291"/>
        <v>0.22834014485193851</v>
      </c>
    </row>
    <row r="3057" spans="1:12" s="22" customFormat="1" ht="15.75">
      <c r="A3057" s="22" t="s">
        <v>2</v>
      </c>
      <c r="B3057" s="22" t="s">
        <v>184</v>
      </c>
      <c r="C3057" s="22">
        <v>1941.5</v>
      </c>
      <c r="D3057" s="22">
        <v>131591.6</v>
      </c>
      <c r="E3057" s="22">
        <f t="shared" si="286"/>
        <v>1</v>
      </c>
      <c r="F3057" s="22" t="s">
        <v>2</v>
      </c>
      <c r="G3057" s="22" t="s">
        <v>184</v>
      </c>
      <c r="H3057" s="22">
        <v>3399.19</v>
      </c>
      <c r="I3057" s="22">
        <v>159733</v>
      </c>
      <c r="J3057" s="22">
        <f t="shared" si="287"/>
        <v>2670.3450000000003</v>
      </c>
      <c r="K3057" s="22">
        <f t="shared" si="292"/>
        <v>0.013965478450389892</v>
      </c>
      <c r="L3057" s="22">
        <f t="shared" si="291"/>
        <v>0.2423056233023284</v>
      </c>
    </row>
    <row r="3058" spans="1:12" s="22" customFormat="1" ht="15.75">
      <c r="A3058" s="22" t="s">
        <v>2</v>
      </c>
      <c r="B3058" s="22" t="s">
        <v>185</v>
      </c>
      <c r="C3058" s="22">
        <v>1917.89</v>
      </c>
      <c r="D3058" s="22">
        <v>133509.4</v>
      </c>
      <c r="E3058" s="22">
        <f t="shared" si="286"/>
        <v>1</v>
      </c>
      <c r="F3058" s="22" t="s">
        <v>2</v>
      </c>
      <c r="G3058" s="22" t="s">
        <v>185</v>
      </c>
      <c r="H3058" s="22">
        <v>4812.93</v>
      </c>
      <c r="I3058" s="22">
        <v>164545.9</v>
      </c>
      <c r="J3058" s="22">
        <f t="shared" si="287"/>
        <v>3365.4100000000003</v>
      </c>
      <c r="K3058" s="22">
        <f t="shared" si="292"/>
        <v>0.01760055754283684</v>
      </c>
      <c r="L3058" s="22">
        <f t="shared" si="291"/>
        <v>0.25990618084516526</v>
      </c>
    </row>
    <row r="3059" spans="1:12" s="22" customFormat="1" ht="15.75">
      <c r="A3059" s="22" t="s">
        <v>2</v>
      </c>
      <c r="B3059" s="22" t="s">
        <v>186</v>
      </c>
      <c r="C3059" s="22">
        <v>1831.58</v>
      </c>
      <c r="D3059" s="22">
        <v>135341</v>
      </c>
      <c r="E3059" s="22">
        <f t="shared" si="286"/>
        <v>0</v>
      </c>
      <c r="J3059" s="22">
        <f t="shared" si="287"/>
        <v>915.79</v>
      </c>
      <c r="K3059" s="22">
        <f t="shared" si="292"/>
        <v>0.0047894356384971075</v>
      </c>
      <c r="L3059" s="22">
        <f t="shared" si="291"/>
        <v>0.26469561648366235</v>
      </c>
    </row>
    <row r="3060" spans="5:12" s="22" customFormat="1" ht="15.75">
      <c r="E3060" s="22">
        <f t="shared" si="286"/>
        <v>0</v>
      </c>
      <c r="F3060" s="22" t="s">
        <v>2</v>
      </c>
      <c r="G3060" s="22" t="s">
        <v>187</v>
      </c>
      <c r="H3060" s="22">
        <v>3299.26</v>
      </c>
      <c r="I3060" s="22">
        <v>167845.2</v>
      </c>
      <c r="J3060" s="22">
        <f t="shared" si="287"/>
        <v>1649.63</v>
      </c>
      <c r="K3060" s="22">
        <f t="shared" si="292"/>
        <v>0.00862730179662803</v>
      </c>
      <c r="L3060" s="22">
        <f t="shared" si="291"/>
        <v>0.2733229182802904</v>
      </c>
    </row>
    <row r="3061" spans="1:12" s="22" customFormat="1" ht="15.75">
      <c r="A3061" s="22" t="s">
        <v>2</v>
      </c>
      <c r="B3061" s="22" t="s">
        <v>188</v>
      </c>
      <c r="C3061" s="22">
        <v>1179.51</v>
      </c>
      <c r="D3061" s="22">
        <v>136520.5</v>
      </c>
      <c r="E3061" s="22">
        <f t="shared" si="286"/>
        <v>1</v>
      </c>
      <c r="F3061" s="22" t="s">
        <v>2</v>
      </c>
      <c r="G3061" s="22" t="s">
        <v>188</v>
      </c>
      <c r="H3061" s="22">
        <v>1709.78</v>
      </c>
      <c r="I3061" s="22">
        <v>169555</v>
      </c>
      <c r="J3061" s="22">
        <f t="shared" si="287"/>
        <v>1444.645</v>
      </c>
      <c r="K3061" s="22">
        <f t="shared" si="292"/>
        <v>0.007555262940168219</v>
      </c>
      <c r="L3061" s="22">
        <f t="shared" si="291"/>
        <v>0.2808781812204586</v>
      </c>
    </row>
    <row r="3062" spans="1:12" s="22" customFormat="1" ht="15.75">
      <c r="A3062" s="22" t="s">
        <v>2</v>
      </c>
      <c r="B3062" s="22" t="s">
        <v>190</v>
      </c>
      <c r="C3062" s="22">
        <v>2072.24</v>
      </c>
      <c r="D3062" s="22">
        <v>138592.8</v>
      </c>
      <c r="E3062" s="22">
        <f t="shared" si="286"/>
        <v>1</v>
      </c>
      <c r="F3062" s="22" t="s">
        <v>2</v>
      </c>
      <c r="G3062" s="22" t="s">
        <v>190</v>
      </c>
      <c r="H3062" s="22">
        <v>1799.23</v>
      </c>
      <c r="I3062" s="22">
        <v>171354.2</v>
      </c>
      <c r="J3062" s="22">
        <f t="shared" si="287"/>
        <v>1935.735</v>
      </c>
      <c r="K3062" s="22">
        <f t="shared" si="292"/>
        <v>0.01012358531506808</v>
      </c>
      <c r="L3062" s="22">
        <f t="shared" si="291"/>
        <v>0.2910017665355267</v>
      </c>
    </row>
    <row r="3063" spans="1:12" s="22" customFormat="1" ht="15.75">
      <c r="A3063" s="22" t="s">
        <v>2</v>
      </c>
      <c r="B3063" s="22" t="s">
        <v>191</v>
      </c>
      <c r="C3063" s="22">
        <v>2039.07</v>
      </c>
      <c r="D3063" s="22">
        <v>140631.8</v>
      </c>
      <c r="E3063" s="22">
        <f t="shared" si="286"/>
        <v>1</v>
      </c>
      <c r="F3063" s="22" t="s">
        <v>2</v>
      </c>
      <c r="G3063" s="22" t="s">
        <v>191</v>
      </c>
      <c r="H3063" s="22">
        <v>6401.11</v>
      </c>
      <c r="I3063" s="22">
        <v>177755.3</v>
      </c>
      <c r="J3063" s="22">
        <f t="shared" si="287"/>
        <v>4220.09</v>
      </c>
      <c r="K3063" s="22">
        <f t="shared" si="292"/>
        <v>0.022070397627911704</v>
      </c>
      <c r="L3063" s="22">
        <f t="shared" si="291"/>
        <v>0.31307216416343836</v>
      </c>
    </row>
    <row r="3064" spans="1:12" s="22" customFormat="1" ht="15.75">
      <c r="A3064" s="22" t="s">
        <v>2</v>
      </c>
      <c r="B3064" s="22" t="s">
        <v>192</v>
      </c>
      <c r="C3064" s="22">
        <v>3671.59</v>
      </c>
      <c r="D3064" s="22">
        <v>144303.4</v>
      </c>
      <c r="E3064" s="22">
        <f t="shared" si="286"/>
        <v>1</v>
      </c>
      <c r="F3064" s="22" t="s">
        <v>2</v>
      </c>
      <c r="G3064" s="22" t="s">
        <v>192</v>
      </c>
      <c r="H3064" s="22">
        <v>1852.24</v>
      </c>
      <c r="I3064" s="22">
        <v>179607.5</v>
      </c>
      <c r="J3064" s="22">
        <f t="shared" si="287"/>
        <v>2761.915</v>
      </c>
      <c r="K3064" s="22">
        <f t="shared" si="292"/>
        <v>0.014444374945675032</v>
      </c>
      <c r="L3064" s="22">
        <f t="shared" si="291"/>
        <v>0.3275165391091134</v>
      </c>
    </row>
    <row r="3065" spans="1:12" s="22" customFormat="1" ht="15.75">
      <c r="A3065" s="22" t="s">
        <v>2</v>
      </c>
      <c r="B3065" s="22" t="s">
        <v>193</v>
      </c>
      <c r="C3065" s="22">
        <v>6174.2</v>
      </c>
      <c r="D3065" s="22">
        <v>150477.6</v>
      </c>
      <c r="E3065" s="22">
        <f t="shared" si="286"/>
        <v>1</v>
      </c>
      <c r="F3065" s="22" t="s">
        <v>2</v>
      </c>
      <c r="G3065" s="22" t="s">
        <v>193</v>
      </c>
      <c r="H3065" s="22">
        <v>7035.56</v>
      </c>
      <c r="I3065" s="22">
        <v>186643.1</v>
      </c>
      <c r="J3065" s="22">
        <f t="shared" si="287"/>
        <v>6604.88</v>
      </c>
      <c r="K3065" s="22">
        <f t="shared" si="292"/>
        <v>0.03454246897214075</v>
      </c>
      <c r="L3065" s="22">
        <f t="shared" si="291"/>
        <v>0.36205900808125413</v>
      </c>
    </row>
    <row r="3066" spans="1:12" s="22" customFormat="1" ht="15.75">
      <c r="A3066" s="22" t="s">
        <v>2</v>
      </c>
      <c r="B3066" s="22" t="s">
        <v>194</v>
      </c>
      <c r="C3066" s="22">
        <v>6489.26</v>
      </c>
      <c r="D3066" s="22">
        <v>156966.9</v>
      </c>
      <c r="E3066" s="22">
        <f t="shared" si="286"/>
        <v>1</v>
      </c>
      <c r="F3066" s="22" t="s">
        <v>2</v>
      </c>
      <c r="G3066" s="22" t="s">
        <v>194</v>
      </c>
      <c r="H3066" s="22">
        <v>4439.06</v>
      </c>
      <c r="I3066" s="22">
        <v>191082.2</v>
      </c>
      <c r="J3066" s="22">
        <f t="shared" si="287"/>
        <v>5464.16</v>
      </c>
      <c r="K3066" s="22">
        <f t="shared" si="292"/>
        <v>0.02857668530825883</v>
      </c>
      <c r="L3066" s="22">
        <f t="shared" si="291"/>
        <v>0.390635693389513</v>
      </c>
    </row>
    <row r="3067" spans="1:12" s="22" customFormat="1" ht="15.75">
      <c r="A3067" s="22" t="s">
        <v>2</v>
      </c>
      <c r="B3067" s="22" t="s">
        <v>195</v>
      </c>
      <c r="C3067" s="22">
        <v>7191.88</v>
      </c>
      <c r="D3067" s="22">
        <v>164158.8</v>
      </c>
      <c r="E3067" s="22">
        <f t="shared" si="286"/>
        <v>0</v>
      </c>
      <c r="J3067" s="22">
        <f t="shared" si="287"/>
        <v>3595.94</v>
      </c>
      <c r="K3067" s="22">
        <f t="shared" si="292"/>
        <v>0.01880619267506447</v>
      </c>
      <c r="L3067" s="22">
        <f t="shared" si="291"/>
        <v>0.40944188606457743</v>
      </c>
    </row>
    <row r="3068" spans="1:12" s="22" customFormat="1" ht="15.75">
      <c r="A3068" s="22" t="s">
        <v>2</v>
      </c>
      <c r="B3068" s="22" t="s">
        <v>196</v>
      </c>
      <c r="C3068" s="22">
        <v>3807.66</v>
      </c>
      <c r="D3068" s="22">
        <v>167966.4</v>
      </c>
      <c r="E3068" s="22">
        <f t="shared" si="286"/>
        <v>1</v>
      </c>
      <c r="F3068" s="22" t="s">
        <v>2</v>
      </c>
      <c r="G3068" s="22" t="s">
        <v>196</v>
      </c>
      <c r="H3068" s="22">
        <v>4617.37</v>
      </c>
      <c r="I3068" s="22">
        <v>195699.5</v>
      </c>
      <c r="J3068" s="22">
        <f t="shared" si="287"/>
        <v>4212.514999999999</v>
      </c>
      <c r="K3068" s="22">
        <f t="shared" si="292"/>
        <v>0.02203078158606628</v>
      </c>
      <c r="L3068" s="22">
        <f t="shared" si="291"/>
        <v>0.43147266765064374</v>
      </c>
    </row>
    <row r="3069" spans="5:12" s="22" customFormat="1" ht="15.75">
      <c r="E3069" s="22">
        <f t="shared" si="286"/>
        <v>0</v>
      </c>
      <c r="F3069" s="22" t="s">
        <v>2</v>
      </c>
      <c r="G3069" s="22" t="s">
        <v>197</v>
      </c>
      <c r="H3069" s="22">
        <v>1602.44</v>
      </c>
      <c r="I3069" s="22">
        <v>197302</v>
      </c>
      <c r="J3069" s="22">
        <f t="shared" si="287"/>
        <v>801.22</v>
      </c>
      <c r="K3069" s="22">
        <f t="shared" si="292"/>
        <v>0.0041902528115361085</v>
      </c>
      <c r="L3069" s="22">
        <f t="shared" si="291"/>
        <v>0.43566292046217986</v>
      </c>
    </row>
    <row r="3070" spans="1:12" s="22" customFormat="1" ht="15.75">
      <c r="A3070" s="22" t="s">
        <v>2</v>
      </c>
      <c r="B3070" s="22" t="s">
        <v>198</v>
      </c>
      <c r="C3070" s="22">
        <v>3144.72</v>
      </c>
      <c r="D3070" s="22">
        <v>171111.2</v>
      </c>
      <c r="E3070" s="22">
        <f t="shared" si="286"/>
        <v>0</v>
      </c>
      <c r="J3070" s="22">
        <f t="shared" si="287"/>
        <v>1572.36</v>
      </c>
      <c r="K3070" s="22">
        <f t="shared" si="292"/>
        <v>0.008223192020602225</v>
      </c>
      <c r="L3070" s="22">
        <f t="shared" si="291"/>
        <v>0.4438861124827821</v>
      </c>
    </row>
    <row r="3071" spans="1:12" s="22" customFormat="1" ht="15.75">
      <c r="A3071" s="22" t="s">
        <v>2</v>
      </c>
      <c r="B3071" s="22" t="s">
        <v>199</v>
      </c>
      <c r="C3071" s="22">
        <v>3350.99</v>
      </c>
      <c r="D3071" s="22">
        <v>174462.1</v>
      </c>
      <c r="E3071" s="22">
        <f t="shared" si="286"/>
        <v>1</v>
      </c>
      <c r="F3071" s="22" t="s">
        <v>2</v>
      </c>
      <c r="G3071" s="22" t="s">
        <v>199</v>
      </c>
      <c r="H3071" s="22">
        <v>3228.45</v>
      </c>
      <c r="I3071" s="22">
        <v>200530.4</v>
      </c>
      <c r="J3071" s="22">
        <f t="shared" si="287"/>
        <v>3289.72</v>
      </c>
      <c r="K3071" s="22">
        <f t="shared" si="292"/>
        <v>0.017204710914813116</v>
      </c>
      <c r="L3071" s="22">
        <f>+K3071+L3070</f>
        <v>0.4610908233975952</v>
      </c>
    </row>
    <row r="3072" spans="1:12" s="22" customFormat="1" ht="15.75">
      <c r="A3072" s="22" t="s">
        <v>2</v>
      </c>
      <c r="B3072" s="22" t="s">
        <v>200</v>
      </c>
      <c r="C3072" s="22">
        <v>1722.75</v>
      </c>
      <c r="D3072" s="22">
        <v>176184.9</v>
      </c>
      <c r="E3072" s="22">
        <f t="shared" si="286"/>
        <v>0</v>
      </c>
      <c r="J3072" s="22">
        <f t="shared" si="287"/>
        <v>861.375</v>
      </c>
      <c r="K3072" s="22">
        <f t="shared" si="292"/>
        <v>0.004504853867273552</v>
      </c>
      <c r="L3072" s="22">
        <f>+K3072+L3071</f>
        <v>0.4655956772648688</v>
      </c>
    </row>
    <row r="3073" spans="1:11" s="22" customFormat="1" ht="15.75">
      <c r="A3073" s="22" t="s">
        <v>2</v>
      </c>
      <c r="B3073" s="22" t="s">
        <v>132</v>
      </c>
      <c r="C3073" s="22">
        <v>75446.15</v>
      </c>
      <c r="D3073" s="22">
        <v>251631</v>
      </c>
      <c r="E3073" s="22">
        <f t="shared" si="286"/>
        <v>1</v>
      </c>
      <c r="F3073" s="22" t="s">
        <v>2</v>
      </c>
      <c r="G3073" s="22" t="s">
        <v>132</v>
      </c>
      <c r="H3073" s="22">
        <v>128921.2</v>
      </c>
      <c r="I3073" s="22">
        <v>329451.6</v>
      </c>
      <c r="J3073" s="22">
        <f t="shared" si="287"/>
        <v>102183.67499999999</v>
      </c>
      <c r="K3073" s="22">
        <f>SUM(J3074:J3112)</f>
        <v>258364.80500000002</v>
      </c>
    </row>
    <row r="3074" spans="1:12" s="22" customFormat="1" ht="15.75">
      <c r="A3074" s="22" t="s">
        <v>364</v>
      </c>
      <c r="B3074" s="22" t="s">
        <v>161</v>
      </c>
      <c r="C3074" s="22">
        <v>3398.66</v>
      </c>
      <c r="D3074" s="22">
        <v>255029.7</v>
      </c>
      <c r="E3074" s="22">
        <f t="shared" si="286"/>
        <v>1</v>
      </c>
      <c r="F3074" s="22" t="s">
        <v>364</v>
      </c>
      <c r="G3074" s="22" t="s">
        <v>161</v>
      </c>
      <c r="H3074" s="22">
        <v>3867.23</v>
      </c>
      <c r="I3074" s="22">
        <v>333318.9</v>
      </c>
      <c r="J3074" s="22">
        <f t="shared" si="287"/>
        <v>3632.9449999999997</v>
      </c>
      <c r="K3074" s="22">
        <f>J3074/$K$3073</f>
        <v>0.014061299874028892</v>
      </c>
      <c r="L3074" s="22">
        <f>+K3074</f>
        <v>0.014061299874028892</v>
      </c>
    </row>
    <row r="3075" spans="1:12" s="22" customFormat="1" ht="15.75">
      <c r="A3075" s="22" t="s">
        <v>364</v>
      </c>
      <c r="B3075" s="22" t="s">
        <v>163</v>
      </c>
      <c r="C3075" s="22">
        <v>6891.6</v>
      </c>
      <c r="D3075" s="22">
        <v>261921.3</v>
      </c>
      <c r="E3075" s="22">
        <f t="shared" si="286"/>
        <v>1</v>
      </c>
      <c r="F3075" s="22" t="s">
        <v>364</v>
      </c>
      <c r="G3075" s="22" t="s">
        <v>163</v>
      </c>
      <c r="H3075" s="22">
        <v>1583.18</v>
      </c>
      <c r="I3075" s="22">
        <v>334902.1</v>
      </c>
      <c r="J3075" s="22">
        <f t="shared" si="287"/>
        <v>4237.39</v>
      </c>
      <c r="K3075" s="22">
        <f aca="true" t="shared" si="293" ref="K3075:K3109">J3075/$K$3073</f>
        <v>0.01640080195907488</v>
      </c>
      <c r="L3075" s="22">
        <f>+K3075+L3074</f>
        <v>0.030462101833103772</v>
      </c>
    </row>
    <row r="3076" spans="1:12" s="22" customFormat="1" ht="15.75">
      <c r="A3076" s="22" t="s">
        <v>364</v>
      </c>
      <c r="B3076" s="22" t="s">
        <v>164</v>
      </c>
      <c r="C3076" s="22">
        <v>1532.84</v>
      </c>
      <c r="D3076" s="22">
        <v>263454.1</v>
      </c>
      <c r="E3076" s="22">
        <f t="shared" si="286"/>
        <v>1</v>
      </c>
      <c r="F3076" s="22" t="s">
        <v>364</v>
      </c>
      <c r="G3076" s="22" t="s">
        <v>164</v>
      </c>
      <c r="H3076" s="22">
        <v>6771.73</v>
      </c>
      <c r="I3076" s="22">
        <v>341673.8</v>
      </c>
      <c r="J3076" s="22">
        <f t="shared" si="287"/>
        <v>4152.285</v>
      </c>
      <c r="K3076" s="22">
        <f t="shared" si="293"/>
        <v>0.016071403378645165</v>
      </c>
      <c r="L3076" s="22">
        <f aca="true" t="shared" si="294" ref="L3076:L3109">+K3076+L3075</f>
        <v>0.04653350521174894</v>
      </c>
    </row>
    <row r="3077" spans="1:12" s="22" customFormat="1" ht="15.75">
      <c r="A3077" s="22" t="s">
        <v>364</v>
      </c>
      <c r="B3077" s="22" t="s">
        <v>165</v>
      </c>
      <c r="C3077" s="22">
        <v>4171</v>
      </c>
      <c r="D3077" s="22">
        <v>267625.1</v>
      </c>
      <c r="E3077" s="22">
        <f t="shared" si="286"/>
        <v>1</v>
      </c>
      <c r="F3077" s="22" t="s">
        <v>364</v>
      </c>
      <c r="G3077" s="22" t="s">
        <v>165</v>
      </c>
      <c r="H3077" s="22">
        <v>4420.87</v>
      </c>
      <c r="I3077" s="22">
        <v>346094.7</v>
      </c>
      <c r="J3077" s="22">
        <f t="shared" si="287"/>
        <v>4295.9349999999995</v>
      </c>
      <c r="K3077" s="22">
        <f t="shared" si="293"/>
        <v>0.016627400160017923</v>
      </c>
      <c r="L3077" s="22">
        <f t="shared" si="294"/>
        <v>0.06316090537176686</v>
      </c>
    </row>
    <row r="3078" spans="1:12" s="22" customFormat="1" ht="15.75">
      <c r="A3078" s="22" t="s">
        <v>364</v>
      </c>
      <c r="B3078" s="22" t="s">
        <v>166</v>
      </c>
      <c r="C3078" s="22">
        <v>4629.59</v>
      </c>
      <c r="D3078" s="22">
        <v>272254.7</v>
      </c>
      <c r="E3078" s="22">
        <f t="shared" si="286"/>
        <v>1</v>
      </c>
      <c r="F3078" s="22" t="s">
        <v>364</v>
      </c>
      <c r="G3078" s="22" t="s">
        <v>166</v>
      </c>
      <c r="H3078" s="22">
        <v>7491.07</v>
      </c>
      <c r="I3078" s="22">
        <v>353585.7</v>
      </c>
      <c r="J3078" s="22">
        <f t="shared" si="287"/>
        <v>6060.33</v>
      </c>
      <c r="K3078" s="22">
        <f t="shared" si="293"/>
        <v>0.023456484330363802</v>
      </c>
      <c r="L3078" s="22">
        <f t="shared" si="294"/>
        <v>0.08661738970213066</v>
      </c>
    </row>
    <row r="3079" spans="1:12" s="22" customFormat="1" ht="15.75">
      <c r="A3079" s="22" t="s">
        <v>364</v>
      </c>
      <c r="B3079" s="22" t="s">
        <v>167</v>
      </c>
      <c r="C3079" s="22">
        <v>8465.02</v>
      </c>
      <c r="D3079" s="22">
        <v>280719.8</v>
      </c>
      <c r="E3079" s="22">
        <f aca="true" t="shared" si="295" ref="E3079:E3133">IF(B3079=G3079,1,0)</f>
        <v>1</v>
      </c>
      <c r="F3079" s="22" t="s">
        <v>364</v>
      </c>
      <c r="G3079" s="22" t="s">
        <v>167</v>
      </c>
      <c r="H3079" s="22">
        <v>8631.82</v>
      </c>
      <c r="I3079" s="22">
        <v>362217.5</v>
      </c>
      <c r="J3079" s="22">
        <f aca="true" t="shared" si="296" ref="J3079:J3133">(C3079+H3079)/2</f>
        <v>8548.42</v>
      </c>
      <c r="K3079" s="22">
        <f t="shared" si="293"/>
        <v>0.033086627259467476</v>
      </c>
      <c r="L3079" s="22">
        <f t="shared" si="294"/>
        <v>0.11970401696159813</v>
      </c>
    </row>
    <row r="3080" spans="1:12" s="22" customFormat="1" ht="15.75">
      <c r="A3080" s="22" t="s">
        <v>364</v>
      </c>
      <c r="B3080" s="22" t="s">
        <v>168</v>
      </c>
      <c r="C3080" s="22">
        <v>16458.59</v>
      </c>
      <c r="D3080" s="22">
        <v>297178.3</v>
      </c>
      <c r="E3080" s="22">
        <f t="shared" si="295"/>
        <v>1</v>
      </c>
      <c r="F3080" s="22" t="s">
        <v>364</v>
      </c>
      <c r="G3080" s="22" t="s">
        <v>168</v>
      </c>
      <c r="H3080" s="22">
        <v>9410.29</v>
      </c>
      <c r="I3080" s="22">
        <v>371627.8</v>
      </c>
      <c r="J3080" s="22">
        <f t="shared" si="296"/>
        <v>12934.44</v>
      </c>
      <c r="K3080" s="22">
        <f t="shared" si="293"/>
        <v>0.05006270107106887</v>
      </c>
      <c r="L3080" s="22">
        <f t="shared" si="294"/>
        <v>0.169766718032667</v>
      </c>
    </row>
    <row r="3081" spans="1:12" s="22" customFormat="1" ht="15.75">
      <c r="A3081" s="22" t="s">
        <v>364</v>
      </c>
      <c r="B3081" s="22" t="s">
        <v>169</v>
      </c>
      <c r="C3081" s="22">
        <v>2574.59</v>
      </c>
      <c r="D3081" s="22">
        <v>299752.9</v>
      </c>
      <c r="E3081" s="22">
        <f t="shared" si="295"/>
        <v>1</v>
      </c>
      <c r="F3081" s="22" t="s">
        <v>364</v>
      </c>
      <c r="G3081" s="22" t="s">
        <v>169</v>
      </c>
      <c r="H3081" s="22">
        <v>6749.25</v>
      </c>
      <c r="I3081" s="22">
        <v>378377.1</v>
      </c>
      <c r="J3081" s="22">
        <f t="shared" si="296"/>
        <v>4661.92</v>
      </c>
      <c r="K3081" s="22">
        <f t="shared" si="293"/>
        <v>0.01804394371748892</v>
      </c>
      <c r="L3081" s="22">
        <f t="shared" si="294"/>
        <v>0.1878106617501559</v>
      </c>
    </row>
    <row r="3082" spans="1:12" s="22" customFormat="1" ht="15.75">
      <c r="A3082" s="22" t="s">
        <v>364</v>
      </c>
      <c r="B3082" s="22" t="s">
        <v>170</v>
      </c>
      <c r="C3082" s="22">
        <v>2412.45</v>
      </c>
      <c r="D3082" s="22">
        <v>302165.4</v>
      </c>
      <c r="E3082" s="22">
        <f t="shared" si="295"/>
        <v>1</v>
      </c>
      <c r="F3082" s="22" t="s">
        <v>364</v>
      </c>
      <c r="G3082" s="22" t="s">
        <v>170</v>
      </c>
      <c r="H3082" s="22">
        <v>4454.43</v>
      </c>
      <c r="I3082" s="22">
        <v>382831.5</v>
      </c>
      <c r="J3082" s="22">
        <f t="shared" si="296"/>
        <v>3433.44</v>
      </c>
      <c r="K3082" s="22">
        <f t="shared" si="293"/>
        <v>0.013289116526533093</v>
      </c>
      <c r="L3082" s="22">
        <f t="shared" si="294"/>
        <v>0.20109977827668898</v>
      </c>
    </row>
    <row r="3083" spans="1:12" s="22" customFormat="1" ht="15.75">
      <c r="A3083" s="22" t="s">
        <v>364</v>
      </c>
      <c r="B3083" s="22" t="s">
        <v>171</v>
      </c>
      <c r="C3083" s="22">
        <v>7147.92</v>
      </c>
      <c r="D3083" s="22">
        <v>309313.3</v>
      </c>
      <c r="E3083" s="22">
        <f t="shared" si="295"/>
        <v>1</v>
      </c>
      <c r="F3083" s="22" t="s">
        <v>364</v>
      </c>
      <c r="G3083" s="22" t="s">
        <v>171</v>
      </c>
      <c r="H3083" s="22">
        <v>6626.6</v>
      </c>
      <c r="I3083" s="22">
        <v>389458.1</v>
      </c>
      <c r="J3083" s="22">
        <f t="shared" si="296"/>
        <v>6887.26</v>
      </c>
      <c r="K3083" s="22">
        <f t="shared" si="293"/>
        <v>0.02665711376594037</v>
      </c>
      <c r="L3083" s="22">
        <f t="shared" si="294"/>
        <v>0.22775689204262936</v>
      </c>
    </row>
    <row r="3084" spans="1:12" s="22" customFormat="1" ht="15.75">
      <c r="A3084" s="22" t="s">
        <v>364</v>
      </c>
      <c r="B3084" s="22" t="s">
        <v>172</v>
      </c>
      <c r="C3084" s="22">
        <v>11386.43</v>
      </c>
      <c r="D3084" s="22">
        <v>320699.7</v>
      </c>
      <c r="E3084" s="22">
        <f t="shared" si="295"/>
        <v>1</v>
      </c>
      <c r="F3084" s="22" t="s">
        <v>364</v>
      </c>
      <c r="G3084" s="22" t="s">
        <v>172</v>
      </c>
      <c r="H3084" s="22">
        <v>4579.96</v>
      </c>
      <c r="I3084" s="22">
        <v>394038.1</v>
      </c>
      <c r="J3084" s="22">
        <f t="shared" si="296"/>
        <v>7983.195</v>
      </c>
      <c r="K3084" s="22">
        <f t="shared" si="293"/>
        <v>0.030898926035997816</v>
      </c>
      <c r="L3084" s="22">
        <f t="shared" si="294"/>
        <v>0.2586558180786272</v>
      </c>
    </row>
    <row r="3085" spans="1:12" s="22" customFormat="1" ht="15.75">
      <c r="A3085" s="22" t="s">
        <v>364</v>
      </c>
      <c r="B3085" s="22" t="s">
        <v>173</v>
      </c>
      <c r="C3085" s="22">
        <v>15678.27</v>
      </c>
      <c r="D3085" s="22">
        <v>336378</v>
      </c>
      <c r="E3085" s="22">
        <f t="shared" si="295"/>
        <v>1</v>
      </c>
      <c r="F3085" s="22" t="s">
        <v>364</v>
      </c>
      <c r="G3085" s="22" t="s">
        <v>173</v>
      </c>
      <c r="H3085" s="22">
        <v>9196.63</v>
      </c>
      <c r="I3085" s="22">
        <v>403234.7</v>
      </c>
      <c r="J3085" s="22">
        <f t="shared" si="296"/>
        <v>12437.45</v>
      </c>
      <c r="K3085" s="22">
        <f t="shared" si="293"/>
        <v>0.04813910315687154</v>
      </c>
      <c r="L3085" s="22">
        <f t="shared" si="294"/>
        <v>0.30679492123549873</v>
      </c>
    </row>
    <row r="3086" spans="1:12" s="22" customFormat="1" ht="15.75">
      <c r="A3086" s="22" t="s">
        <v>364</v>
      </c>
      <c r="B3086" s="22" t="s">
        <v>174</v>
      </c>
      <c r="C3086" s="22">
        <v>11817.92</v>
      </c>
      <c r="D3086" s="22">
        <v>348195.9</v>
      </c>
      <c r="E3086" s="22">
        <f t="shared" si="295"/>
        <v>1</v>
      </c>
      <c r="F3086" s="22" t="s">
        <v>364</v>
      </c>
      <c r="G3086" s="22" t="s">
        <v>174</v>
      </c>
      <c r="H3086" s="22">
        <v>6587.09</v>
      </c>
      <c r="I3086" s="22">
        <v>409821.8</v>
      </c>
      <c r="J3086" s="22">
        <f t="shared" si="296"/>
        <v>9202.505000000001</v>
      </c>
      <c r="K3086" s="22">
        <f t="shared" si="293"/>
        <v>0.03561826077665648</v>
      </c>
      <c r="L3086" s="22">
        <f t="shared" si="294"/>
        <v>0.3424131820121552</v>
      </c>
    </row>
    <row r="3087" spans="1:12" s="22" customFormat="1" ht="15.75">
      <c r="A3087" s="22" t="s">
        <v>364</v>
      </c>
      <c r="B3087" s="22" t="s">
        <v>175</v>
      </c>
      <c r="C3087" s="22">
        <v>19287.8</v>
      </c>
      <c r="D3087" s="22">
        <v>367483.7</v>
      </c>
      <c r="E3087" s="22">
        <f t="shared" si="295"/>
        <v>1</v>
      </c>
      <c r="F3087" s="22" t="s">
        <v>364</v>
      </c>
      <c r="G3087" s="22" t="s">
        <v>175</v>
      </c>
      <c r="H3087" s="22">
        <v>9560.17</v>
      </c>
      <c r="I3087" s="22">
        <v>419382</v>
      </c>
      <c r="J3087" s="22">
        <f t="shared" si="296"/>
        <v>14423.985</v>
      </c>
      <c r="K3087" s="22">
        <f t="shared" si="293"/>
        <v>0.05582797935655361</v>
      </c>
      <c r="L3087" s="22">
        <f t="shared" si="294"/>
        <v>0.3982411613687088</v>
      </c>
    </row>
    <row r="3088" spans="1:12" s="22" customFormat="1" ht="15.75">
      <c r="A3088" s="22" t="s">
        <v>364</v>
      </c>
      <c r="B3088" s="22" t="s">
        <v>176</v>
      </c>
      <c r="C3088" s="22">
        <v>6102.97</v>
      </c>
      <c r="D3088" s="22">
        <v>373586.7</v>
      </c>
      <c r="E3088" s="22">
        <f t="shared" si="295"/>
        <v>1</v>
      </c>
      <c r="F3088" s="22" t="s">
        <v>364</v>
      </c>
      <c r="G3088" s="22" t="s">
        <v>176</v>
      </c>
      <c r="H3088" s="22">
        <v>7349.8</v>
      </c>
      <c r="I3088" s="22">
        <v>426731.8</v>
      </c>
      <c r="J3088" s="22">
        <f t="shared" si="296"/>
        <v>6726.385</v>
      </c>
      <c r="K3088" s="22">
        <f t="shared" si="293"/>
        <v>0.026034447687253687</v>
      </c>
      <c r="L3088" s="22">
        <f t="shared" si="294"/>
        <v>0.4242756090559625</v>
      </c>
    </row>
    <row r="3089" spans="1:12" s="22" customFormat="1" ht="15.75">
      <c r="A3089" s="22" t="s">
        <v>364</v>
      </c>
      <c r="B3089" s="22" t="s">
        <v>177</v>
      </c>
      <c r="C3089" s="22">
        <v>6121.37</v>
      </c>
      <c r="D3089" s="22">
        <v>379708.1</v>
      </c>
      <c r="E3089" s="22">
        <f t="shared" si="295"/>
        <v>1</v>
      </c>
      <c r="F3089" s="22" t="s">
        <v>364</v>
      </c>
      <c r="G3089" s="22" t="s">
        <v>177</v>
      </c>
      <c r="H3089" s="22">
        <v>15169.69</v>
      </c>
      <c r="I3089" s="22">
        <v>441901.5</v>
      </c>
      <c r="J3089" s="22">
        <f t="shared" si="296"/>
        <v>10645.53</v>
      </c>
      <c r="K3089" s="22">
        <f t="shared" si="293"/>
        <v>0.041203483578190925</v>
      </c>
      <c r="L3089" s="22">
        <f t="shared" si="294"/>
        <v>0.46547909263415344</v>
      </c>
    </row>
    <row r="3090" spans="1:12" s="22" customFormat="1" ht="15.75">
      <c r="A3090" s="22" t="s">
        <v>364</v>
      </c>
      <c r="B3090" s="22" t="s">
        <v>178</v>
      </c>
      <c r="C3090" s="22">
        <v>4401.43</v>
      </c>
      <c r="D3090" s="22">
        <v>384109.5</v>
      </c>
      <c r="E3090" s="22">
        <f t="shared" si="295"/>
        <v>1</v>
      </c>
      <c r="F3090" s="22" t="s">
        <v>364</v>
      </c>
      <c r="G3090" s="22" t="s">
        <v>178</v>
      </c>
      <c r="H3090" s="22">
        <v>7156.68</v>
      </c>
      <c r="I3090" s="22">
        <v>449058.1</v>
      </c>
      <c r="J3090" s="22">
        <f t="shared" si="296"/>
        <v>5779.055</v>
      </c>
      <c r="K3090" s="22">
        <f t="shared" si="293"/>
        <v>0.022367810507317357</v>
      </c>
      <c r="L3090" s="22">
        <f t="shared" si="294"/>
        <v>0.4878469031414708</v>
      </c>
    </row>
    <row r="3091" spans="1:13" s="22" customFormat="1" ht="15.75">
      <c r="A3091" s="22" t="s">
        <v>364</v>
      </c>
      <c r="B3091" s="22" t="s">
        <v>179</v>
      </c>
      <c r="C3091" s="22">
        <v>3532.98</v>
      </c>
      <c r="D3091" s="22">
        <v>387642.5</v>
      </c>
      <c r="E3091" s="22">
        <f t="shared" si="295"/>
        <v>1</v>
      </c>
      <c r="F3091" s="22" t="s">
        <v>364</v>
      </c>
      <c r="G3091" s="22" t="s">
        <v>179</v>
      </c>
      <c r="H3091" s="22">
        <v>6810.8</v>
      </c>
      <c r="I3091" s="22">
        <v>455868.9</v>
      </c>
      <c r="J3091" s="22">
        <f t="shared" si="296"/>
        <v>5171.89</v>
      </c>
      <c r="K3091" s="22">
        <f t="shared" si="293"/>
        <v>0.020017780672564902</v>
      </c>
      <c r="L3091" s="22">
        <f t="shared" si="294"/>
        <v>0.5078646838140357</v>
      </c>
      <c r="M3091" s="22">
        <f>45000+2500*(0.5-L3090)/(L3091-L3090)</f>
        <v>46517.78774297211</v>
      </c>
    </row>
    <row r="3092" spans="1:12" s="22" customFormat="1" ht="15.75">
      <c r="A3092" s="22" t="s">
        <v>364</v>
      </c>
      <c r="B3092" s="22" t="s">
        <v>180</v>
      </c>
      <c r="C3092" s="22">
        <v>9970.71</v>
      </c>
      <c r="D3092" s="22">
        <v>397613.2</v>
      </c>
      <c r="E3092" s="22">
        <f t="shared" si="295"/>
        <v>1</v>
      </c>
      <c r="F3092" s="22" t="s">
        <v>364</v>
      </c>
      <c r="G3092" s="22" t="s">
        <v>180</v>
      </c>
      <c r="H3092" s="22">
        <v>3912.22</v>
      </c>
      <c r="I3092" s="22">
        <v>459781.2</v>
      </c>
      <c r="J3092" s="22">
        <f t="shared" si="296"/>
        <v>6941.464999999999</v>
      </c>
      <c r="K3092" s="22">
        <f t="shared" si="293"/>
        <v>0.026866914013307652</v>
      </c>
      <c r="L3092" s="22">
        <f t="shared" si="294"/>
        <v>0.5347315978273434</v>
      </c>
    </row>
    <row r="3093" spans="1:12" s="22" customFormat="1" ht="15.75">
      <c r="A3093" s="22" t="s">
        <v>364</v>
      </c>
      <c r="B3093" s="22" t="s">
        <v>181</v>
      </c>
      <c r="C3093" s="22">
        <v>1389.74</v>
      </c>
      <c r="D3093" s="22">
        <v>399002.9</v>
      </c>
      <c r="E3093" s="22">
        <f t="shared" si="295"/>
        <v>1</v>
      </c>
      <c r="F3093" s="22" t="s">
        <v>364</v>
      </c>
      <c r="G3093" s="22" t="s">
        <v>181</v>
      </c>
      <c r="H3093" s="22">
        <v>12201.09</v>
      </c>
      <c r="I3093" s="22">
        <v>471982.2</v>
      </c>
      <c r="J3093" s="22">
        <f t="shared" si="296"/>
        <v>6795.415</v>
      </c>
      <c r="K3093" s="22">
        <f t="shared" si="293"/>
        <v>0.026301628041017426</v>
      </c>
      <c r="L3093" s="22">
        <f t="shared" si="294"/>
        <v>0.5610332258683608</v>
      </c>
    </row>
    <row r="3094" spans="1:12" s="22" customFormat="1" ht="15.75">
      <c r="A3094" s="22" t="s">
        <v>364</v>
      </c>
      <c r="B3094" s="22" t="s">
        <v>182</v>
      </c>
      <c r="C3094" s="22">
        <v>6097.92</v>
      </c>
      <c r="D3094" s="22">
        <v>405100.8</v>
      </c>
      <c r="E3094" s="22">
        <f t="shared" si="295"/>
        <v>1</v>
      </c>
      <c r="F3094" s="22" t="s">
        <v>364</v>
      </c>
      <c r="G3094" s="22" t="s">
        <v>182</v>
      </c>
      <c r="H3094" s="22">
        <v>7891.79</v>
      </c>
      <c r="I3094" s="22">
        <v>479874</v>
      </c>
      <c r="J3094" s="22">
        <f t="shared" si="296"/>
        <v>6994.855</v>
      </c>
      <c r="K3094" s="22">
        <f t="shared" si="293"/>
        <v>0.027073559806259213</v>
      </c>
      <c r="L3094" s="22">
        <f t="shared" si="294"/>
        <v>0.58810678567462</v>
      </c>
    </row>
    <row r="3095" spans="1:12" s="22" customFormat="1" ht="15.75">
      <c r="A3095" s="22" t="s">
        <v>364</v>
      </c>
      <c r="B3095" s="22" t="s">
        <v>183</v>
      </c>
      <c r="C3095" s="22">
        <v>8113.52</v>
      </c>
      <c r="D3095" s="22">
        <v>413214.4</v>
      </c>
      <c r="E3095" s="22">
        <f t="shared" si="295"/>
        <v>1</v>
      </c>
      <c r="F3095" s="22" t="s">
        <v>364</v>
      </c>
      <c r="G3095" s="22" t="s">
        <v>183</v>
      </c>
      <c r="H3095" s="22">
        <v>10910.39</v>
      </c>
      <c r="I3095" s="22">
        <v>490784.4</v>
      </c>
      <c r="J3095" s="22">
        <f t="shared" si="296"/>
        <v>9511.955</v>
      </c>
      <c r="K3095" s="22">
        <f t="shared" si="293"/>
        <v>0.03681598583057781</v>
      </c>
      <c r="L3095" s="22">
        <f t="shared" si="294"/>
        <v>0.6249227715051978</v>
      </c>
    </row>
    <row r="3096" spans="1:12" s="22" customFormat="1" ht="15.75">
      <c r="A3096" s="22" t="s">
        <v>364</v>
      </c>
      <c r="B3096" s="22" t="s">
        <v>184</v>
      </c>
      <c r="C3096" s="22">
        <v>2736.64</v>
      </c>
      <c r="D3096" s="22">
        <v>415951</v>
      </c>
      <c r="E3096" s="22">
        <f t="shared" si="295"/>
        <v>1</v>
      </c>
      <c r="F3096" s="22" t="s">
        <v>364</v>
      </c>
      <c r="G3096" s="22" t="s">
        <v>184</v>
      </c>
      <c r="H3096" s="22">
        <v>5489.99</v>
      </c>
      <c r="I3096" s="22">
        <v>496274.4</v>
      </c>
      <c r="J3096" s="22">
        <f t="shared" si="296"/>
        <v>4113.315</v>
      </c>
      <c r="K3096" s="22">
        <f t="shared" si="293"/>
        <v>0.01592057014112274</v>
      </c>
      <c r="L3096" s="22">
        <f t="shared" si="294"/>
        <v>0.6408433416463205</v>
      </c>
    </row>
    <row r="3097" spans="1:12" s="22" customFormat="1" ht="15.75">
      <c r="A3097" s="22" t="s">
        <v>364</v>
      </c>
      <c r="B3097" s="22" t="s">
        <v>185</v>
      </c>
      <c r="C3097" s="22">
        <v>9681.32</v>
      </c>
      <c r="D3097" s="22">
        <v>425632.3</v>
      </c>
      <c r="E3097" s="22">
        <f t="shared" si="295"/>
        <v>1</v>
      </c>
      <c r="F3097" s="22" t="s">
        <v>364</v>
      </c>
      <c r="G3097" s="22" t="s">
        <v>185</v>
      </c>
      <c r="H3097" s="22">
        <v>4358.97</v>
      </c>
      <c r="I3097" s="22">
        <v>500633.4</v>
      </c>
      <c r="J3097" s="22">
        <f t="shared" si="296"/>
        <v>7020.145</v>
      </c>
      <c r="K3097" s="22">
        <f t="shared" si="293"/>
        <v>0.02717144465555206</v>
      </c>
      <c r="L3097" s="22">
        <f t="shared" si="294"/>
        <v>0.6680147863018726</v>
      </c>
    </row>
    <row r="3098" spans="1:12" s="22" customFormat="1" ht="15.75">
      <c r="A3098" s="22" t="s">
        <v>364</v>
      </c>
      <c r="B3098" s="22" t="s">
        <v>187</v>
      </c>
      <c r="C3098" s="22">
        <v>7391.06</v>
      </c>
      <c r="D3098" s="22">
        <v>433023.4</v>
      </c>
      <c r="E3098" s="22">
        <f t="shared" si="295"/>
        <v>1</v>
      </c>
      <c r="F3098" s="22" t="s">
        <v>364</v>
      </c>
      <c r="G3098" s="22" t="s">
        <v>187</v>
      </c>
      <c r="H3098" s="22">
        <v>9789.67</v>
      </c>
      <c r="I3098" s="22">
        <v>510423</v>
      </c>
      <c r="J3098" s="22">
        <f t="shared" si="296"/>
        <v>8590.365</v>
      </c>
      <c r="K3098" s="22">
        <f t="shared" si="293"/>
        <v>0.03324897522323135</v>
      </c>
      <c r="L3098" s="22">
        <f t="shared" si="294"/>
        <v>0.701263761525104</v>
      </c>
    </row>
    <row r="3099" spans="1:12" s="22" customFormat="1" ht="15.75">
      <c r="A3099" s="22" t="s">
        <v>364</v>
      </c>
      <c r="B3099" s="22" t="s">
        <v>188</v>
      </c>
      <c r="C3099" s="22">
        <v>1380.49</v>
      </c>
      <c r="D3099" s="22">
        <v>434403.9</v>
      </c>
      <c r="E3099" s="22">
        <f t="shared" si="295"/>
        <v>1</v>
      </c>
      <c r="F3099" s="22" t="s">
        <v>364</v>
      </c>
      <c r="G3099" s="22" t="s">
        <v>188</v>
      </c>
      <c r="H3099" s="22">
        <v>3521.39</v>
      </c>
      <c r="I3099" s="22">
        <v>513944.4</v>
      </c>
      <c r="J3099" s="22">
        <f t="shared" si="296"/>
        <v>2450.94</v>
      </c>
      <c r="K3099" s="22">
        <f t="shared" si="293"/>
        <v>0.009486353994693665</v>
      </c>
      <c r="L3099" s="22">
        <f t="shared" si="294"/>
        <v>0.7107501155197976</v>
      </c>
    </row>
    <row r="3100" spans="1:12" s="22" customFormat="1" ht="15.75">
      <c r="A3100" s="22" t="s">
        <v>364</v>
      </c>
      <c r="B3100" s="22" t="s">
        <v>189</v>
      </c>
      <c r="C3100" s="22">
        <v>5499.08</v>
      </c>
      <c r="D3100" s="22">
        <v>439903</v>
      </c>
      <c r="E3100" s="22">
        <f t="shared" si="295"/>
        <v>1</v>
      </c>
      <c r="F3100" s="22" t="s">
        <v>364</v>
      </c>
      <c r="G3100" s="22" t="s">
        <v>189</v>
      </c>
      <c r="H3100" s="22">
        <v>5511.12</v>
      </c>
      <c r="I3100" s="22">
        <v>519455.6</v>
      </c>
      <c r="J3100" s="22">
        <f t="shared" si="296"/>
        <v>5505.1</v>
      </c>
      <c r="K3100" s="22">
        <f t="shared" si="293"/>
        <v>0.021307468716569192</v>
      </c>
      <c r="L3100" s="22">
        <f t="shared" si="294"/>
        <v>0.7320575842363668</v>
      </c>
    </row>
    <row r="3101" spans="1:12" s="22" customFormat="1" ht="15.75">
      <c r="A3101" s="22" t="s">
        <v>364</v>
      </c>
      <c r="B3101" s="22" t="s">
        <v>190</v>
      </c>
      <c r="C3101" s="22">
        <v>3597.48</v>
      </c>
      <c r="D3101" s="22">
        <v>443500.4</v>
      </c>
      <c r="E3101" s="22">
        <f t="shared" si="295"/>
        <v>1</v>
      </c>
      <c r="F3101" s="22" t="s">
        <v>364</v>
      </c>
      <c r="G3101" s="22" t="s">
        <v>190</v>
      </c>
      <c r="H3101" s="22">
        <v>5077.02</v>
      </c>
      <c r="I3101" s="22">
        <v>524532.6</v>
      </c>
      <c r="J3101" s="22">
        <f t="shared" si="296"/>
        <v>4337.25</v>
      </c>
      <c r="K3101" s="22">
        <f t="shared" si="293"/>
        <v>0.01678730971116596</v>
      </c>
      <c r="L3101" s="22">
        <f t="shared" si="294"/>
        <v>0.7488448939475327</v>
      </c>
    </row>
    <row r="3102" spans="1:12" s="22" customFormat="1" ht="15.75">
      <c r="A3102" s="22" t="s">
        <v>364</v>
      </c>
      <c r="B3102" s="22" t="s">
        <v>191</v>
      </c>
      <c r="C3102" s="22">
        <v>3161.37</v>
      </c>
      <c r="D3102" s="22">
        <v>446661.8</v>
      </c>
      <c r="E3102" s="22">
        <f t="shared" si="295"/>
        <v>1</v>
      </c>
      <c r="F3102" s="22" t="s">
        <v>364</v>
      </c>
      <c r="G3102" s="22" t="s">
        <v>191</v>
      </c>
      <c r="H3102" s="22">
        <v>2457.73</v>
      </c>
      <c r="I3102" s="22">
        <v>526990.3</v>
      </c>
      <c r="J3102" s="22">
        <f t="shared" si="296"/>
        <v>2809.55</v>
      </c>
      <c r="K3102" s="22">
        <f t="shared" si="293"/>
        <v>0.010874352642574518</v>
      </c>
      <c r="L3102" s="22">
        <f t="shared" si="294"/>
        <v>0.7597192465901073</v>
      </c>
    </row>
    <row r="3103" spans="1:12" s="22" customFormat="1" ht="15.75">
      <c r="A3103" s="22" t="s">
        <v>364</v>
      </c>
      <c r="B3103" s="22" t="s">
        <v>192</v>
      </c>
      <c r="C3103" s="22">
        <v>4460.3</v>
      </c>
      <c r="D3103" s="22">
        <v>451122.1</v>
      </c>
      <c r="E3103" s="22">
        <f t="shared" si="295"/>
        <v>1</v>
      </c>
      <c r="F3103" s="22" t="s">
        <v>364</v>
      </c>
      <c r="G3103" s="22" t="s">
        <v>192</v>
      </c>
      <c r="H3103" s="22">
        <v>2907.2</v>
      </c>
      <c r="I3103" s="22">
        <v>529897.5</v>
      </c>
      <c r="J3103" s="22">
        <f t="shared" si="296"/>
        <v>3683.75</v>
      </c>
      <c r="K3103" s="22">
        <f t="shared" si="293"/>
        <v>0.014257940434263094</v>
      </c>
      <c r="L3103" s="22">
        <f t="shared" si="294"/>
        <v>0.7739771870243703</v>
      </c>
    </row>
    <row r="3104" spans="1:12" s="22" customFormat="1" ht="15.75">
      <c r="A3104" s="22" t="s">
        <v>364</v>
      </c>
      <c r="B3104" s="22" t="s">
        <v>193</v>
      </c>
      <c r="C3104" s="22">
        <v>1065.12</v>
      </c>
      <c r="D3104" s="22">
        <v>452187.2</v>
      </c>
      <c r="E3104" s="22">
        <f t="shared" si="295"/>
        <v>1</v>
      </c>
      <c r="F3104" s="22" t="s">
        <v>364</v>
      </c>
      <c r="G3104" s="22" t="s">
        <v>193</v>
      </c>
      <c r="H3104" s="22">
        <v>3471.96</v>
      </c>
      <c r="I3104" s="22">
        <v>533369.5</v>
      </c>
      <c r="J3104" s="22">
        <f t="shared" si="296"/>
        <v>2268.54</v>
      </c>
      <c r="K3104" s="22">
        <f t="shared" si="293"/>
        <v>0.008780375484965918</v>
      </c>
      <c r="L3104" s="22">
        <f t="shared" si="294"/>
        <v>0.7827575625093363</v>
      </c>
    </row>
    <row r="3105" spans="1:12" s="22" customFormat="1" ht="15.75">
      <c r="A3105" s="22" t="s">
        <v>364</v>
      </c>
      <c r="B3105" s="22" t="s">
        <v>194</v>
      </c>
      <c r="C3105" s="22">
        <v>7829.43</v>
      </c>
      <c r="D3105" s="22">
        <v>460016.7</v>
      </c>
      <c r="E3105" s="22">
        <f t="shared" si="295"/>
        <v>1</v>
      </c>
      <c r="F3105" s="22" t="s">
        <v>364</v>
      </c>
      <c r="G3105" s="22" t="s">
        <v>194</v>
      </c>
      <c r="H3105" s="22">
        <v>2318.26</v>
      </c>
      <c r="I3105" s="22">
        <v>535687.7</v>
      </c>
      <c r="J3105" s="22">
        <f t="shared" si="296"/>
        <v>5073.845</v>
      </c>
      <c r="K3105" s="22">
        <f t="shared" si="293"/>
        <v>0.01963829787110516</v>
      </c>
      <c r="L3105" s="22">
        <f t="shared" si="294"/>
        <v>0.8023958603804414</v>
      </c>
    </row>
    <row r="3106" spans="1:12" s="22" customFormat="1" ht="15.75">
      <c r="A3106" s="22" t="s">
        <v>364</v>
      </c>
      <c r="B3106" s="22" t="s">
        <v>195</v>
      </c>
      <c r="C3106" s="22">
        <v>2869.27</v>
      </c>
      <c r="D3106" s="22">
        <v>462885.9</v>
      </c>
      <c r="E3106" s="22">
        <f t="shared" si="295"/>
        <v>1</v>
      </c>
      <c r="F3106" s="22" t="s">
        <v>364</v>
      </c>
      <c r="G3106" s="22" t="s">
        <v>195</v>
      </c>
      <c r="H3106" s="22">
        <v>1225.97</v>
      </c>
      <c r="I3106" s="22">
        <v>536913.7</v>
      </c>
      <c r="J3106" s="22">
        <f t="shared" si="296"/>
        <v>2047.62</v>
      </c>
      <c r="K3106" s="22">
        <f t="shared" si="293"/>
        <v>0.007925305461012772</v>
      </c>
      <c r="L3106" s="22">
        <f>+K3106+L3105</f>
        <v>0.8103211658414542</v>
      </c>
    </row>
    <row r="3107" spans="1:12" s="22" customFormat="1" ht="15.75">
      <c r="A3107" s="22" t="s">
        <v>364</v>
      </c>
      <c r="B3107" s="22" t="s">
        <v>196</v>
      </c>
      <c r="C3107" s="22">
        <v>1429.52</v>
      </c>
      <c r="D3107" s="22">
        <v>464315.4</v>
      </c>
      <c r="E3107" s="22">
        <f t="shared" si="295"/>
        <v>1</v>
      </c>
      <c r="F3107" s="22" t="s">
        <v>364</v>
      </c>
      <c r="G3107" s="22" t="s">
        <v>196</v>
      </c>
      <c r="H3107" s="22">
        <v>2926.55</v>
      </c>
      <c r="I3107" s="22">
        <v>539840.2</v>
      </c>
      <c r="J3107" s="22">
        <f t="shared" si="296"/>
        <v>2178.035</v>
      </c>
      <c r="K3107" s="22">
        <f t="shared" si="293"/>
        <v>0.008430076224971895</v>
      </c>
      <c r="L3107" s="22">
        <f t="shared" si="294"/>
        <v>0.8187512420664261</v>
      </c>
    </row>
    <row r="3108" spans="1:12" s="22" customFormat="1" ht="15.75">
      <c r="A3108" s="22" t="s">
        <v>364</v>
      </c>
      <c r="B3108" s="22" t="s">
        <v>197</v>
      </c>
      <c r="C3108" s="22">
        <v>1401.22</v>
      </c>
      <c r="D3108" s="22">
        <v>465716.7</v>
      </c>
      <c r="E3108" s="22">
        <f t="shared" si="295"/>
        <v>1</v>
      </c>
      <c r="F3108" s="22" t="s">
        <v>364</v>
      </c>
      <c r="G3108" s="22" t="s">
        <v>197</v>
      </c>
      <c r="H3108" s="22">
        <v>4908.16</v>
      </c>
      <c r="I3108" s="22">
        <v>544748.4</v>
      </c>
      <c r="J3108" s="22">
        <f t="shared" si="296"/>
        <v>3154.69</v>
      </c>
      <c r="K3108" s="22">
        <f t="shared" si="293"/>
        <v>0.012210215706431066</v>
      </c>
      <c r="L3108" s="22">
        <f t="shared" si="294"/>
        <v>0.8309614577728572</v>
      </c>
    </row>
    <row r="3109" spans="1:12" s="22" customFormat="1" ht="15.75">
      <c r="A3109" s="22" t="s">
        <v>364</v>
      </c>
      <c r="B3109" s="22" t="s">
        <v>198</v>
      </c>
      <c r="C3109" s="22">
        <v>1480.21</v>
      </c>
      <c r="D3109" s="22">
        <v>467196.9</v>
      </c>
      <c r="E3109" s="22">
        <f t="shared" si="295"/>
        <v>0</v>
      </c>
      <c r="J3109" s="22">
        <f t="shared" si="296"/>
        <v>740.105</v>
      </c>
      <c r="K3109" s="22">
        <f t="shared" si="293"/>
        <v>0.0028645736016559994</v>
      </c>
      <c r="L3109" s="22">
        <f t="shared" si="294"/>
        <v>0.8338260313745133</v>
      </c>
    </row>
    <row r="3110" spans="5:10" s="22" customFormat="1" ht="15.75">
      <c r="E3110" s="22">
        <f t="shared" si="295"/>
        <v>0</v>
      </c>
      <c r="F3110" s="22" t="s">
        <v>364</v>
      </c>
      <c r="G3110" s="22" t="s">
        <v>199</v>
      </c>
      <c r="H3110" s="22">
        <v>4967.64</v>
      </c>
      <c r="I3110" s="22">
        <v>549716</v>
      </c>
      <c r="J3110" s="22">
        <f t="shared" si="296"/>
        <v>2483.82</v>
      </c>
    </row>
    <row r="3111" spans="1:10" s="22" customFormat="1" ht="15.75">
      <c r="A3111" s="22" t="s">
        <v>364</v>
      </c>
      <c r="B3111" s="22" t="s">
        <v>200</v>
      </c>
      <c r="C3111" s="22">
        <v>5053.76</v>
      </c>
      <c r="D3111" s="22">
        <v>472250.6</v>
      </c>
      <c r="E3111" s="22">
        <f t="shared" si="295"/>
        <v>1</v>
      </c>
      <c r="F3111" s="22" t="s">
        <v>364</v>
      </c>
      <c r="G3111" s="22" t="s">
        <v>200</v>
      </c>
      <c r="H3111" s="22">
        <v>2628.06</v>
      </c>
      <c r="I3111" s="22">
        <v>552344.1</v>
      </c>
      <c r="J3111" s="22">
        <f t="shared" si="296"/>
        <v>3840.91</v>
      </c>
    </row>
    <row r="3112" spans="1:11" s="22" customFormat="1" ht="15.75">
      <c r="A3112" s="22" t="s">
        <v>364</v>
      </c>
      <c r="B3112" s="22" t="s">
        <v>132</v>
      </c>
      <c r="C3112" s="22">
        <v>35605.82</v>
      </c>
      <c r="D3112" s="22">
        <v>507856.5</v>
      </c>
      <c r="E3112" s="22">
        <f t="shared" si="295"/>
        <v>1</v>
      </c>
      <c r="F3112" s="22" t="s">
        <v>364</v>
      </c>
      <c r="G3112" s="22" t="s">
        <v>132</v>
      </c>
      <c r="H3112" s="22">
        <v>37611.73</v>
      </c>
      <c r="I3112" s="22">
        <v>589955.8</v>
      </c>
      <c r="J3112" s="22">
        <f t="shared" si="296"/>
        <v>36608.775</v>
      </c>
      <c r="K3112" s="22">
        <f>SUM(J3113:J3133)</f>
        <v>46118.83</v>
      </c>
    </row>
    <row r="3113" spans="1:12" s="22" customFormat="1" ht="15.75">
      <c r="A3113" s="22" t="s">
        <v>145</v>
      </c>
      <c r="B3113" s="22" t="s">
        <v>162</v>
      </c>
      <c r="C3113" s="22">
        <v>3009.44</v>
      </c>
      <c r="D3113" s="22">
        <v>510865.9</v>
      </c>
      <c r="E3113" s="22">
        <f t="shared" si="295"/>
        <v>0</v>
      </c>
      <c r="J3113" s="22">
        <f t="shared" si="296"/>
        <v>1504.72</v>
      </c>
      <c r="K3113" s="22">
        <f>J3113/$K$3112</f>
        <v>0.032627020243141465</v>
      </c>
      <c r="L3113" s="22">
        <f>+K3113</f>
        <v>0.032627020243141465</v>
      </c>
    </row>
    <row r="3114" spans="1:12" s="22" customFormat="1" ht="15.75">
      <c r="A3114" s="22" t="s">
        <v>145</v>
      </c>
      <c r="B3114" s="22" t="s">
        <v>165</v>
      </c>
      <c r="C3114" s="22">
        <v>1826.88</v>
      </c>
      <c r="D3114" s="22">
        <v>512692.8</v>
      </c>
      <c r="E3114" s="22">
        <f t="shared" si="295"/>
        <v>1</v>
      </c>
      <c r="F3114" s="22" t="s">
        <v>145</v>
      </c>
      <c r="G3114" s="22" t="s">
        <v>165</v>
      </c>
      <c r="H3114" s="22">
        <v>1627.33</v>
      </c>
      <c r="I3114" s="22">
        <v>591583.2</v>
      </c>
      <c r="J3114" s="22">
        <f t="shared" si="296"/>
        <v>1727.105</v>
      </c>
      <c r="K3114" s="22">
        <f aca="true" t="shared" si="297" ref="K3114:K3133">J3114/$K$3112</f>
        <v>0.03744902028087009</v>
      </c>
      <c r="L3114" s="22">
        <f>+K3114+L3113</f>
        <v>0.07007604052401156</v>
      </c>
    </row>
    <row r="3115" spans="5:12" s="22" customFormat="1" ht="15.75">
      <c r="E3115" s="22">
        <f t="shared" si="295"/>
        <v>0</v>
      </c>
      <c r="F3115" s="22" t="s">
        <v>145</v>
      </c>
      <c r="G3115" s="22" t="s">
        <v>166</v>
      </c>
      <c r="H3115" s="22">
        <v>1740.52</v>
      </c>
      <c r="I3115" s="22">
        <v>593323.7</v>
      </c>
      <c r="J3115" s="22">
        <f t="shared" si="296"/>
        <v>870.26</v>
      </c>
      <c r="K3115" s="22">
        <f t="shared" si="297"/>
        <v>0.018869949649633348</v>
      </c>
      <c r="L3115" s="22">
        <f aca="true" t="shared" si="298" ref="L3115:L3133">+K3115+L3114</f>
        <v>0.0889459901736449</v>
      </c>
    </row>
    <row r="3116" spans="5:12" s="22" customFormat="1" ht="15.75">
      <c r="E3116" s="22">
        <f t="shared" si="295"/>
        <v>0</v>
      </c>
      <c r="F3116" s="22" t="s">
        <v>145</v>
      </c>
      <c r="G3116" s="22" t="s">
        <v>168</v>
      </c>
      <c r="H3116" s="22">
        <v>2677.66</v>
      </c>
      <c r="I3116" s="22">
        <v>596001.4</v>
      </c>
      <c r="J3116" s="22">
        <f t="shared" si="296"/>
        <v>1338.83</v>
      </c>
      <c r="K3116" s="22">
        <f t="shared" si="297"/>
        <v>0.029030007916506118</v>
      </c>
      <c r="L3116" s="22">
        <f t="shared" si="298"/>
        <v>0.11797599809015102</v>
      </c>
    </row>
    <row r="3117" spans="1:12" s="22" customFormat="1" ht="15.75">
      <c r="A3117" s="22" t="s">
        <v>145</v>
      </c>
      <c r="B3117" s="22" t="s">
        <v>169</v>
      </c>
      <c r="C3117" s="22">
        <v>1893.71</v>
      </c>
      <c r="D3117" s="22">
        <v>514586.5</v>
      </c>
      <c r="E3117" s="22">
        <f t="shared" si="295"/>
        <v>0</v>
      </c>
      <c r="J3117" s="22">
        <f t="shared" si="296"/>
        <v>946.855</v>
      </c>
      <c r="K3117" s="22">
        <f t="shared" si="297"/>
        <v>0.020530768018182596</v>
      </c>
      <c r="L3117" s="22">
        <f t="shared" si="298"/>
        <v>0.13850676610833362</v>
      </c>
    </row>
    <row r="3118" spans="1:12" s="22" customFormat="1" ht="15.75">
      <c r="A3118" s="22" t="s">
        <v>145</v>
      </c>
      <c r="B3118" s="22" t="s">
        <v>170</v>
      </c>
      <c r="C3118" s="22">
        <v>3046.6</v>
      </c>
      <c r="D3118" s="22">
        <v>517633.1</v>
      </c>
      <c r="E3118" s="22">
        <f t="shared" si="295"/>
        <v>0</v>
      </c>
      <c r="J3118" s="22">
        <f t="shared" si="296"/>
        <v>1523.3</v>
      </c>
      <c r="K3118" s="22">
        <f t="shared" si="297"/>
        <v>0.03302989256232215</v>
      </c>
      <c r="L3118" s="22">
        <f t="shared" si="298"/>
        <v>0.17153665867065576</v>
      </c>
    </row>
    <row r="3119" spans="1:12" s="22" customFormat="1" ht="15.75">
      <c r="A3119" s="22" t="s">
        <v>145</v>
      </c>
      <c r="B3119" s="22" t="s">
        <v>171</v>
      </c>
      <c r="C3119" s="22">
        <v>1686.6</v>
      </c>
      <c r="D3119" s="22">
        <v>519319.7</v>
      </c>
      <c r="E3119" s="22">
        <f t="shared" si="295"/>
        <v>0</v>
      </c>
      <c r="J3119" s="22">
        <f t="shared" si="296"/>
        <v>843.3</v>
      </c>
      <c r="K3119" s="22">
        <f t="shared" si="297"/>
        <v>0.018285372807592907</v>
      </c>
      <c r="L3119" s="22">
        <f t="shared" si="298"/>
        <v>0.18982203147824867</v>
      </c>
    </row>
    <row r="3120" spans="1:12" s="22" customFormat="1" ht="15.75">
      <c r="A3120" s="22" t="s">
        <v>145</v>
      </c>
      <c r="B3120" s="22" t="s">
        <v>173</v>
      </c>
      <c r="C3120" s="22">
        <v>1343.29</v>
      </c>
      <c r="D3120" s="22">
        <v>520663</v>
      </c>
      <c r="E3120" s="22">
        <f t="shared" si="295"/>
        <v>1</v>
      </c>
      <c r="F3120" s="22" t="s">
        <v>145</v>
      </c>
      <c r="G3120" s="22" t="s">
        <v>173</v>
      </c>
      <c r="H3120" s="22">
        <v>1651.37</v>
      </c>
      <c r="I3120" s="22">
        <v>597652.7</v>
      </c>
      <c r="J3120" s="22">
        <f t="shared" si="296"/>
        <v>1497.33</v>
      </c>
      <c r="K3120" s="22">
        <f t="shared" si="297"/>
        <v>0.03246678200639522</v>
      </c>
      <c r="L3120" s="22">
        <f t="shared" si="298"/>
        <v>0.22228881348464388</v>
      </c>
    </row>
    <row r="3121" spans="1:12" s="22" customFormat="1" ht="15.75">
      <c r="A3121" s="22" t="s">
        <v>145</v>
      </c>
      <c r="B3121" s="22" t="s">
        <v>174</v>
      </c>
      <c r="C3121" s="22">
        <v>5845.08</v>
      </c>
      <c r="D3121" s="22">
        <v>526508.1</v>
      </c>
      <c r="E3121" s="22">
        <f t="shared" si="295"/>
        <v>0</v>
      </c>
      <c r="J3121" s="22">
        <f t="shared" si="296"/>
        <v>2922.54</v>
      </c>
      <c r="K3121" s="22">
        <f t="shared" si="297"/>
        <v>0.06336977759409768</v>
      </c>
      <c r="L3121" s="22">
        <f t="shared" si="298"/>
        <v>0.2856585910787416</v>
      </c>
    </row>
    <row r="3122" spans="5:12" s="22" customFormat="1" ht="15.75">
      <c r="E3122" s="22">
        <f t="shared" si="295"/>
        <v>0</v>
      </c>
      <c r="F3122" s="22" t="s">
        <v>145</v>
      </c>
      <c r="G3122" s="22" t="s">
        <v>175</v>
      </c>
      <c r="H3122" s="22">
        <v>5670.98</v>
      </c>
      <c r="I3122" s="22">
        <v>603323.7</v>
      </c>
      <c r="J3122" s="22">
        <f t="shared" si="296"/>
        <v>2835.49</v>
      </c>
      <c r="K3122" s="22">
        <f t="shared" si="297"/>
        <v>0.06148226223431947</v>
      </c>
      <c r="L3122" s="22">
        <f t="shared" si="298"/>
        <v>0.34714085331306105</v>
      </c>
    </row>
    <row r="3123" spans="1:12" s="22" customFormat="1" ht="15.75">
      <c r="A3123" s="22" t="s">
        <v>145</v>
      </c>
      <c r="B3123" s="22" t="s">
        <v>178</v>
      </c>
      <c r="C3123" s="22">
        <v>1526.78</v>
      </c>
      <c r="D3123" s="22">
        <v>528034.8</v>
      </c>
      <c r="E3123" s="22">
        <f t="shared" si="295"/>
        <v>0</v>
      </c>
      <c r="J3123" s="22">
        <f t="shared" si="296"/>
        <v>763.39</v>
      </c>
      <c r="K3123" s="22">
        <f t="shared" si="297"/>
        <v>0.016552674905239356</v>
      </c>
      <c r="L3123" s="22">
        <f t="shared" si="298"/>
        <v>0.3636935282183004</v>
      </c>
    </row>
    <row r="3124" spans="5:12" s="22" customFormat="1" ht="15.75">
      <c r="E3124" s="22">
        <f t="shared" si="295"/>
        <v>0</v>
      </c>
      <c r="F3124" s="22" t="s">
        <v>145</v>
      </c>
      <c r="G3124" s="22" t="s">
        <v>181</v>
      </c>
      <c r="H3124" s="22">
        <v>1627.33</v>
      </c>
      <c r="I3124" s="22">
        <v>604951</v>
      </c>
      <c r="J3124" s="22">
        <f t="shared" si="296"/>
        <v>813.665</v>
      </c>
      <c r="K3124" s="22">
        <f t="shared" si="297"/>
        <v>0.017642793626811433</v>
      </c>
      <c r="L3124" s="22">
        <f t="shared" si="298"/>
        <v>0.38133632184511185</v>
      </c>
    </row>
    <row r="3125" spans="1:12" s="22" customFormat="1" ht="15.75">
      <c r="A3125" s="22" t="s">
        <v>145</v>
      </c>
      <c r="B3125" s="22" t="s">
        <v>184</v>
      </c>
      <c r="C3125" s="22">
        <v>1776.06</v>
      </c>
      <c r="D3125" s="22">
        <v>529810.9</v>
      </c>
      <c r="E3125" s="22">
        <f t="shared" si="295"/>
        <v>0</v>
      </c>
      <c r="J3125" s="22">
        <f t="shared" si="296"/>
        <v>888.03</v>
      </c>
      <c r="K3125" s="22">
        <f t="shared" si="297"/>
        <v>0.01925525864381208</v>
      </c>
      <c r="L3125" s="22">
        <f t="shared" si="298"/>
        <v>0.4005915804889239</v>
      </c>
    </row>
    <row r="3126" spans="5:12" s="22" customFormat="1" ht="15.75">
      <c r="E3126" s="22">
        <f t="shared" si="295"/>
        <v>0</v>
      </c>
      <c r="F3126" s="22" t="s">
        <v>145</v>
      </c>
      <c r="G3126" s="22" t="s">
        <v>189</v>
      </c>
      <c r="H3126" s="22">
        <v>1405.4</v>
      </c>
      <c r="I3126" s="22">
        <v>606356.4</v>
      </c>
      <c r="J3126" s="22">
        <f t="shared" si="296"/>
        <v>702.7</v>
      </c>
      <c r="K3126" s="22">
        <f t="shared" si="297"/>
        <v>0.015236726517129772</v>
      </c>
      <c r="L3126" s="22">
        <f t="shared" si="298"/>
        <v>0.41582830700605367</v>
      </c>
    </row>
    <row r="3127" spans="5:12" s="22" customFormat="1" ht="15.75">
      <c r="E3127" s="22">
        <f t="shared" si="295"/>
        <v>0</v>
      </c>
      <c r="F3127" s="22" t="s">
        <v>145</v>
      </c>
      <c r="G3127" s="22" t="s">
        <v>192</v>
      </c>
      <c r="H3127" s="22">
        <v>1712.81</v>
      </c>
      <c r="I3127" s="22">
        <v>608069.2</v>
      </c>
      <c r="J3127" s="22">
        <f t="shared" si="296"/>
        <v>856.405</v>
      </c>
      <c r="K3127" s="22">
        <f t="shared" si="297"/>
        <v>0.01856953005963074</v>
      </c>
      <c r="L3127" s="22">
        <f t="shared" si="298"/>
        <v>0.4343978370656844</v>
      </c>
    </row>
    <row r="3128" spans="5:12" s="22" customFormat="1" ht="15.75">
      <c r="E3128" s="22">
        <f t="shared" si="295"/>
        <v>0</v>
      </c>
      <c r="F3128" s="22" t="s">
        <v>145</v>
      </c>
      <c r="G3128" s="22" t="s">
        <v>193</v>
      </c>
      <c r="H3128" s="22">
        <v>3629.77</v>
      </c>
      <c r="I3128" s="22">
        <v>611699</v>
      </c>
      <c r="J3128" s="22">
        <f t="shared" si="296"/>
        <v>1814.885</v>
      </c>
      <c r="K3128" s="22">
        <f t="shared" si="297"/>
        <v>0.039352364316267346</v>
      </c>
      <c r="L3128" s="22">
        <f t="shared" si="298"/>
        <v>0.4737502013819518</v>
      </c>
    </row>
    <row r="3129" spans="1:12" s="22" customFormat="1" ht="15.75">
      <c r="A3129" s="22" t="s">
        <v>145</v>
      </c>
      <c r="B3129" s="22" t="s">
        <v>196</v>
      </c>
      <c r="C3129" s="22">
        <v>1445.06</v>
      </c>
      <c r="D3129" s="22">
        <v>531256</v>
      </c>
      <c r="E3129" s="22">
        <f t="shared" si="295"/>
        <v>0</v>
      </c>
      <c r="J3129" s="22">
        <f t="shared" si="296"/>
        <v>722.53</v>
      </c>
      <c r="K3129" s="22">
        <f t="shared" si="297"/>
        <v>0.015666702732918418</v>
      </c>
      <c r="L3129" s="22">
        <f t="shared" si="298"/>
        <v>0.4894169041148702</v>
      </c>
    </row>
    <row r="3130" spans="1:13" s="22" customFormat="1" ht="15.75">
      <c r="A3130" s="22" t="s">
        <v>145</v>
      </c>
      <c r="B3130" s="22" t="s">
        <v>198</v>
      </c>
      <c r="C3130" s="22">
        <v>4326</v>
      </c>
      <c r="D3130" s="22">
        <v>535582</v>
      </c>
      <c r="E3130" s="22">
        <f t="shared" si="295"/>
        <v>0</v>
      </c>
      <c r="J3130" s="22">
        <f t="shared" si="296"/>
        <v>2163</v>
      </c>
      <c r="K3130" s="22">
        <f t="shared" si="297"/>
        <v>0.046900582690410836</v>
      </c>
      <c r="L3130" s="22">
        <f t="shared" si="298"/>
        <v>0.536317486805281</v>
      </c>
      <c r="M3130" s="22">
        <f>92500+2500*(0.5-L3129)/(L3130-L3129)</f>
        <v>93064.12390198799</v>
      </c>
    </row>
    <row r="3131" spans="5:12" s="22" customFormat="1" ht="15.75">
      <c r="E3131" s="22">
        <f t="shared" si="295"/>
        <v>0</v>
      </c>
      <c r="F3131" s="22" t="s">
        <v>145</v>
      </c>
      <c r="G3131" s="22" t="s">
        <v>199</v>
      </c>
      <c r="H3131" s="22">
        <v>4406.19</v>
      </c>
      <c r="I3131" s="22">
        <v>616105.2</v>
      </c>
      <c r="J3131" s="22">
        <f t="shared" si="296"/>
        <v>2203.095</v>
      </c>
      <c r="K3131" s="22">
        <f t="shared" si="297"/>
        <v>0.0477699672780077</v>
      </c>
      <c r="L3131" s="22">
        <f t="shared" si="298"/>
        <v>0.5840874540832888</v>
      </c>
    </row>
    <row r="3132" spans="1:12" s="22" customFormat="1" ht="15.75">
      <c r="A3132" s="22" t="s">
        <v>145</v>
      </c>
      <c r="B3132" s="22" t="s">
        <v>200</v>
      </c>
      <c r="C3132" s="22">
        <v>1632.35</v>
      </c>
      <c r="D3132" s="22">
        <v>537214.3</v>
      </c>
      <c r="E3132" s="22">
        <f t="shared" si="295"/>
        <v>1</v>
      </c>
      <c r="F3132" s="22" t="s">
        <v>145</v>
      </c>
      <c r="G3132" s="22" t="s">
        <v>200</v>
      </c>
      <c r="H3132" s="22">
        <v>1691.03</v>
      </c>
      <c r="I3132" s="22">
        <v>617796.2</v>
      </c>
      <c r="J3132" s="22">
        <f t="shared" si="296"/>
        <v>1661.69</v>
      </c>
      <c r="K3132" s="22">
        <f t="shared" si="297"/>
        <v>0.036030619163582425</v>
      </c>
      <c r="L3132" s="22">
        <f t="shared" si="298"/>
        <v>0.6201180732468712</v>
      </c>
    </row>
    <row r="3133" spans="1:12" s="22" customFormat="1" ht="15.75">
      <c r="A3133" s="22" t="s">
        <v>145</v>
      </c>
      <c r="B3133" s="22" t="s">
        <v>132</v>
      </c>
      <c r="C3133" s="22">
        <v>19205.19</v>
      </c>
      <c r="D3133" s="22">
        <v>556419.5</v>
      </c>
      <c r="E3133" s="22">
        <f t="shared" si="295"/>
        <v>1</v>
      </c>
      <c r="F3133" s="22" t="s">
        <v>145</v>
      </c>
      <c r="G3133" s="22" t="s">
        <v>132</v>
      </c>
      <c r="H3133" s="22">
        <v>15834.23</v>
      </c>
      <c r="I3133" s="22">
        <v>633630.5</v>
      </c>
      <c r="J3133" s="22">
        <f t="shared" si="296"/>
        <v>17519.71</v>
      </c>
      <c r="K3133" s="22">
        <f t="shared" si="297"/>
        <v>0.37988192675312876</v>
      </c>
      <c r="L3133" s="22">
        <f t="shared" si="298"/>
        <v>1</v>
      </c>
    </row>
    <row r="3139" spans="1:6" ht="15.75">
      <c r="A3139" t="s">
        <v>278</v>
      </c>
      <c r="F3139" t="s">
        <v>281</v>
      </c>
    </row>
    <row r="3140" spans="1:6" ht="15.75">
      <c r="A3140" t="s">
        <v>279</v>
      </c>
      <c r="F3140" t="s">
        <v>279</v>
      </c>
    </row>
    <row r="3142" spans="1:6" ht="15.75">
      <c r="A3142" t="s">
        <v>5</v>
      </c>
      <c r="F3142" t="s">
        <v>5</v>
      </c>
    </row>
    <row r="3144" spans="1:6" ht="15.75">
      <c r="A3144" t="s">
        <v>6</v>
      </c>
      <c r="F3144" t="s">
        <v>6</v>
      </c>
    </row>
    <row r="3145" spans="1:9" ht="15.75">
      <c r="A3145" t="s">
        <v>142</v>
      </c>
      <c r="B3145" t="s">
        <v>7</v>
      </c>
      <c r="C3145" t="s">
        <v>9</v>
      </c>
      <c r="D3145" t="s">
        <v>9</v>
      </c>
      <c r="F3145" t="s">
        <v>142</v>
      </c>
      <c r="G3145" t="s">
        <v>7</v>
      </c>
      <c r="H3145" t="s">
        <v>9</v>
      </c>
      <c r="I3145" t="s">
        <v>9</v>
      </c>
    </row>
    <row r="3146" spans="1:6" ht="15.75">
      <c r="A3146" t="s">
        <v>23</v>
      </c>
      <c r="F3146" t="s">
        <v>23</v>
      </c>
    </row>
    <row r="3147" spans="1:11" ht="15.75">
      <c r="A3147" t="s">
        <v>1</v>
      </c>
      <c r="B3147" t="s">
        <v>153</v>
      </c>
      <c r="C3147">
        <v>2900243</v>
      </c>
      <c r="D3147">
        <v>2900243</v>
      </c>
      <c r="F3147" t="s">
        <v>1</v>
      </c>
      <c r="G3147" t="s">
        <v>153</v>
      </c>
      <c r="H3147">
        <v>2845518</v>
      </c>
      <c r="I3147">
        <v>2845518</v>
      </c>
      <c r="J3147">
        <f aca="true" t="shared" si="299" ref="J3147:J3154">(C3147+H3147)/2</f>
        <v>2872880.5</v>
      </c>
      <c r="K3147">
        <f>J3147/1000</f>
        <v>2872.8805</v>
      </c>
    </row>
    <row r="3148" spans="1:11" ht="15.75">
      <c r="A3148" t="s">
        <v>1</v>
      </c>
      <c r="B3148" t="s">
        <v>154</v>
      </c>
      <c r="C3148">
        <v>2434397</v>
      </c>
      <c r="D3148">
        <v>5334640</v>
      </c>
      <c r="F3148" t="s">
        <v>1</v>
      </c>
      <c r="G3148" t="s">
        <v>154</v>
      </c>
      <c r="H3148">
        <v>2155092</v>
      </c>
      <c r="I3148">
        <v>5000610</v>
      </c>
      <c r="J3148">
        <f t="shared" si="299"/>
        <v>2294744.5</v>
      </c>
      <c r="K3148">
        <f aca="true" t="shared" si="300" ref="K3148:K3155">J3148/1000</f>
        <v>2294.7445</v>
      </c>
    </row>
    <row r="3149" spans="1:11" ht="15.75">
      <c r="A3149" t="s">
        <v>2</v>
      </c>
      <c r="B3149" t="s">
        <v>153</v>
      </c>
      <c r="C3149">
        <v>5096630</v>
      </c>
      <c r="D3149">
        <v>10431271</v>
      </c>
      <c r="F3149" t="s">
        <v>2</v>
      </c>
      <c r="G3149" t="s">
        <v>153</v>
      </c>
      <c r="H3149">
        <v>4848432</v>
      </c>
      <c r="I3149">
        <v>9849042</v>
      </c>
      <c r="J3149">
        <f t="shared" si="299"/>
        <v>4972531</v>
      </c>
      <c r="K3149">
        <f t="shared" si="300"/>
        <v>4972.531</v>
      </c>
    </row>
    <row r="3150" spans="1:11" ht="15.75">
      <c r="A3150" t="s">
        <v>2</v>
      </c>
      <c r="B3150" t="s">
        <v>154</v>
      </c>
      <c r="C3150">
        <v>4648877</v>
      </c>
      <c r="D3150">
        <v>15080147</v>
      </c>
      <c r="F3150" t="s">
        <v>2</v>
      </c>
      <c r="G3150" t="s">
        <v>154</v>
      </c>
      <c r="H3150">
        <v>4390304</v>
      </c>
      <c r="I3150">
        <v>14239346</v>
      </c>
      <c r="J3150">
        <f t="shared" si="299"/>
        <v>4519590.5</v>
      </c>
      <c r="K3150">
        <f t="shared" si="300"/>
        <v>4519.5905</v>
      </c>
    </row>
    <row r="3151" spans="1:11" ht="15.75">
      <c r="A3151" t="s">
        <v>364</v>
      </c>
      <c r="B3151" t="s">
        <v>153</v>
      </c>
      <c r="C3151">
        <v>5743230</v>
      </c>
      <c r="D3151">
        <v>20823377</v>
      </c>
      <c r="F3151" t="s">
        <v>364</v>
      </c>
      <c r="G3151" t="s">
        <v>153</v>
      </c>
      <c r="H3151">
        <v>5315181</v>
      </c>
      <c r="I3151">
        <v>19554526</v>
      </c>
      <c r="J3151">
        <f t="shared" si="299"/>
        <v>5529205.5</v>
      </c>
      <c r="K3151">
        <f t="shared" si="300"/>
        <v>5529.2055</v>
      </c>
    </row>
    <row r="3152" spans="1:11" ht="15.75">
      <c r="A3152" t="s">
        <v>364</v>
      </c>
      <c r="B3152" t="s">
        <v>154</v>
      </c>
      <c r="C3152">
        <v>14527568</v>
      </c>
      <c r="D3152">
        <v>35350946</v>
      </c>
      <c r="F3152" t="s">
        <v>364</v>
      </c>
      <c r="G3152" t="s">
        <v>154</v>
      </c>
      <c r="H3152">
        <v>14001749</v>
      </c>
      <c r="I3152">
        <v>33556275</v>
      </c>
      <c r="J3152">
        <f t="shared" si="299"/>
        <v>14264658.5</v>
      </c>
      <c r="K3152">
        <f t="shared" si="300"/>
        <v>14264.6585</v>
      </c>
    </row>
    <row r="3153" spans="1:11" ht="15.75">
      <c r="A3153" t="s">
        <v>145</v>
      </c>
      <c r="B3153" t="s">
        <v>153</v>
      </c>
      <c r="C3153">
        <v>798039.6</v>
      </c>
      <c r="D3153">
        <v>36148985</v>
      </c>
      <c r="F3153" t="s">
        <v>145</v>
      </c>
      <c r="G3153" t="s">
        <v>153</v>
      </c>
      <c r="H3153">
        <v>874534.1</v>
      </c>
      <c r="I3153">
        <v>34430809</v>
      </c>
      <c r="J3153">
        <f t="shared" si="299"/>
        <v>836286.85</v>
      </c>
      <c r="K3153">
        <f t="shared" si="300"/>
        <v>836.28685</v>
      </c>
    </row>
    <row r="3154" spans="1:11" ht="15.75">
      <c r="A3154" t="s">
        <v>145</v>
      </c>
      <c r="B3154" t="s">
        <v>154</v>
      </c>
      <c r="C3154">
        <v>1130307</v>
      </c>
      <c r="D3154">
        <v>37279292</v>
      </c>
      <c r="F3154" t="s">
        <v>145</v>
      </c>
      <c r="G3154" t="s">
        <v>154</v>
      </c>
      <c r="H3154">
        <v>1228279</v>
      </c>
      <c r="I3154">
        <v>35659088</v>
      </c>
      <c r="J3154">
        <f t="shared" si="299"/>
        <v>1179293</v>
      </c>
      <c r="K3154">
        <f t="shared" si="300"/>
        <v>1179.293</v>
      </c>
    </row>
    <row r="3155" spans="10:11" ht="15.75">
      <c r="J3155">
        <f>SUM(J3147:J3154)</f>
        <v>36469190.35</v>
      </c>
      <c r="K3155">
        <f t="shared" si="300"/>
        <v>36469.190350000004</v>
      </c>
    </row>
    <row r="3157" spans="1:6" ht="15.75">
      <c r="A3157" t="s">
        <v>280</v>
      </c>
      <c r="F3157" t="s">
        <v>282</v>
      </c>
    </row>
    <row r="3158" spans="1:6" ht="15.75">
      <c r="A3158" t="s">
        <v>279</v>
      </c>
      <c r="F3158" t="s">
        <v>279</v>
      </c>
    </row>
    <row r="3160" spans="1:6" ht="15.75">
      <c r="A3160" t="s">
        <v>6</v>
      </c>
      <c r="F3160" t="s">
        <v>6</v>
      </c>
    </row>
    <row r="3161" spans="1:9" ht="15.75">
      <c r="A3161" t="s">
        <v>142</v>
      </c>
      <c r="B3161" t="s">
        <v>7</v>
      </c>
      <c r="C3161" t="s">
        <v>9</v>
      </c>
      <c r="D3161" t="s">
        <v>9</v>
      </c>
      <c r="F3161" t="s">
        <v>142</v>
      </c>
      <c r="G3161" t="s">
        <v>7</v>
      </c>
      <c r="H3161" t="s">
        <v>9</v>
      </c>
      <c r="I3161" t="s">
        <v>9</v>
      </c>
    </row>
    <row r="3162" spans="1:6" ht="15.75">
      <c r="A3162" t="s">
        <v>23</v>
      </c>
      <c r="F3162" t="s">
        <v>23</v>
      </c>
    </row>
    <row r="3163" spans="1:11" ht="15.75">
      <c r="A3163" t="s">
        <v>1</v>
      </c>
      <c r="B3163" t="s">
        <v>153</v>
      </c>
      <c r="C3163">
        <v>177074.4</v>
      </c>
      <c r="D3163">
        <v>177074.4</v>
      </c>
      <c r="F3163" t="s">
        <v>1</v>
      </c>
      <c r="G3163" t="s">
        <v>153</v>
      </c>
      <c r="H3163">
        <v>158446.6</v>
      </c>
      <c r="I3163">
        <v>158446.6</v>
      </c>
      <c r="J3163">
        <f aca="true" t="shared" si="301" ref="J3163:J3170">(C3163+H3163)/2</f>
        <v>167760.5</v>
      </c>
      <c r="K3163">
        <f>J3163/1000</f>
        <v>167.7605</v>
      </c>
    </row>
    <row r="3164" spans="1:11" ht="15.75">
      <c r="A3164" t="s">
        <v>1</v>
      </c>
      <c r="B3164" t="s">
        <v>154</v>
      </c>
      <c r="C3164">
        <v>142114.8</v>
      </c>
      <c r="D3164">
        <v>319189.2</v>
      </c>
      <c r="F3164" t="s">
        <v>1</v>
      </c>
      <c r="G3164" t="s">
        <v>154</v>
      </c>
      <c r="H3164">
        <v>109286.6</v>
      </c>
      <c r="I3164">
        <v>267733.2</v>
      </c>
      <c r="J3164">
        <f t="shared" si="301"/>
        <v>125700.7</v>
      </c>
      <c r="K3164">
        <f aca="true" t="shared" si="302" ref="K3164:K3171">J3164/1000</f>
        <v>125.7007</v>
      </c>
    </row>
    <row r="3165" spans="1:11" ht="15.75">
      <c r="A3165" t="s">
        <v>2</v>
      </c>
      <c r="B3165" t="s">
        <v>153</v>
      </c>
      <c r="C3165">
        <v>314690.6</v>
      </c>
      <c r="D3165">
        <v>633879.8</v>
      </c>
      <c r="F3165" t="s">
        <v>2</v>
      </c>
      <c r="G3165" t="s">
        <v>153</v>
      </c>
      <c r="H3165">
        <v>209751.9</v>
      </c>
      <c r="I3165">
        <v>477485.1</v>
      </c>
      <c r="J3165">
        <f t="shared" si="301"/>
        <v>262221.25</v>
      </c>
      <c r="K3165">
        <f t="shared" si="302"/>
        <v>262.22125</v>
      </c>
    </row>
    <row r="3166" spans="1:11" ht="15.75">
      <c r="A3166" t="s">
        <v>2</v>
      </c>
      <c r="B3166" t="s">
        <v>154</v>
      </c>
      <c r="C3166">
        <v>297451.7</v>
      </c>
      <c r="D3166">
        <v>931331.5</v>
      </c>
      <c r="F3166" t="s">
        <v>2</v>
      </c>
      <c r="G3166" t="s">
        <v>154</v>
      </c>
      <c r="H3166">
        <v>229496.2</v>
      </c>
      <c r="I3166">
        <v>706981.3</v>
      </c>
      <c r="J3166">
        <f t="shared" si="301"/>
        <v>263473.95</v>
      </c>
      <c r="K3166">
        <f t="shared" si="302"/>
        <v>263.47395</v>
      </c>
    </row>
    <row r="3167" spans="1:11" ht="15.75">
      <c r="A3167" t="s">
        <v>364</v>
      </c>
      <c r="B3167" t="s">
        <v>153</v>
      </c>
      <c r="C3167">
        <v>241212</v>
      </c>
      <c r="D3167">
        <v>1172543</v>
      </c>
      <c r="F3167" t="s">
        <v>364</v>
      </c>
      <c r="G3167" t="s">
        <v>153</v>
      </c>
      <c r="H3167">
        <v>250327.7</v>
      </c>
      <c r="I3167">
        <v>957309</v>
      </c>
      <c r="J3167">
        <f t="shared" si="301"/>
        <v>245769.85</v>
      </c>
      <c r="K3167">
        <f t="shared" si="302"/>
        <v>245.76985000000002</v>
      </c>
    </row>
    <row r="3168" spans="1:11" ht="15.75">
      <c r="A3168" t="s">
        <v>364</v>
      </c>
      <c r="B3168" t="s">
        <v>154</v>
      </c>
      <c r="C3168">
        <v>580788</v>
      </c>
      <c r="D3168">
        <v>1753331</v>
      </c>
      <c r="F3168" t="s">
        <v>364</v>
      </c>
      <c r="G3168" t="s">
        <v>154</v>
      </c>
      <c r="H3168">
        <v>611749.7</v>
      </c>
      <c r="I3168">
        <v>1569059</v>
      </c>
      <c r="J3168">
        <f t="shared" si="301"/>
        <v>596268.85</v>
      </c>
      <c r="K3168">
        <f t="shared" si="302"/>
        <v>596.2688499999999</v>
      </c>
    </row>
    <row r="3169" spans="1:11" ht="15.75">
      <c r="A3169" t="s">
        <v>145</v>
      </c>
      <c r="B3169" t="s">
        <v>153</v>
      </c>
      <c r="C3169">
        <v>60231.71</v>
      </c>
      <c r="D3169">
        <v>1813563</v>
      </c>
      <c r="F3169" t="s">
        <v>145</v>
      </c>
      <c r="G3169" t="s">
        <v>153</v>
      </c>
      <c r="H3169">
        <v>64194.05</v>
      </c>
      <c r="I3169">
        <v>1633253</v>
      </c>
      <c r="J3169">
        <f t="shared" si="301"/>
        <v>62212.880000000005</v>
      </c>
      <c r="K3169">
        <f t="shared" si="302"/>
        <v>62.212880000000006</v>
      </c>
    </row>
    <row r="3170" spans="1:11" ht="15.75">
      <c r="A3170" t="s">
        <v>145</v>
      </c>
      <c r="B3170" t="s">
        <v>154</v>
      </c>
      <c r="C3170">
        <v>55833.56</v>
      </c>
      <c r="D3170">
        <v>1869397</v>
      </c>
      <c r="F3170" t="s">
        <v>145</v>
      </c>
      <c r="G3170" t="s">
        <v>154</v>
      </c>
      <c r="H3170">
        <v>60749.62</v>
      </c>
      <c r="I3170">
        <v>1694002</v>
      </c>
      <c r="J3170">
        <f t="shared" si="301"/>
        <v>58291.59</v>
      </c>
      <c r="K3170">
        <f t="shared" si="302"/>
        <v>58.29159</v>
      </c>
    </row>
    <row r="3171" spans="10:11" ht="15.75">
      <c r="J3171">
        <f>SUM(J3163:J3170)</f>
        <v>1781699.57</v>
      </c>
      <c r="K3171">
        <f t="shared" si="302"/>
        <v>1781.69957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5.75"/>
  <cols>
    <col min="1" max="1" width="26.125" style="0" customWidth="1"/>
    <col min="4" max="4" width="11.25390625" style="0" customWidth="1"/>
    <col min="7" max="7" width="13.375" style="0" customWidth="1"/>
  </cols>
  <sheetData>
    <row r="1" ht="15.75">
      <c r="A1" s="3" t="s">
        <v>373</v>
      </c>
    </row>
    <row r="2" ht="15.75">
      <c r="A2" s="3" t="s">
        <v>379</v>
      </c>
    </row>
    <row r="4" spans="1:8" ht="15.75">
      <c r="A4" s="31"/>
      <c r="B4" s="31"/>
      <c r="C4" s="31"/>
      <c r="D4" s="31"/>
      <c r="E4" s="32" t="s">
        <v>339</v>
      </c>
      <c r="F4" s="32"/>
      <c r="G4" s="32"/>
      <c r="H4" s="32"/>
    </row>
    <row r="5" spans="1:8" ht="15.75">
      <c r="A5" s="19"/>
      <c r="B5" s="33" t="s">
        <v>353</v>
      </c>
      <c r="C5" s="33" t="s">
        <v>444</v>
      </c>
      <c r="D5" s="33" t="s">
        <v>341</v>
      </c>
      <c r="E5" s="33" t="s">
        <v>366</v>
      </c>
      <c r="F5" s="33"/>
      <c r="G5" s="33" t="s">
        <v>380</v>
      </c>
      <c r="H5" s="33" t="s">
        <v>342</v>
      </c>
    </row>
    <row r="6" spans="1:8" ht="15.75">
      <c r="A6" s="34" t="s">
        <v>445</v>
      </c>
      <c r="B6" s="35" t="s">
        <v>346</v>
      </c>
      <c r="C6" s="35" t="s">
        <v>346</v>
      </c>
      <c r="D6" s="35" t="s">
        <v>346</v>
      </c>
      <c r="E6" s="35" t="s">
        <v>367</v>
      </c>
      <c r="F6" s="35" t="s">
        <v>347</v>
      </c>
      <c r="G6" s="35" t="s">
        <v>408</v>
      </c>
      <c r="H6" s="35" t="s">
        <v>348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340</v>
      </c>
      <c r="B8" s="19"/>
      <c r="C8" s="19"/>
      <c r="D8" s="19"/>
      <c r="E8" s="19"/>
      <c r="F8" s="19"/>
      <c r="G8" s="19"/>
      <c r="H8" s="19"/>
    </row>
    <row r="9" spans="1:8" ht="15.75">
      <c r="A9" s="37" t="s">
        <v>446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</row>
    <row r="10" spans="1:8" ht="15.75">
      <c r="A10" s="19" t="s">
        <v>447</v>
      </c>
      <c r="B10" s="38">
        <v>0.014830270599409683</v>
      </c>
      <c r="C10" s="38">
        <v>0.014102311295359627</v>
      </c>
      <c r="D10" s="38">
        <v>0.01886070491964472</v>
      </c>
      <c r="E10" s="38">
        <v>0.008560955818058935</v>
      </c>
      <c r="F10" s="38">
        <v>0.004836601538441911</v>
      </c>
      <c r="G10" s="38">
        <v>0.02897814050387934</v>
      </c>
      <c r="H10" s="38">
        <v>0.004386316096660925</v>
      </c>
    </row>
    <row r="11" spans="1:8" ht="15.75">
      <c r="A11" s="19" t="s">
        <v>448</v>
      </c>
      <c r="B11" s="38">
        <v>0.004868730041493993</v>
      </c>
      <c r="C11" s="38">
        <v>0.005345718609681897</v>
      </c>
      <c r="D11" s="38">
        <v>0.0022278254127757564</v>
      </c>
      <c r="E11" s="38">
        <v>0.005279720501357169</v>
      </c>
      <c r="F11" s="38">
        <v>0.0009821591263664093</v>
      </c>
      <c r="G11" s="38">
        <v>0.0021966599041421475</v>
      </c>
      <c r="H11" s="38">
        <v>0.0016272586065689519</v>
      </c>
    </row>
    <row r="12" spans="1:8" ht="15.75">
      <c r="A12" s="19" t="s">
        <v>449</v>
      </c>
      <c r="B12" s="38">
        <v>0.08202587242165776</v>
      </c>
      <c r="C12" s="38">
        <v>0.07370369393863788</v>
      </c>
      <c r="D12" s="38">
        <v>0.12810261543527338</v>
      </c>
      <c r="E12" s="38">
        <v>0.07535789367479408</v>
      </c>
      <c r="F12" s="38">
        <v>0.02744678261370756</v>
      </c>
      <c r="G12" s="38">
        <v>0.19365547144816886</v>
      </c>
      <c r="H12" s="38">
        <v>0.04863014864394175</v>
      </c>
    </row>
    <row r="13" spans="1:8" ht="15.75">
      <c r="A13" s="19" t="s">
        <v>450</v>
      </c>
      <c r="B13" s="38">
        <v>0.11273344312010632</v>
      </c>
      <c r="C13" s="38">
        <v>0.10935259330758679</v>
      </c>
      <c r="D13" s="38">
        <v>0.1314519251013489</v>
      </c>
      <c r="E13" s="38">
        <v>0.12285234294713496</v>
      </c>
      <c r="F13" s="38">
        <v>0.1359838875231218</v>
      </c>
      <c r="G13" s="38">
        <v>0.1344316101875097</v>
      </c>
      <c r="H13" s="38">
        <v>0.09991565232944545</v>
      </c>
    </row>
    <row r="14" spans="1:8" ht="15.75">
      <c r="A14" s="19" t="s">
        <v>451</v>
      </c>
      <c r="B14" s="38">
        <v>0.14714085264352658</v>
      </c>
      <c r="C14" s="38">
        <v>0.1509842455270795</v>
      </c>
      <c r="D14" s="38">
        <v>0.12586144526754278</v>
      </c>
      <c r="E14" s="38">
        <v>0.11674200251254342</v>
      </c>
      <c r="F14" s="38">
        <v>0.14658544622088113</v>
      </c>
      <c r="G14" s="38">
        <v>0.11790496660331008</v>
      </c>
      <c r="H14" s="38">
        <v>0.13029700546941927</v>
      </c>
    </row>
    <row r="15" spans="1:8" ht="15.75">
      <c r="A15" s="19" t="s">
        <v>452</v>
      </c>
      <c r="B15" s="38">
        <v>0.05019142188535546</v>
      </c>
      <c r="C15" s="38">
        <v>0.05119949908991635</v>
      </c>
      <c r="D15" s="38">
        <v>0.04461008108772563</v>
      </c>
      <c r="E15" s="38">
        <v>0.043738718901048544</v>
      </c>
      <c r="F15" s="38">
        <v>0.041485156770264583</v>
      </c>
      <c r="G15" s="38">
        <v>0.04456166953633123</v>
      </c>
      <c r="H15" s="38">
        <v>0.0611064569271466</v>
      </c>
    </row>
    <row r="16" spans="1:8" ht="15.75">
      <c r="A16" s="19" t="s">
        <v>453</v>
      </c>
      <c r="B16" s="38">
        <v>0.02409176023051183</v>
      </c>
      <c r="C16" s="38">
        <v>0.025472753779553672</v>
      </c>
      <c r="D16" s="38">
        <v>0.01644572319916331</v>
      </c>
      <c r="E16" s="38">
        <v>0.02864327659822428</v>
      </c>
      <c r="F16" s="38">
        <v>0.023423292779543033</v>
      </c>
      <c r="G16" s="38">
        <v>0.009823429057908265</v>
      </c>
      <c r="H16" s="38">
        <v>0.024181505643574613</v>
      </c>
    </row>
    <row r="17" spans="1:8" ht="15.75">
      <c r="A17" s="19" t="s">
        <v>454</v>
      </c>
      <c r="B17" s="38">
        <v>0.07074801497511671</v>
      </c>
      <c r="C17" s="38">
        <v>0.07375920327810224</v>
      </c>
      <c r="D17" s="38">
        <v>0.05407620844208459</v>
      </c>
      <c r="E17" s="38">
        <v>0.08263677325476608</v>
      </c>
      <c r="F17" s="38">
        <v>0.0691749696411169</v>
      </c>
      <c r="G17" s="38">
        <v>0.040122820060031525</v>
      </c>
      <c r="H17" s="38">
        <v>0.0624429420015627</v>
      </c>
    </row>
    <row r="18" spans="1:8" ht="15.75">
      <c r="A18" s="19" t="s">
        <v>455</v>
      </c>
      <c r="B18" s="38">
        <v>0.1047841011072155</v>
      </c>
      <c r="C18" s="38">
        <v>0.10270918057391114</v>
      </c>
      <c r="D18" s="38">
        <v>0.116272148423409</v>
      </c>
      <c r="E18" s="38">
        <v>0.13512489961173668</v>
      </c>
      <c r="F18" s="38">
        <v>0.12790865413187963</v>
      </c>
      <c r="G18" s="38">
        <v>0.10636870022623467</v>
      </c>
      <c r="H18" s="38">
        <v>0.12108782136368346</v>
      </c>
    </row>
    <row r="19" spans="1:8" ht="15.75">
      <c r="A19" s="19" t="s">
        <v>456</v>
      </c>
      <c r="B19" s="38">
        <v>0.20833048490914516</v>
      </c>
      <c r="C19" s="38">
        <v>0.21648712092402955</v>
      </c>
      <c r="D19" s="38">
        <v>0.16317028769873249</v>
      </c>
      <c r="E19" s="38">
        <v>0.21157104428440102</v>
      </c>
      <c r="F19" s="38">
        <v>0.2235177220944668</v>
      </c>
      <c r="G19" s="38">
        <v>0.11543020368367134</v>
      </c>
      <c r="H19" s="38">
        <v>0.2582764080695115</v>
      </c>
    </row>
    <row r="20" spans="1:8" ht="15.75">
      <c r="A20" s="19" t="s">
        <v>457</v>
      </c>
      <c r="B20" s="38">
        <v>0.0880363049304352</v>
      </c>
      <c r="C20" s="38">
        <v>0.08238775545336065</v>
      </c>
      <c r="D20" s="38">
        <v>0.11931017909522156</v>
      </c>
      <c r="E20" s="38">
        <v>0.08419954036641313</v>
      </c>
      <c r="F20" s="38">
        <v>0.10904909863184122</v>
      </c>
      <c r="G20" s="38">
        <v>0.13263346470437784</v>
      </c>
      <c r="H20" s="38">
        <v>0.10932824987997403</v>
      </c>
    </row>
    <row r="21" spans="1:8" ht="15.75">
      <c r="A21" s="19" t="s">
        <v>458</v>
      </c>
      <c r="B21" s="38">
        <v>0.04804889982418237</v>
      </c>
      <c r="C21" s="38">
        <v>0.04587692595800539</v>
      </c>
      <c r="D21" s="38">
        <v>0.06007429460132137</v>
      </c>
      <c r="E21" s="38">
        <v>0.05546264866565802</v>
      </c>
      <c r="F21" s="38">
        <v>0.060091884284105675</v>
      </c>
      <c r="G21" s="38">
        <v>0.06235195671785318</v>
      </c>
      <c r="H21" s="38">
        <v>0.047362497293531786</v>
      </c>
    </row>
    <row r="22" spans="1:8" ht="15.75">
      <c r="A22" s="19" t="s">
        <v>459</v>
      </c>
      <c r="B22" s="38">
        <v>0.044169843311843475</v>
      </c>
      <c r="C22" s="38">
        <v>0.04861899826477534</v>
      </c>
      <c r="D22" s="38">
        <v>0.01953656131575644</v>
      </c>
      <c r="E22" s="38">
        <v>0.02983018286386358</v>
      </c>
      <c r="F22" s="38">
        <v>0.029514344644263422</v>
      </c>
      <c r="G22" s="38">
        <v>0.011540907366581959</v>
      </c>
      <c r="H22" s="38">
        <v>0.03135773767497906</v>
      </c>
    </row>
    <row r="23" spans="1:8" ht="15.75">
      <c r="A23" s="19"/>
      <c r="B23" s="19"/>
      <c r="C23" s="19"/>
      <c r="D23" s="19"/>
      <c r="E23" s="19"/>
      <c r="F23" s="19"/>
      <c r="G23" s="19"/>
      <c r="H23" s="19"/>
    </row>
    <row r="24" spans="1:8" ht="15.75">
      <c r="A24" s="36" t="s">
        <v>300</v>
      </c>
      <c r="B24" s="19"/>
      <c r="C24" s="19"/>
      <c r="D24" s="19"/>
      <c r="E24" s="19"/>
      <c r="F24" s="19"/>
      <c r="G24" s="19"/>
      <c r="H24" s="19"/>
    </row>
    <row r="25" spans="1:8" ht="15.75">
      <c r="A25" s="37" t="s">
        <v>446</v>
      </c>
      <c r="B25" s="38">
        <v>1</v>
      </c>
      <c r="C25" s="38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</row>
    <row r="26" spans="1:8" ht="15.75">
      <c r="A26" s="19" t="s">
        <v>447</v>
      </c>
      <c r="B26" s="38">
        <v>0.002327245575935211</v>
      </c>
      <c r="C26" s="38">
        <v>0.0020678085864666326</v>
      </c>
      <c r="D26" s="38">
        <v>0.0032138137246905106</v>
      </c>
      <c r="E26" s="38">
        <v>0</v>
      </c>
      <c r="F26" s="38">
        <v>0.0020555464888713853</v>
      </c>
      <c r="G26" s="38">
        <v>0.003190757144180541</v>
      </c>
      <c r="H26" s="38">
        <v>0.01578531119798042</v>
      </c>
    </row>
    <row r="27" spans="1:8" ht="15.75">
      <c r="A27" s="19" t="s">
        <v>448</v>
      </c>
      <c r="B27" s="38">
        <v>0.018560034718957324</v>
      </c>
      <c r="C27" s="38">
        <v>0.0012122171732433828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5.75">
      <c r="A28" s="19" t="s">
        <v>449</v>
      </c>
      <c r="B28" s="38">
        <v>0.057951560335446836</v>
      </c>
      <c r="C28" s="38">
        <v>0.05561826185794952</v>
      </c>
      <c r="D28" s="38">
        <v>0.06845952941199242</v>
      </c>
      <c r="E28" s="38">
        <v>0.07588250135603576</v>
      </c>
      <c r="F28" s="38">
        <v>0.016833366823913364</v>
      </c>
      <c r="G28" s="38">
        <v>0.09584939618381391</v>
      </c>
      <c r="H28" s="38">
        <v>0.07210303685291394</v>
      </c>
    </row>
    <row r="29" spans="1:8" ht="15.75">
      <c r="A29" s="19" t="s">
        <v>450</v>
      </c>
      <c r="B29" s="38">
        <v>0.10233912789675126</v>
      </c>
      <c r="C29" s="38">
        <v>0.08752726590467101</v>
      </c>
      <c r="D29" s="38">
        <v>0.15086538509956363</v>
      </c>
      <c r="E29" s="38">
        <v>0.19132184714333597</v>
      </c>
      <c r="F29" s="38">
        <v>0.10421415160892256</v>
      </c>
      <c r="G29" s="38">
        <v>0.17191554191747857</v>
      </c>
      <c r="H29" s="38">
        <v>0.10655693131181035</v>
      </c>
    </row>
    <row r="30" spans="1:8" ht="15.75">
      <c r="A30" s="19" t="s">
        <v>451</v>
      </c>
      <c r="B30" s="38">
        <v>0.14292997886770703</v>
      </c>
      <c r="C30" s="38">
        <v>0.1436097543193403</v>
      </c>
      <c r="D30" s="38">
        <v>0.15080937173889272</v>
      </c>
      <c r="E30" s="38">
        <v>0.07062648712389084</v>
      </c>
      <c r="F30" s="38">
        <v>0.1748087980024677</v>
      </c>
      <c r="G30" s="38">
        <v>0.15658911852363885</v>
      </c>
      <c r="H30" s="38">
        <v>0.17999142649218955</v>
      </c>
    </row>
    <row r="31" spans="1:8" ht="15.75">
      <c r="A31" s="19" t="s">
        <v>452</v>
      </c>
      <c r="B31" s="38">
        <v>0.06172049184652917</v>
      </c>
      <c r="C31" s="38">
        <v>0.06281250814608993</v>
      </c>
      <c r="D31" s="38">
        <v>0.06288474023340629</v>
      </c>
      <c r="E31" s="38">
        <v>0.03066393807347991</v>
      </c>
      <c r="F31" s="38">
        <v>0.05887816428553708</v>
      </c>
      <c r="G31" s="38">
        <v>0.07688076652150111</v>
      </c>
      <c r="H31" s="38">
        <v>0.046051570726997046</v>
      </c>
    </row>
    <row r="32" spans="1:8" ht="15.75">
      <c r="A32" s="19" t="s">
        <v>453</v>
      </c>
      <c r="B32" s="38">
        <v>0.0297465539839815</v>
      </c>
      <c r="C32" s="38">
        <v>0.03222715466291038</v>
      </c>
      <c r="D32" s="38">
        <v>0.024829443417295916</v>
      </c>
      <c r="E32" s="38">
        <v>0.05351120154149833</v>
      </c>
      <c r="F32" s="38">
        <v>0.027066175006575016</v>
      </c>
      <c r="G32" s="38">
        <v>0.008587718589554892</v>
      </c>
      <c r="H32" s="38">
        <v>0.07471554334873554</v>
      </c>
    </row>
    <row r="33" spans="1:8" ht="15.75">
      <c r="A33" s="19" t="s">
        <v>454</v>
      </c>
      <c r="B33" s="38">
        <v>0.0808037416166832</v>
      </c>
      <c r="C33" s="38">
        <v>0.08949132384190069</v>
      </c>
      <c r="D33" s="38">
        <v>0.06198275700451176</v>
      </c>
      <c r="E33" s="38">
        <v>0.08348828684727913</v>
      </c>
      <c r="F33" s="38">
        <v>0.10185887915380672</v>
      </c>
      <c r="G33" s="38">
        <v>0.034571724326191225</v>
      </c>
      <c r="H33" s="38">
        <v>0.045782569515451885</v>
      </c>
    </row>
    <row r="34" spans="1:8" ht="15.75">
      <c r="A34" s="19" t="s">
        <v>455</v>
      </c>
      <c r="B34" s="38">
        <v>0.12811703862528484</v>
      </c>
      <c r="C34" s="38">
        <v>0.13153487562165914</v>
      </c>
      <c r="D34" s="38">
        <v>0.12730709232315654</v>
      </c>
      <c r="E34" s="38">
        <v>0.08669931233515098</v>
      </c>
      <c r="F34" s="38">
        <v>0.14459854666196692</v>
      </c>
      <c r="G34" s="38">
        <v>0.12943200159146245</v>
      </c>
      <c r="H34" s="38">
        <v>0.12533061975446852</v>
      </c>
    </row>
    <row r="35" spans="1:8" ht="15.75">
      <c r="A35" s="19" t="s">
        <v>456</v>
      </c>
      <c r="B35" s="38">
        <v>0.21659417204732054</v>
      </c>
      <c r="C35" s="38">
        <v>0.2375363836740992</v>
      </c>
      <c r="D35" s="38">
        <v>0.17271752567187454</v>
      </c>
      <c r="E35" s="38">
        <v>0.19783090282999133</v>
      </c>
      <c r="F35" s="38">
        <v>0.2117971139483825</v>
      </c>
      <c r="G35" s="38">
        <v>0.13758340903694638</v>
      </c>
      <c r="H35" s="38">
        <v>0.21110130003389455</v>
      </c>
    </row>
    <row r="36" spans="1:8" ht="15.75">
      <c r="A36" s="19" t="s">
        <v>457</v>
      </c>
      <c r="B36" s="38">
        <v>0.0697053118771883</v>
      </c>
      <c r="C36" s="38">
        <v>0.05878765585380839</v>
      </c>
      <c r="D36" s="38">
        <v>0.1050813516563561</v>
      </c>
      <c r="E36" s="38">
        <v>0.10353280570450714</v>
      </c>
      <c r="F36" s="38">
        <v>0.0633300766306408</v>
      </c>
      <c r="G36" s="38">
        <v>0.13369810655130648</v>
      </c>
      <c r="H36" s="38">
        <v>0.07549740491651542</v>
      </c>
    </row>
    <row r="37" spans="1:8" ht="15.75">
      <c r="A37" s="19" t="s">
        <v>458</v>
      </c>
      <c r="B37" s="38">
        <v>0.045295761757592985</v>
      </c>
      <c r="C37" s="38">
        <v>0.04316803766731502</v>
      </c>
      <c r="D37" s="38">
        <v>0.0543610608435166</v>
      </c>
      <c r="E37" s="38">
        <v>0.09500110751088398</v>
      </c>
      <c r="F37" s="38">
        <v>0.05915067841925687</v>
      </c>
      <c r="G37" s="38">
        <v>0.04377006296577056</v>
      </c>
      <c r="H37" s="38">
        <v>0.022679026481527798</v>
      </c>
    </row>
    <row r="38" spans="1:8" ht="15.75">
      <c r="A38" s="34" t="s">
        <v>459</v>
      </c>
      <c r="B38" s="39">
        <v>0.04390898085062165</v>
      </c>
      <c r="C38" s="39">
        <v>0.05440675269054654</v>
      </c>
      <c r="D38" s="39">
        <v>0.01748792887474309</v>
      </c>
      <c r="E38" s="39">
        <v>0.011441609533946538</v>
      </c>
      <c r="F38" s="39">
        <v>0.03540850296965909</v>
      </c>
      <c r="G38" s="39">
        <v>0.007931396648155</v>
      </c>
      <c r="H38" s="39">
        <v>0.02440525936751508</v>
      </c>
    </row>
    <row r="40" ht="15.75">
      <c r="A40" s="19" t="s">
        <v>402</v>
      </c>
    </row>
    <row r="41" ht="15.75">
      <c r="A41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00390625" defaultRowHeight="15.75"/>
  <cols>
    <col min="1" max="1" width="24.375" style="0" customWidth="1"/>
    <col min="2" max="2" width="10.875" style="0" customWidth="1"/>
    <col min="3" max="3" width="11.125" style="0" customWidth="1"/>
    <col min="4" max="4" width="12.25390625" style="0" customWidth="1"/>
    <col min="5" max="5" width="12.375" style="0" customWidth="1"/>
    <col min="7" max="7" width="13.50390625" style="0" customWidth="1"/>
  </cols>
  <sheetData>
    <row r="1" ht="15.75">
      <c r="A1" s="3" t="s">
        <v>374</v>
      </c>
    </row>
    <row r="2" ht="15.75">
      <c r="A2" s="3" t="s">
        <v>383</v>
      </c>
    </row>
    <row r="4" spans="1:8" ht="15.75">
      <c r="A4" s="31"/>
      <c r="B4" s="31"/>
      <c r="C4" s="31"/>
      <c r="D4" s="31"/>
      <c r="E4" s="32" t="s">
        <v>339</v>
      </c>
      <c r="F4" s="32"/>
      <c r="G4" s="32"/>
      <c r="H4" s="45"/>
    </row>
    <row r="5" spans="1:8" ht="15.75">
      <c r="A5" s="19"/>
      <c r="B5" s="33" t="s">
        <v>353</v>
      </c>
      <c r="C5" s="33" t="s">
        <v>444</v>
      </c>
      <c r="D5" s="33" t="s">
        <v>341</v>
      </c>
      <c r="E5" s="33" t="s">
        <v>366</v>
      </c>
      <c r="F5" s="33"/>
      <c r="G5" s="33" t="s">
        <v>380</v>
      </c>
      <c r="H5" s="33" t="s">
        <v>381</v>
      </c>
    </row>
    <row r="6" spans="1:8" ht="15.75">
      <c r="A6" s="34" t="s">
        <v>460</v>
      </c>
      <c r="B6" s="35" t="s">
        <v>346</v>
      </c>
      <c r="C6" s="35" t="s">
        <v>346</v>
      </c>
      <c r="D6" s="35" t="s">
        <v>346</v>
      </c>
      <c r="E6" s="35" t="s">
        <v>367</v>
      </c>
      <c r="F6" s="35" t="s">
        <v>347</v>
      </c>
      <c r="G6" s="35" t="s">
        <v>408</v>
      </c>
      <c r="H6" s="46" t="s">
        <v>382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340</v>
      </c>
      <c r="B8" s="19"/>
      <c r="C8" s="19"/>
      <c r="D8" s="19"/>
      <c r="E8" s="19"/>
      <c r="F8" s="19"/>
      <c r="G8" s="19"/>
      <c r="H8" s="19"/>
    </row>
    <row r="9" spans="1:8" ht="15.75">
      <c r="A9" s="37" t="s">
        <v>446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</row>
    <row r="10" spans="1:8" ht="15.75">
      <c r="A10" s="19" t="s">
        <v>461</v>
      </c>
      <c r="B10" s="38">
        <v>0.1421528555133452</v>
      </c>
      <c r="C10" s="38">
        <v>0.15022419310510057</v>
      </c>
      <c r="D10" s="38">
        <v>0.09746492521636575</v>
      </c>
      <c r="E10" s="38">
        <v>0.18989196235640293</v>
      </c>
      <c r="F10" s="38">
        <v>0.14076959670549866</v>
      </c>
      <c r="G10" s="38">
        <v>0.05621171747649705</v>
      </c>
      <c r="H10" s="38">
        <v>0.11110501724260409</v>
      </c>
    </row>
    <row r="11" spans="1:8" ht="15.75">
      <c r="A11" s="19" t="s">
        <v>462</v>
      </c>
      <c r="B11" s="38">
        <v>0.19944399251637404</v>
      </c>
      <c r="C11" s="38">
        <v>0.2052481371547589</v>
      </c>
      <c r="D11" s="38">
        <v>0.1673086483946425</v>
      </c>
      <c r="E11" s="38">
        <v>0.26460619915997674</v>
      </c>
      <c r="F11" s="38">
        <v>0.3268750133512765</v>
      </c>
      <c r="G11" s="38">
        <v>0.06657309381152536</v>
      </c>
      <c r="H11" s="38">
        <v>0.23244984226890578</v>
      </c>
    </row>
    <row r="12" spans="1:8" ht="15.75">
      <c r="A12" s="19" t="s">
        <v>463</v>
      </c>
      <c r="B12" s="38">
        <v>0.16969513809267925</v>
      </c>
      <c r="C12" s="38">
        <v>0.15857924134245374</v>
      </c>
      <c r="D12" s="38">
        <v>0.23123963595507974</v>
      </c>
      <c r="E12" s="38">
        <v>0.1538635206549752</v>
      </c>
      <c r="F12" s="38">
        <v>0.16776655568019352</v>
      </c>
      <c r="G12" s="38">
        <v>0.27757190604945436</v>
      </c>
      <c r="H12" s="38">
        <v>0.22638008564941606</v>
      </c>
    </row>
    <row r="13" spans="1:8" ht="15.75">
      <c r="A13" s="19" t="s">
        <v>464</v>
      </c>
      <c r="B13" s="38">
        <v>0.11590128021578548</v>
      </c>
      <c r="C13" s="38">
        <v>0.120646280387897</v>
      </c>
      <c r="D13" s="38">
        <v>0.08963001668109323</v>
      </c>
      <c r="E13" s="38">
        <v>0.09370985082618459</v>
      </c>
      <c r="F13" s="38">
        <v>0.11996780469728924</v>
      </c>
      <c r="G13" s="38">
        <v>0.07388364587161127</v>
      </c>
      <c r="H13" s="38">
        <v>0.0992653901135525</v>
      </c>
    </row>
    <row r="14" spans="1:8" ht="15.75">
      <c r="A14" s="19" t="s">
        <v>465</v>
      </c>
      <c r="B14" s="38">
        <v>0.13511979786187278</v>
      </c>
      <c r="C14" s="38">
        <v>0.14438867257146693</v>
      </c>
      <c r="D14" s="38">
        <v>0.08380155943545892</v>
      </c>
      <c r="E14" s="38">
        <v>0.10253217566798785</v>
      </c>
      <c r="F14" s="38">
        <v>0.09878395949684896</v>
      </c>
      <c r="G14" s="38">
        <v>0.07092312862675099</v>
      </c>
      <c r="H14" s="38">
        <v>0.10315521118859865</v>
      </c>
    </row>
    <row r="15" spans="1:8" ht="15.75">
      <c r="A15" s="19" t="s">
        <v>466</v>
      </c>
      <c r="B15" s="38">
        <v>0.007185803640619493</v>
      </c>
      <c r="C15" s="38">
        <v>0.005370824296924566</v>
      </c>
      <c r="D15" s="38">
        <v>0.017234654835289586</v>
      </c>
      <c r="E15" s="38">
        <v>0.00353089195089494</v>
      </c>
      <c r="F15" s="38">
        <v>0.0038651681445084646</v>
      </c>
      <c r="G15" s="38">
        <v>0.027773508308610355</v>
      </c>
      <c r="H15" s="38">
        <v>0.0029325163809116165</v>
      </c>
    </row>
    <row r="16" spans="1:8" ht="15.75">
      <c r="A16" s="19" t="s">
        <v>449</v>
      </c>
      <c r="B16" s="38">
        <v>0.06770132141302895</v>
      </c>
      <c r="C16" s="38">
        <v>0.05797299826355555</v>
      </c>
      <c r="D16" s="38">
        <v>0.1215633513266622</v>
      </c>
      <c r="E16" s="38">
        <v>0.06207081038666646</v>
      </c>
      <c r="F16" s="38">
        <v>0.01700619106323197</v>
      </c>
      <c r="G16" s="38">
        <v>0.19028643040893242</v>
      </c>
      <c r="H16" s="38">
        <v>0.04287763993397009</v>
      </c>
    </row>
    <row r="17" spans="1:8" ht="15.75">
      <c r="A17" s="19" t="s">
        <v>467</v>
      </c>
      <c r="B17" s="38">
        <v>0.035154498389108946</v>
      </c>
      <c r="C17" s="38">
        <v>0.03603275639805009</v>
      </c>
      <c r="D17" s="38">
        <v>0.030291917405454363</v>
      </c>
      <c r="E17" s="38">
        <v>0.029590365960060712</v>
      </c>
      <c r="F17" s="38">
        <v>0.022407687955873213</v>
      </c>
      <c r="G17" s="38">
        <v>0.03397758985361988</v>
      </c>
      <c r="H17" s="38">
        <v>0.031038848750629244</v>
      </c>
    </row>
    <row r="18" spans="1:8" ht="15.75">
      <c r="A18" s="19" t="s">
        <v>468</v>
      </c>
      <c r="B18" s="38">
        <v>0.06617198214212879</v>
      </c>
      <c r="C18" s="38">
        <v>0.060964930393188906</v>
      </c>
      <c r="D18" s="38">
        <v>0.09500144974450973</v>
      </c>
      <c r="E18" s="38">
        <v>0.05609191440428517</v>
      </c>
      <c r="F18" s="38">
        <v>0.06899034786670497</v>
      </c>
      <c r="G18" s="38">
        <v>0.11704956105015457</v>
      </c>
      <c r="H18" s="38">
        <v>0.07818339282009619</v>
      </c>
    </row>
    <row r="19" spans="1:8" ht="15.75">
      <c r="A19" s="19" t="s">
        <v>469</v>
      </c>
      <c r="B19" s="38">
        <v>0.061473330215056916</v>
      </c>
      <c r="C19" s="38">
        <v>0.06057196608660376</v>
      </c>
      <c r="D19" s="38">
        <v>0.06646384100544411</v>
      </c>
      <c r="E19" s="38">
        <v>0.044112308632565246</v>
      </c>
      <c r="F19" s="38">
        <v>0.033567675038574524</v>
      </c>
      <c r="G19" s="38">
        <v>0.08574941854284376</v>
      </c>
      <c r="H19" s="38">
        <v>0.07261205565131591</v>
      </c>
    </row>
    <row r="20" spans="1:8" ht="15.75">
      <c r="A20" s="19"/>
      <c r="B20" s="19"/>
      <c r="C20" s="19"/>
      <c r="D20" s="19"/>
      <c r="E20" s="19"/>
      <c r="F20" s="19"/>
      <c r="G20" s="19"/>
      <c r="H20" s="19"/>
    </row>
    <row r="21" spans="1:8" ht="15.75">
      <c r="A21" s="36" t="s">
        <v>300</v>
      </c>
      <c r="B21" s="19"/>
      <c r="C21" s="19"/>
      <c r="D21" s="19"/>
      <c r="E21" s="19"/>
      <c r="F21" s="19"/>
      <c r="G21" s="19"/>
      <c r="H21" s="19"/>
    </row>
    <row r="22" spans="1:8" ht="15.75">
      <c r="A22" s="37" t="s">
        <v>446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</row>
    <row r="23" spans="1:8" ht="15.75">
      <c r="A23" s="19" t="s">
        <v>461</v>
      </c>
      <c r="B23" s="38">
        <v>0.15345313644171568</v>
      </c>
      <c r="C23" s="38">
        <v>0.17093400158203328</v>
      </c>
      <c r="D23" s="38">
        <v>0.10445130086413316</v>
      </c>
      <c r="E23" s="38">
        <v>0.23160729652252782</v>
      </c>
      <c r="F23" s="38">
        <v>0.15437911757439968</v>
      </c>
      <c r="G23" s="38">
        <v>0.04257546854555757</v>
      </c>
      <c r="H23" s="38">
        <v>0.06967666986960215</v>
      </c>
    </row>
    <row r="24" spans="1:8" ht="15.75">
      <c r="A24" s="19" t="s">
        <v>462</v>
      </c>
      <c r="B24" s="38">
        <v>0.23549652772558294</v>
      </c>
      <c r="C24" s="38">
        <v>0.2491425379768237</v>
      </c>
      <c r="D24" s="38">
        <v>0.19724444207342182</v>
      </c>
      <c r="E24" s="38">
        <v>0.24074175506451703</v>
      </c>
      <c r="F24" s="38">
        <v>0.40558593762589895</v>
      </c>
      <c r="G24" s="38">
        <v>0.06276542781007752</v>
      </c>
      <c r="H24" s="38">
        <v>0.20065152610140372</v>
      </c>
    </row>
    <row r="25" spans="1:8" ht="15.75">
      <c r="A25" s="19" t="s">
        <v>463</v>
      </c>
      <c r="B25" s="38">
        <v>0.1648201564342448</v>
      </c>
      <c r="C25" s="38">
        <v>0.1472031371611024</v>
      </c>
      <c r="D25" s="38">
        <v>0.2142036551833198</v>
      </c>
      <c r="E25" s="38">
        <v>0.14667616521766158</v>
      </c>
      <c r="F25" s="38">
        <v>0.11219034418430969</v>
      </c>
      <c r="G25" s="38">
        <v>0.29651237571780553</v>
      </c>
      <c r="H25" s="38">
        <v>0.19047944913290432</v>
      </c>
    </row>
    <row r="26" spans="1:8" ht="15.75">
      <c r="A26" s="19" t="s">
        <v>464</v>
      </c>
      <c r="B26" s="38">
        <v>0.10814147915817111</v>
      </c>
      <c r="C26" s="38">
        <v>0.1157481189509356</v>
      </c>
      <c r="D26" s="38">
        <v>0.08681877519409437</v>
      </c>
      <c r="E26" s="38">
        <v>0.06602033395583566</v>
      </c>
      <c r="F26" s="38">
        <v>0.11016261734802552</v>
      </c>
      <c r="G26" s="38">
        <v>0.07594836191677293</v>
      </c>
      <c r="H26" s="38">
        <v>0.1128199524922058</v>
      </c>
    </row>
    <row r="27" spans="1:8" ht="15.75">
      <c r="A27" s="19" t="s">
        <v>465</v>
      </c>
      <c r="B27" s="38">
        <v>0.14675579925959287</v>
      </c>
      <c r="C27" s="38">
        <v>0.16298313963470515</v>
      </c>
      <c r="D27" s="38">
        <v>0.10126780661506699</v>
      </c>
      <c r="E27" s="38">
        <v>0.08507243345203722</v>
      </c>
      <c r="F27" s="38">
        <v>0.12358974145846717</v>
      </c>
      <c r="G27" s="38">
        <v>0.08378675009843388</v>
      </c>
      <c r="H27" s="38">
        <v>0.1720980777535116</v>
      </c>
    </row>
    <row r="28" spans="1:8" ht="15.75">
      <c r="A28" s="19" t="s">
        <v>466</v>
      </c>
      <c r="B28" s="38">
        <v>0.0017231649689121139</v>
      </c>
      <c r="C28" s="38">
        <v>0.0008919806003058535</v>
      </c>
      <c r="D28" s="38">
        <v>0.004053116000406691</v>
      </c>
      <c r="E28" s="38">
        <v>0</v>
      </c>
      <c r="F28" s="38">
        <v>0.0028480823164023996</v>
      </c>
      <c r="G28" s="38">
        <v>0.005443938278311193</v>
      </c>
      <c r="H28" s="38">
        <v>0.00789265559899021</v>
      </c>
    </row>
    <row r="29" spans="1:8" ht="15.75">
      <c r="A29" s="19" t="s">
        <v>449</v>
      </c>
      <c r="B29" s="38">
        <v>0.04658966574947727</v>
      </c>
      <c r="C29" s="38">
        <v>0.04125604283186201</v>
      </c>
      <c r="D29" s="38">
        <v>0.06154071715018954</v>
      </c>
      <c r="E29" s="38">
        <v>0.07113471000716591</v>
      </c>
      <c r="F29" s="38">
        <v>0.009392054574525395</v>
      </c>
      <c r="G29" s="38">
        <v>0.08630225447460162</v>
      </c>
      <c r="H29" s="38">
        <v>0.08275867327266598</v>
      </c>
    </row>
    <row r="30" spans="1:8" ht="15.75">
      <c r="A30" s="19" t="s">
        <v>467</v>
      </c>
      <c r="B30" s="38">
        <v>0.0292424567642202</v>
      </c>
      <c r="C30" s="38">
        <v>0.02709770730601445</v>
      </c>
      <c r="D30" s="38">
        <v>0.03525455396092666</v>
      </c>
      <c r="E30" s="38">
        <v>0.06691241927141746</v>
      </c>
      <c r="F30" s="38">
        <v>0.017402808238538618</v>
      </c>
      <c r="G30" s="38">
        <v>0.03924536810325379</v>
      </c>
      <c r="H30" s="38">
        <v>0.01302699331693617</v>
      </c>
    </row>
    <row r="31" spans="1:8" ht="15.75">
      <c r="A31" s="19" t="s">
        <v>468</v>
      </c>
      <c r="B31" s="38">
        <v>0.046135009316863804</v>
      </c>
      <c r="C31" s="38">
        <v>0.027634981357847255</v>
      </c>
      <c r="D31" s="38">
        <v>0.09799373146543679</v>
      </c>
      <c r="E31" s="38">
        <v>0.08760467097965847</v>
      </c>
      <c r="F31" s="38">
        <v>0.037063378719560704</v>
      </c>
      <c r="G31" s="38">
        <v>0.13844128964198726</v>
      </c>
      <c r="H31" s="38">
        <v>0.08318218162188008</v>
      </c>
    </row>
    <row r="32" spans="1:8" ht="15.75">
      <c r="A32" s="34" t="s">
        <v>469</v>
      </c>
      <c r="B32" s="39">
        <v>0.06764260418121931</v>
      </c>
      <c r="C32" s="39">
        <v>0.05710835259837033</v>
      </c>
      <c r="D32" s="39">
        <v>0.0971719014930041</v>
      </c>
      <c r="E32" s="39">
        <v>0.004230215529178781</v>
      </c>
      <c r="F32" s="39">
        <v>0.02738591795987192</v>
      </c>
      <c r="G32" s="39">
        <v>0.16897876541319862</v>
      </c>
      <c r="H32" s="39">
        <v>0.06741382083990005</v>
      </c>
    </row>
    <row r="34" ht="15.75">
      <c r="A34" s="19" t="s">
        <v>402</v>
      </c>
    </row>
    <row r="35" ht="15.75">
      <c r="A35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5.75"/>
  <cols>
    <col min="1" max="1" width="29.75390625" style="0" customWidth="1"/>
    <col min="4" max="4" width="13.125" style="0" customWidth="1"/>
    <col min="6" max="6" width="10.625" style="0" customWidth="1"/>
    <col min="7" max="7" width="13.25390625" style="0" customWidth="1"/>
  </cols>
  <sheetData>
    <row r="1" ht="15.75">
      <c r="A1" s="3" t="s">
        <v>375</v>
      </c>
    </row>
    <row r="2" ht="15.75">
      <c r="A2" s="3" t="s">
        <v>383</v>
      </c>
    </row>
    <row r="4" spans="1:8" ht="15.75">
      <c r="A4" s="31"/>
      <c r="B4" s="31"/>
      <c r="C4" s="31"/>
      <c r="D4" s="31"/>
      <c r="E4" s="32" t="s">
        <v>339</v>
      </c>
      <c r="F4" s="32"/>
      <c r="G4" s="32"/>
      <c r="H4" s="32"/>
    </row>
    <row r="5" spans="1:8" ht="15.75">
      <c r="A5" s="19"/>
      <c r="B5" s="33" t="s">
        <v>353</v>
      </c>
      <c r="C5" s="33" t="s">
        <v>444</v>
      </c>
      <c r="D5" s="33" t="s">
        <v>341</v>
      </c>
      <c r="E5" s="33" t="s">
        <v>366</v>
      </c>
      <c r="F5" s="33"/>
      <c r="G5" s="33" t="s">
        <v>380</v>
      </c>
      <c r="H5" s="33" t="s">
        <v>342</v>
      </c>
    </row>
    <row r="6" spans="1:8" ht="15.75">
      <c r="A6" s="34" t="s">
        <v>470</v>
      </c>
      <c r="B6" s="35" t="s">
        <v>346</v>
      </c>
      <c r="C6" s="35" t="s">
        <v>346</v>
      </c>
      <c r="D6" s="35" t="s">
        <v>346</v>
      </c>
      <c r="E6" s="35" t="s">
        <v>367</v>
      </c>
      <c r="F6" s="35" t="s">
        <v>347</v>
      </c>
      <c r="G6" s="35" t="s">
        <v>408</v>
      </c>
      <c r="H6" s="35" t="s">
        <v>348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340</v>
      </c>
      <c r="B8" s="19"/>
      <c r="C8" s="19"/>
      <c r="D8" s="19"/>
      <c r="E8" s="19"/>
      <c r="F8" s="19"/>
      <c r="G8" s="19"/>
      <c r="H8" s="19"/>
    </row>
    <row r="9" spans="1:8" ht="15.75">
      <c r="A9" s="47" t="s">
        <v>354</v>
      </c>
      <c r="B9" s="19"/>
      <c r="C9" s="19"/>
      <c r="D9" s="19"/>
      <c r="E9" s="19"/>
      <c r="F9" s="19"/>
      <c r="G9" s="19"/>
      <c r="H9" s="19"/>
    </row>
    <row r="10" spans="1:8" ht="15.75">
      <c r="A10" s="37" t="s">
        <v>471</v>
      </c>
      <c r="B10" s="38">
        <v>1</v>
      </c>
      <c r="C10" s="38">
        <v>1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</row>
    <row r="11" spans="1:8" ht="15.75">
      <c r="A11" s="19" t="s">
        <v>472</v>
      </c>
      <c r="B11" s="38">
        <v>0.14978847342141854</v>
      </c>
      <c r="C11" s="38">
        <v>0.11487467490516236</v>
      </c>
      <c r="D11" s="38">
        <v>0.33205676407031204</v>
      </c>
      <c r="E11" s="38">
        <v>0.12473644269275937</v>
      </c>
      <c r="F11" s="38">
        <v>0.10755147818616881</v>
      </c>
      <c r="G11" s="38">
        <v>0.5025706377766912</v>
      </c>
      <c r="H11" s="38">
        <v>0.1506811058994564</v>
      </c>
    </row>
    <row r="12" spans="1:8" ht="15.75">
      <c r="A12" s="19" t="s">
        <v>473</v>
      </c>
      <c r="B12" s="38">
        <v>0.317707392457673</v>
      </c>
      <c r="C12" s="38">
        <v>0.3317018378600689</v>
      </c>
      <c r="D12" s="38">
        <v>0.2446490673692036</v>
      </c>
      <c r="E12" s="38">
        <v>0.26119240136420147</v>
      </c>
      <c r="F12" s="38">
        <v>0.2001510712870947</v>
      </c>
      <c r="G12" s="38">
        <v>0.26425929316622043</v>
      </c>
      <c r="H12" s="38">
        <v>0.2127857119603793</v>
      </c>
    </row>
    <row r="13" spans="1:8" ht="15.75">
      <c r="A13" s="19" t="s">
        <v>474</v>
      </c>
      <c r="B13" s="38">
        <v>0.23891138674514595</v>
      </c>
      <c r="C13" s="38">
        <v>0.2576836367851331</v>
      </c>
      <c r="D13" s="38">
        <v>0.14091042231760129</v>
      </c>
      <c r="E13" s="38">
        <v>0.19489575384717117</v>
      </c>
      <c r="F13" s="38">
        <v>0.13771317944437883</v>
      </c>
      <c r="G13" s="38">
        <v>0.12196789592565557</v>
      </c>
      <c r="H13" s="38">
        <v>0.21493194525204104</v>
      </c>
    </row>
    <row r="14" spans="1:8" ht="15.75">
      <c r="A14" s="19" t="s">
        <v>475</v>
      </c>
      <c r="B14" s="38">
        <v>0.1862013303497288</v>
      </c>
      <c r="C14" s="38">
        <v>0.19085222502152965</v>
      </c>
      <c r="D14" s="38">
        <v>0.161921227414997</v>
      </c>
      <c r="E14" s="38">
        <v>0.21608053840046818</v>
      </c>
      <c r="F14" s="38">
        <v>0.29481093705301975</v>
      </c>
      <c r="G14" s="38">
        <v>0.08023833820253688</v>
      </c>
      <c r="H14" s="38">
        <v>0.24101045005552119</v>
      </c>
    </row>
    <row r="15" spans="1:8" ht="15.75">
      <c r="A15" s="19" t="s">
        <v>476</v>
      </c>
      <c r="B15" s="38">
        <v>0.1073914170260337</v>
      </c>
      <c r="C15" s="38">
        <v>0.10488762542810598</v>
      </c>
      <c r="D15" s="38">
        <v>0.12046251882788607</v>
      </c>
      <c r="E15" s="38">
        <v>0.20309486369539972</v>
      </c>
      <c r="F15" s="38">
        <v>0.25977333402933783</v>
      </c>
      <c r="G15" s="38">
        <v>0.030963834928895897</v>
      </c>
      <c r="H15" s="38">
        <v>0.18059078683260213</v>
      </c>
    </row>
    <row r="16" spans="1:8" ht="15.75">
      <c r="A16" s="47" t="s">
        <v>355</v>
      </c>
      <c r="B16" s="38"/>
      <c r="C16" s="38"/>
      <c r="D16" s="38"/>
      <c r="E16" s="38"/>
      <c r="F16" s="38"/>
      <c r="G16" s="38"/>
      <c r="H16" s="38"/>
    </row>
    <row r="17" spans="1:8" ht="15.75">
      <c r="A17" s="37" t="s">
        <v>471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</row>
    <row r="18" spans="1:8" ht="15.75">
      <c r="A18" s="19" t="s">
        <v>472</v>
      </c>
      <c r="B18" s="38">
        <v>0.1387675945638074</v>
      </c>
      <c r="C18" s="38">
        <v>0.10936730316236831</v>
      </c>
      <c r="D18" s="38">
        <v>0.3061363025575272</v>
      </c>
      <c r="E18" s="38">
        <v>0.14800929196316426</v>
      </c>
      <c r="F18" s="38">
        <v>0.15341263734045865</v>
      </c>
      <c r="G18" s="38">
        <v>0.4600722053104261</v>
      </c>
      <c r="H18" s="38">
        <v>0.1805425021365765</v>
      </c>
    </row>
    <row r="19" spans="1:8" ht="15.75">
      <c r="A19" s="19" t="s">
        <v>473</v>
      </c>
      <c r="B19" s="38">
        <v>0.31615456015740834</v>
      </c>
      <c r="C19" s="38">
        <v>0.32739049229341716</v>
      </c>
      <c r="D19" s="38">
        <v>0.2521911313929962</v>
      </c>
      <c r="E19" s="38">
        <v>0.2739324710518623</v>
      </c>
      <c r="F19" s="38">
        <v>0.20972958138538828</v>
      </c>
      <c r="G19" s="38">
        <v>0.26857265191020746</v>
      </c>
      <c r="H19" s="38">
        <v>0.2590881840046356</v>
      </c>
    </row>
    <row r="20" spans="1:8" ht="15.75">
      <c r="A20" s="19" t="s">
        <v>474</v>
      </c>
      <c r="B20" s="38">
        <v>0.2705536043783934</v>
      </c>
      <c r="C20" s="38">
        <v>0.28882485792833446</v>
      </c>
      <c r="D20" s="38">
        <v>0.1665398019869782</v>
      </c>
      <c r="E20" s="38">
        <v>0.22646712375401548</v>
      </c>
      <c r="F20" s="38">
        <v>0.1600758493017073</v>
      </c>
      <c r="G20" s="38">
        <v>0.14380630570463218</v>
      </c>
      <c r="H20" s="38">
        <v>0.22814429578392276</v>
      </c>
    </row>
    <row r="21" spans="1:8" ht="15.75">
      <c r="A21" s="19" t="s">
        <v>475</v>
      </c>
      <c r="B21" s="38">
        <v>0.1857036840723526</v>
      </c>
      <c r="C21" s="38">
        <v>0.18575978393120912</v>
      </c>
      <c r="D21" s="38">
        <v>0.18538432122090176</v>
      </c>
      <c r="E21" s="38">
        <v>0.218831441157297</v>
      </c>
      <c r="F21" s="38">
        <v>0.31404989671809413</v>
      </c>
      <c r="G21" s="38">
        <v>0.09554228530926477</v>
      </c>
      <c r="H21" s="38">
        <v>0.23037000080065181</v>
      </c>
    </row>
    <row r="22" spans="1:8" ht="15.75">
      <c r="A22" s="19" t="s">
        <v>476</v>
      </c>
      <c r="B22" s="38">
        <v>0.08882055682803831</v>
      </c>
      <c r="C22" s="38">
        <v>0.08865756268467098</v>
      </c>
      <c r="D22" s="38">
        <v>0.08974844284159662</v>
      </c>
      <c r="E22" s="38">
        <v>0.13275967207366102</v>
      </c>
      <c r="F22" s="38">
        <v>0.16273203525435165</v>
      </c>
      <c r="G22" s="38">
        <v>0.03200655176546954</v>
      </c>
      <c r="H22" s="38">
        <v>0.10185501727421335</v>
      </c>
    </row>
    <row r="23" spans="1:8" ht="15.75">
      <c r="A23" s="19"/>
      <c r="B23" s="19"/>
      <c r="C23" s="19"/>
      <c r="D23" s="19"/>
      <c r="E23" s="19"/>
      <c r="F23" s="19"/>
      <c r="G23" s="19"/>
      <c r="H23" s="19"/>
    </row>
    <row r="24" spans="1:8" ht="15.75">
      <c r="A24" s="36" t="s">
        <v>300</v>
      </c>
      <c r="B24" s="19"/>
      <c r="C24" s="19"/>
      <c r="D24" s="19"/>
      <c r="E24" s="19"/>
      <c r="F24" s="19"/>
      <c r="G24" s="19"/>
      <c r="H24" s="19"/>
    </row>
    <row r="25" spans="1:8" ht="15.75">
      <c r="A25" s="47" t="s">
        <v>354</v>
      </c>
      <c r="B25" s="19"/>
      <c r="C25" s="19"/>
      <c r="D25" s="19"/>
      <c r="E25" s="19"/>
      <c r="F25" s="19"/>
      <c r="G25" s="19"/>
      <c r="H25" s="19"/>
    </row>
    <row r="26" spans="1:8" ht="15.75">
      <c r="A26" s="37" t="s">
        <v>471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</row>
    <row r="27" spans="1:8" ht="15.75">
      <c r="A27" s="19" t="s">
        <v>472</v>
      </c>
      <c r="B27" s="38">
        <v>0.1289718951357034</v>
      </c>
      <c r="C27" s="38">
        <v>0.09012079766923542</v>
      </c>
      <c r="D27" s="38">
        <v>0.23232043669025784</v>
      </c>
      <c r="E27" s="38">
        <v>0.13338855209556644</v>
      </c>
      <c r="F27" s="38">
        <v>0.060417034358738464</v>
      </c>
      <c r="G27" s="38">
        <v>0.3855992505547042</v>
      </c>
      <c r="H27" s="38">
        <v>0.1541046267875929</v>
      </c>
    </row>
    <row r="28" spans="1:8" ht="15.75">
      <c r="A28" s="19" t="s">
        <v>473</v>
      </c>
      <c r="B28" s="38">
        <v>0.30707665490741154</v>
      </c>
      <c r="C28" s="38">
        <v>0.3240265563559487</v>
      </c>
      <c r="D28" s="38">
        <v>0.26198790044657116</v>
      </c>
      <c r="E28" s="38">
        <v>0.30322189361123575</v>
      </c>
      <c r="F28" s="38">
        <v>0.11452170743378648</v>
      </c>
      <c r="G28" s="38">
        <v>0.3404931536446984</v>
      </c>
      <c r="H28" s="38">
        <v>0.2277758998292803</v>
      </c>
    </row>
    <row r="29" spans="1:8" ht="15.75">
      <c r="A29" s="19" t="s">
        <v>474</v>
      </c>
      <c r="B29" s="38">
        <v>0.17543534819727263</v>
      </c>
      <c r="C29" s="38">
        <v>0.19840306915004985</v>
      </c>
      <c r="D29" s="38">
        <v>0.1143384778874902</v>
      </c>
      <c r="E29" s="38">
        <v>0.11860549057278533</v>
      </c>
      <c r="F29" s="38">
        <v>0.06132632195832329</v>
      </c>
      <c r="G29" s="38">
        <v>0.13344182642544372</v>
      </c>
      <c r="H29" s="38">
        <v>0.18771508911815032</v>
      </c>
    </row>
    <row r="30" spans="1:8" ht="15.75">
      <c r="A30" s="19" t="s">
        <v>475</v>
      </c>
      <c r="B30" s="38">
        <v>0.23469764936136325</v>
      </c>
      <c r="C30" s="38">
        <v>0.23635563537988555</v>
      </c>
      <c r="D30" s="38">
        <v>0.23028720929387184</v>
      </c>
      <c r="E30" s="38">
        <v>0.28869146863843603</v>
      </c>
      <c r="F30" s="38">
        <v>0.40689955237490283</v>
      </c>
      <c r="G30" s="38">
        <v>0.1141540620915068</v>
      </c>
      <c r="H30" s="38">
        <v>0.14815284853428537</v>
      </c>
    </row>
    <row r="31" spans="1:8" ht="15.75">
      <c r="A31" s="19" t="s">
        <v>476</v>
      </c>
      <c r="B31" s="38">
        <v>0.15381845239824918</v>
      </c>
      <c r="C31" s="38">
        <v>0.15109394144488036</v>
      </c>
      <c r="D31" s="38">
        <v>0.16106597568180886</v>
      </c>
      <c r="E31" s="38">
        <v>0.15609259508197648</v>
      </c>
      <c r="F31" s="38">
        <v>0.3568353838742489</v>
      </c>
      <c r="G31" s="38">
        <v>0.02631170728364689</v>
      </c>
      <c r="H31" s="38">
        <v>0.2822515357306911</v>
      </c>
    </row>
    <row r="32" spans="1:8" ht="15.75">
      <c r="A32" s="47" t="s">
        <v>355</v>
      </c>
      <c r="B32" s="38"/>
      <c r="C32" s="38"/>
      <c r="D32" s="38"/>
      <c r="E32" s="38"/>
      <c r="F32" s="38"/>
      <c r="G32" s="38"/>
      <c r="H32" s="38"/>
    </row>
    <row r="33" spans="1:8" ht="15.75">
      <c r="A33" s="37" t="s">
        <v>471</v>
      </c>
      <c r="B33" s="38">
        <v>1</v>
      </c>
      <c r="C33" s="38">
        <v>1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</row>
    <row r="34" spans="1:8" ht="15.75">
      <c r="A34" s="19" t="s">
        <v>472</v>
      </c>
      <c r="B34" s="38">
        <v>0.1264912570824822</v>
      </c>
      <c r="C34" s="38">
        <v>0.09282082024207641</v>
      </c>
      <c r="D34" s="38">
        <v>0.23282382060249293</v>
      </c>
      <c r="E34" s="38">
        <v>0.17437260195472828</v>
      </c>
      <c r="F34" s="38">
        <v>0.0909094600965254</v>
      </c>
      <c r="G34" s="38">
        <v>0.3628066295790777</v>
      </c>
      <c r="H34" s="38">
        <v>0.23017727023000994</v>
      </c>
    </row>
    <row r="35" spans="1:8" ht="15.75">
      <c r="A35" s="19" t="s">
        <v>473</v>
      </c>
      <c r="B35" s="38">
        <v>0.3217419904404298</v>
      </c>
      <c r="C35" s="38">
        <v>0.34022691117445447</v>
      </c>
      <c r="D35" s="38">
        <v>0.2633658839043149</v>
      </c>
      <c r="E35" s="38">
        <v>0.30590372787334646</v>
      </c>
      <c r="F35" s="38">
        <v>0.15836762770397592</v>
      </c>
      <c r="G35" s="38">
        <v>0.3288722112021136</v>
      </c>
      <c r="H35" s="38">
        <v>0.22866908096540198</v>
      </c>
    </row>
    <row r="36" spans="1:8" ht="15.75">
      <c r="A36" s="19" t="s">
        <v>474</v>
      </c>
      <c r="B36" s="38">
        <v>0.20455578634870736</v>
      </c>
      <c r="C36" s="38">
        <v>0.22009438287149566</v>
      </c>
      <c r="D36" s="38">
        <v>0.15548428752608326</v>
      </c>
      <c r="E36" s="38">
        <v>0.13846058424802543</v>
      </c>
      <c r="F36" s="38">
        <v>0.12555347087717553</v>
      </c>
      <c r="G36" s="38">
        <v>0.17135061188788372</v>
      </c>
      <c r="H36" s="38">
        <v>0.24186586590054077</v>
      </c>
    </row>
    <row r="37" spans="1:8" ht="15.75">
      <c r="A37" s="19" t="s">
        <v>475</v>
      </c>
      <c r="B37" s="38">
        <v>0.2245843686753641</v>
      </c>
      <c r="C37" s="38">
        <v>0.22579285263952048</v>
      </c>
      <c r="D37" s="38">
        <v>0.22076792879694326</v>
      </c>
      <c r="E37" s="38">
        <v>0.2308561800761472</v>
      </c>
      <c r="F37" s="38">
        <v>0.37497874422983607</v>
      </c>
      <c r="G37" s="38">
        <v>0.10094227894651465</v>
      </c>
      <c r="H37" s="38">
        <v>0.22908723775378462</v>
      </c>
    </row>
    <row r="38" spans="1:8" ht="15.75">
      <c r="A38" s="34" t="s">
        <v>476</v>
      </c>
      <c r="B38" s="39">
        <v>0.12262659745301671</v>
      </c>
      <c r="C38" s="39">
        <v>0.12106503307245295</v>
      </c>
      <c r="D38" s="39">
        <v>0.12755807917016565</v>
      </c>
      <c r="E38" s="39">
        <v>0.15040690584775268</v>
      </c>
      <c r="F38" s="39">
        <v>0.25019069709248715</v>
      </c>
      <c r="G38" s="39">
        <v>0.036028268384410325</v>
      </c>
      <c r="H38" s="39">
        <v>0.07020054515026272</v>
      </c>
    </row>
    <row r="39" spans="2:8" ht="15.75">
      <c r="B39" s="1"/>
      <c r="C39" s="1"/>
      <c r="D39" s="1"/>
      <c r="E39" s="1"/>
      <c r="F39" s="1"/>
      <c r="G39" s="1"/>
      <c r="H39" s="1"/>
    </row>
    <row r="40" ht="15.75">
      <c r="A40" s="19" t="s">
        <v>402</v>
      </c>
    </row>
    <row r="41" ht="15.75">
      <c r="A41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5.75"/>
  <cols>
    <col min="1" max="1" width="28.50390625" style="0" customWidth="1"/>
    <col min="4" max="4" width="12.125" style="0" customWidth="1"/>
    <col min="7" max="7" width="13.00390625" style="0" customWidth="1"/>
    <col min="9" max="9" width="9.875" style="0" bestFit="1" customWidth="1"/>
    <col min="10" max="10" width="11.00390625" style="0" customWidth="1"/>
  </cols>
  <sheetData>
    <row r="1" ht="15.75">
      <c r="A1" s="3" t="s">
        <v>376</v>
      </c>
    </row>
    <row r="2" ht="15.75">
      <c r="A2" s="3" t="s">
        <v>383</v>
      </c>
    </row>
    <row r="4" spans="1:8" ht="15.75">
      <c r="A4" s="31"/>
      <c r="B4" s="31"/>
      <c r="C4" s="31"/>
      <c r="D4" s="31"/>
      <c r="E4" s="32" t="s">
        <v>477</v>
      </c>
      <c r="F4" s="32"/>
      <c r="G4" s="32"/>
      <c r="H4" s="32"/>
    </row>
    <row r="5" spans="1:8" ht="15.75">
      <c r="A5" s="19"/>
      <c r="B5" s="33" t="s">
        <v>478</v>
      </c>
      <c r="C5" s="33" t="s">
        <v>479</v>
      </c>
      <c r="D5" s="33" t="s">
        <v>480</v>
      </c>
      <c r="E5" s="33" t="s">
        <v>366</v>
      </c>
      <c r="F5" s="33"/>
      <c r="G5" s="33" t="s">
        <v>380</v>
      </c>
      <c r="H5" s="33" t="s">
        <v>481</v>
      </c>
    </row>
    <row r="6" spans="1:8" ht="15.75">
      <c r="A6" s="34" t="s">
        <v>482</v>
      </c>
      <c r="B6" s="35" t="s">
        <v>483</v>
      </c>
      <c r="C6" s="35" t="s">
        <v>483</v>
      </c>
      <c r="D6" s="35" t="s">
        <v>483</v>
      </c>
      <c r="E6" s="35" t="s">
        <v>367</v>
      </c>
      <c r="F6" s="35" t="s">
        <v>484</v>
      </c>
      <c r="G6" s="35" t="s">
        <v>485</v>
      </c>
      <c r="H6" s="35" t="s">
        <v>486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487</v>
      </c>
      <c r="B8" s="19"/>
      <c r="C8" s="19"/>
      <c r="D8" s="19"/>
      <c r="E8" s="19"/>
      <c r="F8" s="19"/>
      <c r="G8" s="19"/>
      <c r="H8" s="19"/>
    </row>
    <row r="9" spans="1:8" ht="15.75">
      <c r="A9" s="48" t="s">
        <v>488</v>
      </c>
      <c r="B9" s="19"/>
      <c r="C9" s="19"/>
      <c r="D9" s="19"/>
      <c r="E9" s="19"/>
      <c r="F9" s="19"/>
      <c r="G9" s="19"/>
      <c r="H9" s="19"/>
    </row>
    <row r="10" spans="1:8" ht="15.75">
      <c r="A10" s="19" t="s">
        <v>489</v>
      </c>
      <c r="B10" s="38">
        <v>0.8454695674393273</v>
      </c>
      <c r="C10" s="38">
        <v>0.8624848908858737</v>
      </c>
      <c r="D10" s="38">
        <v>0.7246929040684161</v>
      </c>
      <c r="E10" s="38">
        <v>0.8797281604584556</v>
      </c>
      <c r="F10" s="38">
        <v>0.8386953866195732</v>
      </c>
      <c r="G10" s="38">
        <v>0.6199789382201313</v>
      </c>
      <c r="H10" s="38">
        <v>0.8186630296121455</v>
      </c>
    </row>
    <row r="11" spans="1:8" ht="15.75">
      <c r="A11" s="19" t="s">
        <v>490</v>
      </c>
      <c r="B11" s="38">
        <v>0.6793708047824562</v>
      </c>
      <c r="C11" s="38">
        <v>0.6972199191376902</v>
      </c>
      <c r="D11" s="38">
        <v>0.5526758005573933</v>
      </c>
      <c r="E11" s="38">
        <v>0.730189734976433</v>
      </c>
      <c r="F11" s="38">
        <v>0.6878590290192205</v>
      </c>
      <c r="G11" s="38">
        <v>0.4298926666853829</v>
      </c>
      <c r="H11" s="38">
        <v>0.6667139888666871</v>
      </c>
    </row>
    <row r="12" spans="1:8" ht="15.75">
      <c r="A12" s="19" t="s">
        <v>491</v>
      </c>
      <c r="B12" s="38">
        <v>0.5996850098358381</v>
      </c>
      <c r="C12" s="38">
        <v>0.6152691622952915</v>
      </c>
      <c r="D12" s="38">
        <v>0.48906695773537107</v>
      </c>
      <c r="E12" s="38">
        <v>0.6236120703310482</v>
      </c>
      <c r="F12" s="38">
        <v>0.6070324304074529</v>
      </c>
      <c r="G12" s="38">
        <v>0.3857872174799304</v>
      </c>
      <c r="H12" s="38">
        <v>0.6028231942123332</v>
      </c>
    </row>
    <row r="13" spans="1:8" ht="15.75">
      <c r="A13" s="19" t="s">
        <v>492</v>
      </c>
      <c r="B13" s="38">
        <v>0.27208191662383496</v>
      </c>
      <c r="C13" s="38">
        <v>0.27596794815073566</v>
      </c>
      <c r="D13" s="38">
        <v>0.24449843147601105</v>
      </c>
      <c r="E13" s="38">
        <v>0.2868443310948014</v>
      </c>
      <c r="F13" s="38">
        <v>0.2296878022819547</v>
      </c>
      <c r="G13" s="38">
        <v>0.24059264892280732</v>
      </c>
      <c r="H13" s="38">
        <v>0.24403552492580155</v>
      </c>
    </row>
    <row r="14" spans="1:8" ht="15.75">
      <c r="A14" s="19" t="s">
        <v>493</v>
      </c>
      <c r="B14" s="38">
        <v>0.15453043256067278</v>
      </c>
      <c r="C14" s="38">
        <v>0.13751510911412637</v>
      </c>
      <c r="D14" s="38">
        <v>0.275307095931584</v>
      </c>
      <c r="E14" s="38">
        <v>0.12027183954154444</v>
      </c>
      <c r="F14" s="38">
        <v>0.16130461338042687</v>
      </c>
      <c r="G14" s="38">
        <v>0.38002106177986866</v>
      </c>
      <c r="H14" s="38">
        <v>0.18133697038785448</v>
      </c>
    </row>
    <row r="15" spans="1:8" ht="15.75">
      <c r="A15" s="48" t="s">
        <v>494</v>
      </c>
      <c r="B15" s="38"/>
      <c r="C15" s="38"/>
      <c r="D15" s="38"/>
      <c r="E15" s="38"/>
      <c r="F15" s="38"/>
      <c r="G15" s="38"/>
      <c r="H15" s="38"/>
    </row>
    <row r="16" spans="1:8" ht="15.75">
      <c r="A16" s="19" t="s">
        <v>489</v>
      </c>
      <c r="B16" s="38">
        <v>0.8458019199583421</v>
      </c>
      <c r="C16" s="38">
        <v>0.8553052720443076</v>
      </c>
      <c r="D16" s="38">
        <v>0.6240667302552828</v>
      </c>
      <c r="E16" s="38">
        <v>0.9025981287675345</v>
      </c>
      <c r="F16" s="38">
        <v>0.7848123350143542</v>
      </c>
      <c r="G16" s="38">
        <v>0.48028397534285755</v>
      </c>
      <c r="H16" s="38">
        <v>0.8402121782302556</v>
      </c>
    </row>
    <row r="17" spans="1:8" ht="15.75">
      <c r="A17" s="19" t="s">
        <v>490</v>
      </c>
      <c r="B17" s="38">
        <v>0.6641591204720046</v>
      </c>
      <c r="C17" s="38">
        <v>0.6728289522511928</v>
      </c>
      <c r="D17" s="38">
        <v>0.46187188783428185</v>
      </c>
      <c r="E17" s="38">
        <v>0.7525668604182114</v>
      </c>
      <c r="F17" s="38">
        <v>0.6528032676615882</v>
      </c>
      <c r="G17" s="38">
        <v>0.30535119865846794</v>
      </c>
      <c r="H17" s="38">
        <v>0.6651532288056813</v>
      </c>
    </row>
    <row r="18" spans="1:8" ht="15.75">
      <c r="A18" s="19" t="s">
        <v>491</v>
      </c>
      <c r="B18" s="38">
        <v>0.6142091311623898</v>
      </c>
      <c r="C18" s="38">
        <v>0.6223812712903095</v>
      </c>
      <c r="D18" s="38">
        <v>0.42353419613391075</v>
      </c>
      <c r="E18" s="38">
        <v>0.6736297017885517</v>
      </c>
      <c r="F18" s="38">
        <v>0.5889197046923558</v>
      </c>
      <c r="G18" s="38">
        <v>0.28399164128908305</v>
      </c>
      <c r="H18" s="38">
        <v>0.6367760268499344</v>
      </c>
    </row>
    <row r="19" spans="1:8" ht="15.75">
      <c r="A19" s="19" t="s">
        <v>492</v>
      </c>
      <c r="B19" s="38">
        <v>0.23282826873603968</v>
      </c>
      <c r="C19" s="38">
        <v>0.23448782092026355</v>
      </c>
      <c r="D19" s="38">
        <v>0.19410707698576812</v>
      </c>
      <c r="E19" s="38">
        <v>0.1751906208016567</v>
      </c>
      <c r="F19" s="38">
        <v>0.17516586677872353</v>
      </c>
      <c r="G19" s="38">
        <v>0.20134810190037464</v>
      </c>
      <c r="H19" s="38">
        <v>0.22823843249769243</v>
      </c>
    </row>
    <row r="20" spans="1:8" ht="15.75">
      <c r="A20" s="19" t="s">
        <v>493</v>
      </c>
      <c r="B20" s="38">
        <v>0.15419808004165786</v>
      </c>
      <c r="C20" s="38">
        <v>0.14469472795569233</v>
      </c>
      <c r="D20" s="38">
        <v>0.3759332697447172</v>
      </c>
      <c r="E20" s="38">
        <v>0.09740187123246538</v>
      </c>
      <c r="F20" s="38">
        <v>0.21518766498564568</v>
      </c>
      <c r="G20" s="38">
        <v>0.5197160246571424</v>
      </c>
      <c r="H20" s="38">
        <v>0.15978782176974438</v>
      </c>
    </row>
    <row r="21" spans="1:8" ht="15.75">
      <c r="A21" s="48" t="s">
        <v>495</v>
      </c>
      <c r="B21" s="38"/>
      <c r="C21" s="38"/>
      <c r="D21" s="38"/>
      <c r="E21" s="38"/>
      <c r="F21" s="38"/>
      <c r="G21" s="38"/>
      <c r="H21" s="38"/>
    </row>
    <row r="22" spans="1:8" ht="15.75">
      <c r="A22" s="19" t="s">
        <v>489</v>
      </c>
      <c r="B22" s="38">
        <v>0.8364177191388295</v>
      </c>
      <c r="C22" s="38">
        <v>0.8589397924691643</v>
      </c>
      <c r="D22" s="38">
        <v>0.7170265156108102</v>
      </c>
      <c r="E22" s="38">
        <v>0.8640494221320568</v>
      </c>
      <c r="F22" s="38">
        <v>0.837346790834635</v>
      </c>
      <c r="G22" s="38">
        <v>0.6207863353950765</v>
      </c>
      <c r="H22" s="38">
        <v>0.8121991222567554</v>
      </c>
    </row>
    <row r="23" spans="1:8" ht="15.75">
      <c r="A23" s="19" t="s">
        <v>490</v>
      </c>
      <c r="B23" s="38">
        <v>0.6893899664785696</v>
      </c>
      <c r="C23" s="38">
        <v>0.7138503429654777</v>
      </c>
      <c r="D23" s="38">
        <v>0.5597236722308278</v>
      </c>
      <c r="E23" s="38">
        <v>0.7456363696894125</v>
      </c>
      <c r="F23" s="38">
        <v>0.7048817071744</v>
      </c>
      <c r="G23" s="38">
        <v>0.4424874193288076</v>
      </c>
      <c r="H23" s="38">
        <v>0.6682144197960328</v>
      </c>
    </row>
    <row r="24" spans="1:8" ht="15.75">
      <c r="A24" s="19" t="s">
        <v>491</v>
      </c>
      <c r="B24" s="38">
        <v>0.6112737994511065</v>
      </c>
      <c r="C24" s="38">
        <v>0.6323653434477904</v>
      </c>
      <c r="D24" s="38">
        <v>0.4994659394422063</v>
      </c>
      <c r="E24" s="38">
        <v>0.6518598073881541</v>
      </c>
      <c r="F24" s="38">
        <v>0.6245588145799256</v>
      </c>
      <c r="G24" s="38">
        <v>0.39866382734977435</v>
      </c>
      <c r="H24" s="38">
        <v>0.606691604174389</v>
      </c>
    </row>
    <row r="25" spans="1:8" ht="15.75">
      <c r="A25" s="19" t="s">
        <v>492</v>
      </c>
      <c r="B25" s="38">
        <v>0.24216988069364118</v>
      </c>
      <c r="C25" s="38">
        <v>0.2464074655771437</v>
      </c>
      <c r="D25" s="38">
        <v>0.2197061247208698</v>
      </c>
      <c r="E25" s="38">
        <v>0.2181202142083369</v>
      </c>
      <c r="F25" s="38">
        <v>0.2034238349131773</v>
      </c>
      <c r="G25" s="38">
        <v>0.22648282870527553</v>
      </c>
      <c r="H25" s="38">
        <v>0.2309545279575718</v>
      </c>
    </row>
    <row r="26" spans="1:8" ht="15.75">
      <c r="A26" s="19" t="s">
        <v>493</v>
      </c>
      <c r="B26" s="38">
        <v>0.16358228086117058</v>
      </c>
      <c r="C26" s="38">
        <v>0.14106020753083567</v>
      </c>
      <c r="D26" s="38">
        <v>0.2829734843891898</v>
      </c>
      <c r="E26" s="38">
        <v>0.1359505778679431</v>
      </c>
      <c r="F26" s="38">
        <v>0.16265320916536496</v>
      </c>
      <c r="G26" s="38">
        <v>0.3792136646049234</v>
      </c>
      <c r="H26" s="38">
        <v>0.18780087774324467</v>
      </c>
    </row>
    <row r="27" spans="1:8" ht="15.75">
      <c r="A27" s="19"/>
      <c r="B27" s="19"/>
      <c r="C27" s="19"/>
      <c r="D27" s="19"/>
      <c r="E27" s="19"/>
      <c r="F27" s="19"/>
      <c r="G27" s="19"/>
      <c r="H27" s="19"/>
    </row>
    <row r="28" spans="1:8" ht="15.75">
      <c r="A28" s="36" t="s">
        <v>496</v>
      </c>
      <c r="B28" s="19"/>
      <c r="C28" s="19"/>
      <c r="D28" s="19"/>
      <c r="E28" s="19"/>
      <c r="F28" s="19"/>
      <c r="G28" s="19"/>
      <c r="H28" s="19"/>
    </row>
    <row r="29" spans="1:8" ht="15.75">
      <c r="A29" s="48" t="s">
        <v>488</v>
      </c>
      <c r="B29" s="19"/>
      <c r="C29" s="19"/>
      <c r="D29" s="19"/>
      <c r="E29" s="19"/>
      <c r="F29" s="19"/>
      <c r="G29" s="19"/>
      <c r="H29" s="19"/>
    </row>
    <row r="30" spans="1:8" ht="15.75">
      <c r="A30" s="19" t="s">
        <v>489</v>
      </c>
      <c r="B30" s="38">
        <v>0.848754789439412</v>
      </c>
      <c r="C30" s="38">
        <v>0.8802490215814297</v>
      </c>
      <c r="D30" s="38">
        <v>0.7265938774760747</v>
      </c>
      <c r="E30" s="38">
        <v>0.8692486322935222</v>
      </c>
      <c r="F30" s="38">
        <v>0.8556214513657344</v>
      </c>
      <c r="G30" s="38">
        <v>0.5916173408927408</v>
      </c>
      <c r="H30" s="38">
        <v>0.7594780923894359</v>
      </c>
    </row>
    <row r="31" spans="1:8" ht="15.75">
      <c r="A31" s="19" t="s">
        <v>490</v>
      </c>
      <c r="B31" s="38">
        <v>0.739222555486774</v>
      </c>
      <c r="C31" s="38">
        <v>0.7722229306665084</v>
      </c>
      <c r="D31" s="38">
        <v>0.6112195640529805</v>
      </c>
      <c r="E31" s="38">
        <v>0.7804037961750817</v>
      </c>
      <c r="F31" s="38">
        <v>0.7753734198067627</v>
      </c>
      <c r="G31" s="38">
        <v>0.4427295442867762</v>
      </c>
      <c r="H31" s="38">
        <v>0.6604398990344507</v>
      </c>
    </row>
    <row r="32" spans="1:8" ht="15.75">
      <c r="A32" s="19" t="s">
        <v>491</v>
      </c>
      <c r="B32" s="38">
        <v>0.6827445846483924</v>
      </c>
      <c r="C32" s="38">
        <v>0.712306739914944</v>
      </c>
      <c r="D32" s="38">
        <v>0.5680778789900675</v>
      </c>
      <c r="E32" s="38">
        <v>0.7013302867065805</v>
      </c>
      <c r="F32" s="38">
        <v>0.7259022528643976</v>
      </c>
      <c r="G32" s="38">
        <v>0.42043000983131823</v>
      </c>
      <c r="H32" s="38">
        <v>0.5867763660551346</v>
      </c>
    </row>
    <row r="33" spans="1:8" ht="15.75">
      <c r="A33" s="19" t="s">
        <v>492</v>
      </c>
      <c r="B33" s="38">
        <v>0.19827212829200672</v>
      </c>
      <c r="C33" s="38">
        <v>0.20033809606420014</v>
      </c>
      <c r="D33" s="38">
        <v>0.1902585813669716</v>
      </c>
      <c r="E33" s="38">
        <v>0.24261790337341899</v>
      </c>
      <c r="F33" s="38">
        <v>0.1466614779819181</v>
      </c>
      <c r="G33" s="38">
        <v>0.1988364299023778</v>
      </c>
      <c r="H33" s="38">
        <v>0.1930014712317311</v>
      </c>
    </row>
    <row r="34" spans="1:8" ht="15.75">
      <c r="A34" s="19" t="s">
        <v>493</v>
      </c>
      <c r="B34" s="38">
        <v>0.15124521056058812</v>
      </c>
      <c r="C34" s="38">
        <v>0.11975097841857027</v>
      </c>
      <c r="D34" s="38">
        <v>0.2734061225239252</v>
      </c>
      <c r="E34" s="38">
        <v>0.1307513677064777</v>
      </c>
      <c r="F34" s="38">
        <v>0.14437854863426564</v>
      </c>
      <c r="G34" s="38">
        <v>0.4083826591072592</v>
      </c>
      <c r="H34" s="38">
        <v>0.24052190761056416</v>
      </c>
    </row>
    <row r="35" spans="1:8" ht="15.75">
      <c r="A35" s="48" t="s">
        <v>494</v>
      </c>
      <c r="B35" s="38"/>
      <c r="C35" s="38"/>
      <c r="D35" s="38"/>
      <c r="E35" s="38"/>
      <c r="F35" s="38"/>
      <c r="G35" s="38"/>
      <c r="H35" s="38"/>
    </row>
    <row r="36" spans="1:8" ht="15.75">
      <c r="A36" s="19" t="s">
        <v>489</v>
      </c>
      <c r="B36" s="38">
        <v>0.8567080125324615</v>
      </c>
      <c r="C36" s="38">
        <v>0.8753599932956027</v>
      </c>
      <c r="D36" s="38">
        <v>0.5974497182816131</v>
      </c>
      <c r="E36" s="38">
        <v>0.5037354604386005</v>
      </c>
      <c r="F36" s="38">
        <v>0.8419987384023679</v>
      </c>
      <c r="G36" s="38">
        <v>0.45932018320913215</v>
      </c>
      <c r="H36" s="38">
        <v>0.515421371951435</v>
      </c>
    </row>
    <row r="37" spans="1:8" ht="15.75">
      <c r="A37" s="19" t="s">
        <v>490</v>
      </c>
      <c r="B37" s="38">
        <v>0.7430472485796882</v>
      </c>
      <c r="C37" s="38">
        <v>0.7593990856701938</v>
      </c>
      <c r="D37" s="38">
        <v>0.5157604287085394</v>
      </c>
      <c r="E37" s="38">
        <v>0.5037354604386005</v>
      </c>
      <c r="F37" s="38">
        <v>0.8244797952840764</v>
      </c>
      <c r="G37" s="38">
        <v>0.32062182946303935</v>
      </c>
      <c r="H37" s="38">
        <v>0.3847149251515001</v>
      </c>
    </row>
    <row r="38" spans="1:8" ht="15.75">
      <c r="A38" s="19" t="s">
        <v>491</v>
      </c>
      <c r="B38" s="38">
        <v>0.7165401673183768</v>
      </c>
      <c r="C38" s="38">
        <v>0.7318725515202359</v>
      </c>
      <c r="D38" s="38">
        <v>0.5034235109454578</v>
      </c>
      <c r="E38" s="38">
        <v>0.5037354604386005</v>
      </c>
      <c r="F38" s="38">
        <v>0.8244797952840764</v>
      </c>
      <c r="G38" s="38">
        <v>0.2963567335273125</v>
      </c>
      <c r="H38" s="38">
        <v>0.3847149251515001</v>
      </c>
    </row>
    <row r="39" spans="1:8" ht="15.75">
      <c r="A39" s="19" t="s">
        <v>492</v>
      </c>
      <c r="B39" s="38">
        <v>0.1386375733140392</v>
      </c>
      <c r="C39" s="38">
        <v>0.1425093144942452</v>
      </c>
      <c r="D39" s="38">
        <v>0.08482125069887828</v>
      </c>
      <c r="E39" s="38">
        <v>0</v>
      </c>
      <c r="F39" s="38">
        <v>0.017518943118291375</v>
      </c>
      <c r="G39" s="38">
        <v>0.1448585096816408</v>
      </c>
      <c r="H39" s="38">
        <v>0.13070644679993493</v>
      </c>
    </row>
    <row r="40" spans="1:8" ht="15.75">
      <c r="A40" s="19" t="s">
        <v>493</v>
      </c>
      <c r="B40" s="38">
        <v>0.1432919874675384</v>
      </c>
      <c r="C40" s="38">
        <v>0.12464000670439736</v>
      </c>
      <c r="D40" s="38">
        <v>0.4025502817183868</v>
      </c>
      <c r="E40" s="38">
        <v>0.4962645395613995</v>
      </c>
      <c r="F40" s="38">
        <v>0.15800126159763206</v>
      </c>
      <c r="G40" s="38">
        <v>0.540679816790868</v>
      </c>
      <c r="H40" s="38">
        <v>0.4845786280485649</v>
      </c>
    </row>
    <row r="41" spans="1:8" ht="15.75">
      <c r="A41" s="48" t="s">
        <v>495</v>
      </c>
      <c r="B41" s="38"/>
      <c r="C41" s="38"/>
      <c r="D41" s="38"/>
      <c r="E41" s="38"/>
      <c r="F41" s="38"/>
      <c r="G41" s="38"/>
      <c r="H41" s="38"/>
    </row>
    <row r="42" spans="1:8" ht="15.75">
      <c r="A42" s="19" t="s">
        <v>489</v>
      </c>
      <c r="B42" s="42">
        <v>0.8353753628425777</v>
      </c>
      <c r="C42" s="42">
        <v>0.8752401868958342</v>
      </c>
      <c r="D42" s="42">
        <v>0.7236841598014524</v>
      </c>
      <c r="E42" s="42">
        <v>0.8892737821030577</v>
      </c>
      <c r="F42" s="42">
        <v>0.8490592318703317</v>
      </c>
      <c r="G42" s="42">
        <v>0.597748497764419</v>
      </c>
      <c r="H42" s="42">
        <v>0.7412527841306474</v>
      </c>
    </row>
    <row r="43" spans="1:8" ht="15.75">
      <c r="A43" s="19" t="s">
        <v>490</v>
      </c>
      <c r="B43" s="42">
        <v>0.7410485980349106</v>
      </c>
      <c r="C43" s="42">
        <v>0.7851685746976861</v>
      </c>
      <c r="D43" s="42">
        <v>0.6174355284016781</v>
      </c>
      <c r="E43" s="42">
        <v>0.8064471222341658</v>
      </c>
      <c r="F43" s="42">
        <v>0.7828698306074973</v>
      </c>
      <c r="G43" s="42">
        <v>0.45407704611060135</v>
      </c>
      <c r="H43" s="42">
        <v>0.6846000658234903</v>
      </c>
    </row>
    <row r="44" spans="1:8" ht="15.75">
      <c r="A44" s="19" t="s">
        <v>491</v>
      </c>
      <c r="B44" s="42">
        <v>0.6895172736846473</v>
      </c>
      <c r="C44" s="42">
        <v>0.7278801053657017</v>
      </c>
      <c r="D44" s="42">
        <v>0.5820342752197097</v>
      </c>
      <c r="E44" s="42">
        <v>0.7468038309863148</v>
      </c>
      <c r="F44" s="42">
        <v>0.7446124303729897</v>
      </c>
      <c r="G44" s="42">
        <v>0.4312125602463827</v>
      </c>
      <c r="H44" s="42">
        <v>0.6235768875399714</v>
      </c>
    </row>
    <row r="45" spans="1:8" ht="15.75">
      <c r="A45" s="19" t="s">
        <v>492</v>
      </c>
      <c r="B45" s="42">
        <v>0.1688730513732269</v>
      </c>
      <c r="C45" s="42">
        <v>0.1707990277005626</v>
      </c>
      <c r="D45" s="42">
        <v>0.1634769504713021</v>
      </c>
      <c r="E45" s="42">
        <v>0.19023651415185608</v>
      </c>
      <c r="F45" s="42">
        <v>0.11461028684474382</v>
      </c>
      <c r="G45" s="42">
        <v>0.19072000885166784</v>
      </c>
      <c r="H45" s="42">
        <v>0.11531005646890298</v>
      </c>
    </row>
    <row r="46" spans="1:8" ht="15.75">
      <c r="A46" s="34" t="s">
        <v>493</v>
      </c>
      <c r="B46" s="39">
        <v>0.16462463715742226</v>
      </c>
      <c r="C46" s="39">
        <v>0.12475981310416591</v>
      </c>
      <c r="D46" s="39">
        <v>0.27631584019854755</v>
      </c>
      <c r="E46" s="39">
        <v>0.11072621789694216</v>
      </c>
      <c r="F46" s="39">
        <v>0.1509407681296682</v>
      </c>
      <c r="G46" s="39">
        <v>0.4022515022355811</v>
      </c>
      <c r="H46" s="39">
        <v>0.2587472158693526</v>
      </c>
    </row>
    <row r="48" ht="15.75">
      <c r="A48" s="49" t="s">
        <v>498</v>
      </c>
    </row>
    <row r="49" ht="15.75">
      <c r="A49" s="49" t="s">
        <v>497</v>
      </c>
    </row>
    <row r="50" ht="15.75">
      <c r="A50" s="19" t="s">
        <v>402</v>
      </c>
    </row>
    <row r="51" ht="15.75">
      <c r="A51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5.75"/>
  <cols>
    <col min="1" max="1" width="25.625" style="0" customWidth="1"/>
    <col min="2" max="2" width="9.625" style="0" customWidth="1"/>
    <col min="3" max="3" width="2.625" style="0" customWidth="1"/>
    <col min="4" max="6" width="9.625" style="0" customWidth="1"/>
    <col min="7" max="7" width="2.625" style="0" customWidth="1"/>
    <col min="8" max="10" width="9.625" style="0" customWidth="1"/>
    <col min="13" max="13" width="12.25390625" style="0" customWidth="1"/>
    <col min="14" max="14" width="13.125" style="0" customWidth="1"/>
    <col min="15" max="15" width="11.875" style="0" bestFit="1" customWidth="1"/>
    <col min="16" max="16" width="9.875" style="0" bestFit="1" customWidth="1"/>
    <col min="18" max="18" width="9.875" style="0" bestFit="1" customWidth="1"/>
  </cols>
  <sheetData>
    <row r="1" ht="15.75">
      <c r="A1" s="3" t="s">
        <v>377</v>
      </c>
    </row>
    <row r="2" ht="15.75">
      <c r="A2" s="3" t="s">
        <v>379</v>
      </c>
    </row>
    <row r="4" spans="1:10" ht="15.75">
      <c r="A4" s="31"/>
      <c r="B4" s="50" t="s">
        <v>343</v>
      </c>
      <c r="C4" s="31"/>
      <c r="D4" s="51" t="s">
        <v>344</v>
      </c>
      <c r="E4" s="51"/>
      <c r="F4" s="51"/>
      <c r="G4" s="31"/>
      <c r="H4" s="51" t="s">
        <v>345</v>
      </c>
      <c r="I4" s="51"/>
      <c r="J4" s="51"/>
    </row>
    <row r="5" spans="1:10" ht="15.75">
      <c r="A5" s="19"/>
      <c r="B5" s="33" t="s">
        <v>349</v>
      </c>
      <c r="C5" s="19"/>
      <c r="D5" s="52" t="s">
        <v>350</v>
      </c>
      <c r="E5" s="52"/>
      <c r="F5" s="52"/>
      <c r="G5" s="19"/>
      <c r="H5" s="52" t="s">
        <v>351</v>
      </c>
      <c r="I5" s="52"/>
      <c r="J5" s="52"/>
    </row>
    <row r="6" spans="1:10" ht="15.75">
      <c r="A6" s="34"/>
      <c r="B6" s="35" t="s">
        <v>352</v>
      </c>
      <c r="C6" s="34"/>
      <c r="D6" s="35" t="s">
        <v>353</v>
      </c>
      <c r="E6" s="35" t="s">
        <v>354</v>
      </c>
      <c r="F6" s="35" t="s">
        <v>355</v>
      </c>
      <c r="G6" s="34"/>
      <c r="H6" s="35" t="s">
        <v>353</v>
      </c>
      <c r="I6" s="35" t="s">
        <v>354</v>
      </c>
      <c r="J6" s="35" t="s">
        <v>355</v>
      </c>
    </row>
    <row r="7" spans="1:10" ht="15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.75">
      <c r="A8" s="36" t="s">
        <v>340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5.75">
      <c r="A9" s="19" t="s">
        <v>357</v>
      </c>
      <c r="B9" s="53">
        <v>58666.43372051427</v>
      </c>
      <c r="C9" s="19"/>
      <c r="D9" s="38">
        <v>0.12610255919493507</v>
      </c>
      <c r="E9" s="38">
        <v>0.11224625714757125</v>
      </c>
      <c r="F9" s="38">
        <v>0.13945614108043236</v>
      </c>
      <c r="G9" s="19"/>
      <c r="H9" s="53">
        <v>31167.414090564165</v>
      </c>
      <c r="I9" s="53">
        <v>37028.30379172543</v>
      </c>
      <c r="J9" s="53">
        <v>25364.26650953752</v>
      </c>
    </row>
    <row r="10" spans="1:10" ht="15.75">
      <c r="A10" s="19" t="s">
        <v>356</v>
      </c>
      <c r="B10" s="53">
        <v>60611.80605304714</v>
      </c>
      <c r="C10" s="19"/>
      <c r="D10" s="38">
        <v>0.12145068510544221</v>
      </c>
      <c r="E10" s="38">
        <v>0.1076101811318614</v>
      </c>
      <c r="F10" s="38">
        <v>0.1346883571502194</v>
      </c>
      <c r="G10" s="19"/>
      <c r="H10" s="53">
        <v>32211.780570005452</v>
      </c>
      <c r="I10" s="53">
        <v>39092.434512934116</v>
      </c>
      <c r="J10" s="53">
        <v>26015.31661015737</v>
      </c>
    </row>
    <row r="11" spans="1:10" ht="15.75">
      <c r="A11" s="19" t="s">
        <v>358</v>
      </c>
      <c r="B11" s="53">
        <v>48453.45217912967</v>
      </c>
      <c r="C11" s="19"/>
      <c r="D11" s="38">
        <v>0.15912159221416203</v>
      </c>
      <c r="E11" s="38">
        <v>0.14415240434878512</v>
      </c>
      <c r="F11" s="38">
        <v>0.17434453079712034</v>
      </c>
      <c r="G11" s="19"/>
      <c r="H11" s="53">
        <v>25285.61351580949</v>
      </c>
      <c r="I11" s="53">
        <v>26748.401323337443</v>
      </c>
      <c r="J11" s="53">
        <v>21004.3270036943</v>
      </c>
    </row>
    <row r="12" spans="1:10" ht="15.75">
      <c r="A12" s="19" t="s">
        <v>359</v>
      </c>
      <c r="B12" s="54">
        <v>59772.675242492114</v>
      </c>
      <c r="C12" s="19"/>
      <c r="D12" s="38">
        <v>0.098237813390642</v>
      </c>
      <c r="E12" s="38">
        <v>0.08363417949138484</v>
      </c>
      <c r="F12" s="38">
        <v>0.11105757919345034</v>
      </c>
      <c r="G12" s="19"/>
      <c r="H12" s="53">
        <v>34174.430053070464</v>
      </c>
      <c r="I12" s="53">
        <v>41230.952451746474</v>
      </c>
      <c r="J12" s="53">
        <v>28105.957043539012</v>
      </c>
    </row>
    <row r="13" spans="1:10" ht="15.75">
      <c r="A13" s="19" t="s">
        <v>360</v>
      </c>
      <c r="B13" s="53">
        <v>41065.721061316144</v>
      </c>
      <c r="C13" s="19"/>
      <c r="D13" s="38">
        <v>0.19799311595706165</v>
      </c>
      <c r="E13" s="38">
        <v>0.17838410844132624</v>
      </c>
      <c r="F13" s="38">
        <v>0.2198978921427798</v>
      </c>
      <c r="G13" s="19"/>
      <c r="H13" s="53">
        <v>21899.1856926491</v>
      </c>
      <c r="I13" s="53">
        <v>23876.078717618093</v>
      </c>
      <c r="J13" s="53">
        <v>17960.752408834625</v>
      </c>
    </row>
    <row r="14" spans="1:10" ht="15.75">
      <c r="A14" s="48" t="s">
        <v>499</v>
      </c>
      <c r="B14" s="53"/>
      <c r="C14" s="19"/>
      <c r="D14" s="38"/>
      <c r="E14" s="38"/>
      <c r="F14" s="38"/>
      <c r="G14" s="19"/>
      <c r="H14" s="53"/>
      <c r="I14" s="53"/>
      <c r="J14" s="53"/>
    </row>
    <row r="15" spans="1:10" ht="15.75">
      <c r="A15" s="19" t="s">
        <v>500</v>
      </c>
      <c r="B15" s="53">
        <v>63173.735749668216</v>
      </c>
      <c r="C15" s="19"/>
      <c r="D15" s="38">
        <v>0.08504513479798614</v>
      </c>
      <c r="E15" s="38">
        <v>0.06554282905594373</v>
      </c>
      <c r="F15" s="38">
        <v>0.10071165042512283</v>
      </c>
      <c r="G15" s="19"/>
      <c r="H15" s="53">
        <v>37927.20362438705</v>
      </c>
      <c r="I15" s="53">
        <v>47763.58962655539</v>
      </c>
      <c r="J15" s="53">
        <v>28762.610089074347</v>
      </c>
    </row>
    <row r="16" spans="1:10" ht="15.75">
      <c r="A16" s="19" t="s">
        <v>362</v>
      </c>
      <c r="B16" s="53">
        <v>72026.5716826859</v>
      </c>
      <c r="C16" s="19"/>
      <c r="D16" s="38">
        <v>0.11333084913270411</v>
      </c>
      <c r="E16" s="38">
        <v>0.11230535647805615</v>
      </c>
      <c r="F16" s="38">
        <v>0.11426119664234696</v>
      </c>
      <c r="G16" s="19"/>
      <c r="H16" s="53">
        <v>36394.09787084991</v>
      </c>
      <c r="I16" s="53">
        <v>44356.29624516915</v>
      </c>
      <c r="J16" s="53">
        <v>29312.361497479047</v>
      </c>
    </row>
    <row r="17" spans="1:10" ht="15.75">
      <c r="A17" s="19" t="s">
        <v>501</v>
      </c>
      <c r="B17" s="53">
        <v>37996.097029354394</v>
      </c>
      <c r="C17" s="19"/>
      <c r="D17" s="38">
        <v>0.20000591334171636</v>
      </c>
      <c r="E17" s="38">
        <v>0.17526557803340104</v>
      </c>
      <c r="F17" s="38">
        <v>0.22787283260508986</v>
      </c>
      <c r="G17" s="19"/>
      <c r="H17" s="53">
        <v>21626.972095738154</v>
      </c>
      <c r="I17" s="53">
        <v>23505.336798423697</v>
      </c>
      <c r="J17" s="53">
        <v>18017.23308783596</v>
      </c>
    </row>
    <row r="18" spans="1:10" ht="15.75">
      <c r="A18" s="19" t="s">
        <v>363</v>
      </c>
      <c r="B18" s="53">
        <v>53155.60357408829</v>
      </c>
      <c r="C18" s="19"/>
      <c r="D18" s="38">
        <v>0.14435708716242218</v>
      </c>
      <c r="E18" s="38">
        <v>0.12668834596929854</v>
      </c>
      <c r="F18" s="38">
        <v>0.16386792196755678</v>
      </c>
      <c r="G18" s="19"/>
      <c r="H18" s="53">
        <v>29831.627721135643</v>
      </c>
      <c r="I18" s="53">
        <v>35478.76431142051</v>
      </c>
      <c r="J18" s="53">
        <v>24303.55927725574</v>
      </c>
    </row>
    <row r="19" spans="1:10" ht="15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>
      <c r="A20" s="36" t="s">
        <v>300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.75">
      <c r="A21" s="19" t="s">
        <v>357</v>
      </c>
      <c r="B21" s="53">
        <v>81682.1011429542</v>
      </c>
      <c r="C21" s="19"/>
      <c r="D21" s="38">
        <v>0.08038395026186812</v>
      </c>
      <c r="E21" s="38">
        <v>0.06870630538765418</v>
      </c>
      <c r="F21" s="38">
        <v>0.09161789599938969</v>
      </c>
      <c r="G21" s="19"/>
      <c r="H21" s="53">
        <v>38783.90476565447</v>
      </c>
      <c r="I21" s="53">
        <v>46876.73555610957</v>
      </c>
      <c r="J21" s="53">
        <v>31669.279458558092</v>
      </c>
    </row>
    <row r="22" spans="1:10" ht="15.75">
      <c r="A22" s="19" t="s">
        <v>356</v>
      </c>
      <c r="B22" s="53">
        <v>85397.12378523835</v>
      </c>
      <c r="C22" s="19"/>
      <c r="D22" s="38">
        <v>0.07730072907824981</v>
      </c>
      <c r="E22" s="38">
        <v>0.06658135928569342</v>
      </c>
      <c r="F22" s="38">
        <v>0.08748151768672936</v>
      </c>
      <c r="G22" s="19"/>
      <c r="H22" s="53">
        <v>41497.51999490309</v>
      </c>
      <c r="I22" s="53">
        <v>50168.368258531475</v>
      </c>
      <c r="J22" s="53">
        <v>33050.550632294304</v>
      </c>
    </row>
    <row r="23" spans="1:10" ht="15.75">
      <c r="A23" s="19" t="s">
        <v>358</v>
      </c>
      <c r="B23" s="53">
        <v>67213.85484074944</v>
      </c>
      <c r="C23" s="19"/>
      <c r="D23" s="38">
        <v>0.09234325523979046</v>
      </c>
      <c r="E23" s="38">
        <v>0.0766925168065393</v>
      </c>
      <c r="F23" s="38">
        <v>0.10816623481360924</v>
      </c>
      <c r="G23" s="19"/>
      <c r="H23" s="53">
        <v>32056.50254926909</v>
      </c>
      <c r="I23" s="53">
        <v>34774.88049695601</v>
      </c>
      <c r="J23" s="53">
        <v>26460.078177227682</v>
      </c>
    </row>
    <row r="24" spans="1:10" ht="15.75">
      <c r="A24" s="19" t="s">
        <v>359</v>
      </c>
      <c r="B24" s="53">
        <v>87599.05062977101</v>
      </c>
      <c r="C24" s="19"/>
      <c r="D24" s="38">
        <v>0.055959115322744064</v>
      </c>
      <c r="E24" s="38">
        <v>0.04255789452185292</v>
      </c>
      <c r="F24" s="38">
        <v>0.06904026228981418</v>
      </c>
      <c r="G24" s="19"/>
      <c r="H24" s="53">
        <v>45935.6069666409</v>
      </c>
      <c r="I24" s="53">
        <v>52804.56533163129</v>
      </c>
      <c r="J24" s="53">
        <v>36864.85346497531</v>
      </c>
    </row>
    <row r="25" spans="1:10" ht="15.75">
      <c r="A25" s="19" t="s">
        <v>360</v>
      </c>
      <c r="B25" s="53">
        <v>54450.24661081253</v>
      </c>
      <c r="C25" s="19"/>
      <c r="D25" s="38">
        <v>0.11806837513230665</v>
      </c>
      <c r="E25" s="38">
        <v>0.10011643584660829</v>
      </c>
      <c r="F25" s="38">
        <v>0.1366742351257439</v>
      </c>
      <c r="G25" s="19"/>
      <c r="H25" s="53">
        <v>23937.054244408908</v>
      </c>
      <c r="I25" s="53">
        <v>27642.955255161825</v>
      </c>
      <c r="J25" s="53">
        <v>18447.73143697504</v>
      </c>
    </row>
    <row r="26" spans="1:10" ht="15.75">
      <c r="A26" s="48" t="s">
        <v>361</v>
      </c>
      <c r="B26" s="53"/>
      <c r="C26" s="19"/>
      <c r="D26" s="38"/>
      <c r="E26" s="38"/>
      <c r="F26" s="38"/>
      <c r="G26" s="19"/>
      <c r="H26" s="53"/>
      <c r="I26" s="53"/>
      <c r="J26" s="53"/>
    </row>
    <row r="27" spans="1:10" ht="15.75">
      <c r="A27" s="19" t="s">
        <v>500</v>
      </c>
      <c r="B27" s="53">
        <v>83840.00332097671</v>
      </c>
      <c r="C27" s="19"/>
      <c r="D27" s="38">
        <v>0.06959089221938815</v>
      </c>
      <c r="E27" s="38">
        <v>0.027441291339825875</v>
      </c>
      <c r="F27" s="38">
        <v>0.11092335726199411</v>
      </c>
      <c r="G27" s="19"/>
      <c r="H27" s="53">
        <v>48944.52417178857</v>
      </c>
      <c r="I27" s="53">
        <v>58452.75214675173</v>
      </c>
      <c r="J27" s="53">
        <v>33657.52254831927</v>
      </c>
    </row>
    <row r="28" spans="1:10" ht="15.75">
      <c r="A28" s="19" t="s">
        <v>362</v>
      </c>
      <c r="B28" s="53">
        <v>106902.5125952936</v>
      </c>
      <c r="C28" s="19"/>
      <c r="D28" s="38">
        <v>0.034320427119716994</v>
      </c>
      <c r="E28" s="38">
        <v>0.030840900797892767</v>
      </c>
      <c r="F28" s="38">
        <v>0.037245313091440434</v>
      </c>
      <c r="G28" s="19"/>
      <c r="H28" s="53">
        <v>55537.81525069037</v>
      </c>
      <c r="I28" s="53">
        <v>70939.64930951766</v>
      </c>
      <c r="J28" s="53">
        <v>44128.341989354245</v>
      </c>
    </row>
    <row r="29" spans="1:10" ht="15.75">
      <c r="A29" s="19" t="s">
        <v>501</v>
      </c>
      <c r="B29" s="53">
        <v>46517.78774297211</v>
      </c>
      <c r="C29" s="19"/>
      <c r="D29" s="38">
        <v>0.12865741935647068</v>
      </c>
      <c r="E29" s="38">
        <v>0.1046569483696352</v>
      </c>
      <c r="F29" s="38">
        <v>0.15585796607296293</v>
      </c>
      <c r="G29" s="19"/>
      <c r="H29" s="53">
        <v>22929.025629201267</v>
      </c>
      <c r="I29" s="53">
        <v>24589.504781340627</v>
      </c>
      <c r="J29" s="53">
        <v>18822.34171043244</v>
      </c>
    </row>
    <row r="30" spans="1:10" ht="15.75">
      <c r="A30" s="34" t="s">
        <v>363</v>
      </c>
      <c r="B30" s="55">
        <v>93064.12390198799</v>
      </c>
      <c r="C30" s="34"/>
      <c r="D30" s="39">
        <v>0.14712412742863396</v>
      </c>
      <c r="E30" s="39">
        <v>0.16643172921239946</v>
      </c>
      <c r="F30" s="39">
        <v>0.12596204865627803</v>
      </c>
      <c r="G30" s="34"/>
      <c r="H30" s="55">
        <v>33291.15167971587</v>
      </c>
      <c r="I30" s="55">
        <v>36146.178646756845</v>
      </c>
      <c r="J30" s="55">
        <v>26843.843069820123</v>
      </c>
    </row>
    <row r="31" spans="1:10" ht="15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 t="s">
        <v>402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19" t="s">
        <v>403</v>
      </c>
      <c r="B33" s="19"/>
      <c r="C33" s="19"/>
      <c r="D33" s="19"/>
      <c r="E33" s="19"/>
      <c r="F33" s="19"/>
      <c r="G33" s="19"/>
      <c r="H33" s="19"/>
      <c r="I33" s="19"/>
      <c r="J33" s="19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00390625" defaultRowHeight="15.75"/>
  <cols>
    <col min="1" max="1" width="13.25390625" style="0" customWidth="1"/>
    <col min="2" max="2" width="14.00390625" style="0" customWidth="1"/>
    <col min="3" max="4" width="9.625" style="0" customWidth="1"/>
    <col min="5" max="5" width="13.25390625" style="0" customWidth="1"/>
    <col min="6" max="6" width="9.625" style="0" customWidth="1"/>
  </cols>
  <sheetData>
    <row r="1" ht="15.75">
      <c r="A1" s="3" t="s">
        <v>378</v>
      </c>
    </row>
    <row r="2" ht="15.75">
      <c r="A2" s="3" t="s">
        <v>379</v>
      </c>
    </row>
    <row r="4" spans="1:6" ht="15.75">
      <c r="A4" s="31"/>
      <c r="B4" s="31"/>
      <c r="C4" s="32" t="s">
        <v>502</v>
      </c>
      <c r="D4" s="32"/>
      <c r="E4" s="32"/>
      <c r="F4" s="32"/>
    </row>
    <row r="5" spans="1:6" ht="15.75">
      <c r="A5" s="56" t="s">
        <v>503</v>
      </c>
      <c r="B5" s="33" t="s">
        <v>504</v>
      </c>
      <c r="C5" s="33" t="s">
        <v>366</v>
      </c>
      <c r="D5" s="33"/>
      <c r="E5" s="33" t="s">
        <v>380</v>
      </c>
      <c r="F5" s="33" t="s">
        <v>505</v>
      </c>
    </row>
    <row r="6" spans="1:6" ht="15.75">
      <c r="A6" s="57" t="s">
        <v>506</v>
      </c>
      <c r="B6" s="35" t="s">
        <v>507</v>
      </c>
      <c r="C6" s="35" t="s">
        <v>367</v>
      </c>
      <c r="D6" s="35" t="s">
        <v>508</v>
      </c>
      <c r="E6" s="35" t="s">
        <v>408</v>
      </c>
      <c r="F6" s="35" t="s">
        <v>509</v>
      </c>
    </row>
    <row r="7" spans="1:6" ht="15.75">
      <c r="A7" s="19"/>
      <c r="B7" s="19"/>
      <c r="C7" s="19"/>
      <c r="D7" s="19"/>
      <c r="E7" s="19"/>
      <c r="F7" s="19"/>
    </row>
    <row r="8" spans="1:6" ht="15.75">
      <c r="A8" s="36" t="s">
        <v>510</v>
      </c>
      <c r="B8" s="19"/>
      <c r="C8" s="19"/>
      <c r="D8" s="19"/>
      <c r="E8" s="19"/>
      <c r="F8" s="19"/>
    </row>
    <row r="9" spans="1:6" ht="15.75">
      <c r="A9" s="37" t="s">
        <v>511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</row>
    <row r="10" spans="1:6" ht="15.75">
      <c r="A10" s="19" t="s">
        <v>512</v>
      </c>
      <c r="B10" s="38">
        <v>0.06861891607824731</v>
      </c>
      <c r="C10" s="38">
        <v>0.13633870410936472</v>
      </c>
      <c r="D10" s="38">
        <v>0.01971722171038933</v>
      </c>
      <c r="E10" s="38">
        <v>0.039256694322849464</v>
      </c>
      <c r="F10" s="38">
        <v>0.03257866941775615</v>
      </c>
    </row>
    <row r="11" spans="1:7" ht="15.75">
      <c r="A11" s="19" t="s">
        <v>34</v>
      </c>
      <c r="B11" s="38">
        <v>0.1483303314313936</v>
      </c>
      <c r="C11" s="38">
        <v>0.2514396248609645</v>
      </c>
      <c r="D11" s="38">
        <v>0.10479897459516695</v>
      </c>
      <c r="E11" s="38">
        <v>0.13462972972298373</v>
      </c>
      <c r="F11" s="38">
        <v>0.13113465456269327</v>
      </c>
      <c r="G11" s="1"/>
    </row>
    <row r="12" spans="1:6" ht="15.75">
      <c r="A12" s="19" t="s">
        <v>35</v>
      </c>
      <c r="B12" s="38">
        <v>0.21062761186003742</v>
      </c>
      <c r="C12" s="38">
        <v>0.16209519717763576</v>
      </c>
      <c r="D12" s="38">
        <v>0.23923447523327482</v>
      </c>
      <c r="E12" s="38">
        <v>0.21937674147151823</v>
      </c>
      <c r="F12" s="38">
        <v>0.17863286785389693</v>
      </c>
    </row>
    <row r="13" spans="1:6" ht="15.75">
      <c r="A13" s="19" t="s">
        <v>36</v>
      </c>
      <c r="B13" s="38">
        <v>0.30914952751772545</v>
      </c>
      <c r="C13" s="38">
        <v>0.20433600563735874</v>
      </c>
      <c r="D13" s="38">
        <v>0.3063979500245275</v>
      </c>
      <c r="E13" s="38">
        <v>0.32054252437096326</v>
      </c>
      <c r="F13" s="38">
        <v>0.33501039763680246</v>
      </c>
    </row>
    <row r="14" spans="1:6" ht="15.75">
      <c r="A14" s="19" t="s">
        <v>513</v>
      </c>
      <c r="B14" s="38">
        <v>0.26327361311259617</v>
      </c>
      <c r="C14" s="38">
        <v>0.24579046821467626</v>
      </c>
      <c r="D14" s="38">
        <v>0.32985137843664136</v>
      </c>
      <c r="E14" s="38">
        <v>0.2861943101116853</v>
      </c>
      <c r="F14" s="38">
        <v>0.32264341052885115</v>
      </c>
    </row>
    <row r="15" spans="1:6" ht="15.75">
      <c r="A15" s="58" t="s">
        <v>514</v>
      </c>
      <c r="B15" s="38">
        <f>B10+B11+B12</f>
        <v>0.4275768593696783</v>
      </c>
      <c r="C15" s="38">
        <f>C10+C11+C12</f>
        <v>0.549873526147965</v>
      </c>
      <c r="D15" s="38">
        <f>D10+D11+D12</f>
        <v>0.3637506715388311</v>
      </c>
      <c r="E15" s="38">
        <f>E10+E11+E12</f>
        <v>0.3932631655173514</v>
      </c>
      <c r="F15" s="38">
        <f>F10+F11+F12</f>
        <v>0.34234619183434634</v>
      </c>
    </row>
    <row r="16" spans="1:6" ht="15.75">
      <c r="A16" s="58" t="s">
        <v>515</v>
      </c>
      <c r="B16" s="38">
        <f>B13+B14</f>
        <v>0.5724231406303216</v>
      </c>
      <c r="C16" s="38">
        <f>C13+C14</f>
        <v>0.45012647385203497</v>
      </c>
      <c r="D16" s="38">
        <f>D13+D14</f>
        <v>0.6362493284611689</v>
      </c>
      <c r="E16" s="38">
        <f>E13+E14</f>
        <v>0.6067368344826485</v>
      </c>
      <c r="F16" s="38">
        <f>F13+F14</f>
        <v>0.6576538081656536</v>
      </c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36" t="s">
        <v>516</v>
      </c>
      <c r="B18" s="19"/>
      <c r="C18" s="19"/>
      <c r="D18" s="19"/>
      <c r="E18" s="19"/>
      <c r="F18" s="19"/>
    </row>
    <row r="19" spans="1:6" ht="15.75">
      <c r="A19" s="37" t="s">
        <v>511</v>
      </c>
      <c r="B19" s="38">
        <v>1</v>
      </c>
      <c r="C19" s="38">
        <v>1</v>
      </c>
      <c r="D19" s="38">
        <v>1</v>
      </c>
      <c r="E19" s="38">
        <v>1</v>
      </c>
      <c r="F19" s="38">
        <v>1</v>
      </c>
    </row>
    <row r="20" spans="1:6" ht="15.75">
      <c r="A20" s="19" t="s">
        <v>512</v>
      </c>
      <c r="B20" s="38">
        <v>0.13861744707132448</v>
      </c>
      <c r="C20" s="38">
        <v>0.28665104631476535</v>
      </c>
      <c r="D20" s="38">
        <v>0.011833274024564465</v>
      </c>
      <c r="E20" s="38">
        <v>0.02241152216813966</v>
      </c>
      <c r="F20" s="38">
        <v>0.1145728453060704</v>
      </c>
    </row>
    <row r="21" spans="1:6" ht="15.75">
      <c r="A21" s="19" t="s">
        <v>34</v>
      </c>
      <c r="B21" s="38">
        <v>0.1916375521440315</v>
      </c>
      <c r="C21" s="38">
        <v>0.1578174066064244</v>
      </c>
      <c r="D21" s="38">
        <v>0.1703899524129164</v>
      </c>
      <c r="E21" s="38">
        <v>0.10331255600358388</v>
      </c>
      <c r="F21" s="38">
        <v>0.19995092298235906</v>
      </c>
    </row>
    <row r="22" spans="1:6" ht="15.75">
      <c r="A22" s="19" t="s">
        <v>35</v>
      </c>
      <c r="B22" s="38">
        <v>0.33533354893271566</v>
      </c>
      <c r="C22" s="38">
        <v>0.10442187469677633</v>
      </c>
      <c r="D22" s="38">
        <v>0.25363748348686554</v>
      </c>
      <c r="E22" s="38">
        <v>0.17604961871439775</v>
      </c>
      <c r="F22" s="38">
        <v>0.24248208385962777</v>
      </c>
    </row>
    <row r="23" spans="1:6" ht="15.75">
      <c r="A23" s="19" t="s">
        <v>36</v>
      </c>
      <c r="B23" s="38">
        <v>0.2653652725745687</v>
      </c>
      <c r="C23" s="38">
        <v>0.3208283964932805</v>
      </c>
      <c r="D23" s="38">
        <v>0.3068159252823266</v>
      </c>
      <c r="E23" s="38">
        <v>0.3691388927714959</v>
      </c>
      <c r="F23" s="38">
        <v>0.25884570920896127</v>
      </c>
    </row>
    <row r="24" spans="1:6" ht="15.75">
      <c r="A24" s="19" t="s">
        <v>513</v>
      </c>
      <c r="B24" s="38">
        <v>0.14202491559872096</v>
      </c>
      <c r="C24" s="38">
        <v>0.1302812758887535</v>
      </c>
      <c r="D24" s="38">
        <v>0.25732336479332685</v>
      </c>
      <c r="E24" s="38">
        <v>0.32908741034238276</v>
      </c>
      <c r="F24" s="38">
        <v>0.18414843864298144</v>
      </c>
    </row>
    <row r="25" spans="1:6" ht="15.75">
      <c r="A25" s="58" t="s">
        <v>514</v>
      </c>
      <c r="B25" s="38">
        <f>B20+B21+B22</f>
        <v>0.6655885481480717</v>
      </c>
      <c r="C25" s="38">
        <f>C20+C21+C22</f>
        <v>0.5488903276179661</v>
      </c>
      <c r="D25" s="38">
        <f>D20+D21+D22</f>
        <v>0.43586070992434645</v>
      </c>
      <c r="E25" s="38">
        <f>E20+E21+E22</f>
        <v>0.3017736968861213</v>
      </c>
      <c r="F25" s="38">
        <f>F20+F21+F22</f>
        <v>0.5570058521480572</v>
      </c>
    </row>
    <row r="26" spans="1:6" ht="15.75">
      <c r="A26" s="59" t="s">
        <v>515</v>
      </c>
      <c r="B26" s="39">
        <f>B23+B24</f>
        <v>0.40739018817328965</v>
      </c>
      <c r="C26" s="39">
        <f>C23+C24</f>
        <v>0.451109672382034</v>
      </c>
      <c r="D26" s="39">
        <f>D23+D24</f>
        <v>0.5641392900756534</v>
      </c>
      <c r="E26" s="39">
        <f>E23+E24</f>
        <v>0.6982263031138787</v>
      </c>
      <c r="F26" s="39">
        <f>F23+F24</f>
        <v>0.4429941478519427</v>
      </c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 t="s">
        <v>402</v>
      </c>
      <c r="B28" s="19"/>
      <c r="C28" s="19"/>
      <c r="D28" s="19"/>
      <c r="E28" s="19"/>
      <c r="F28" s="19"/>
    </row>
    <row r="29" spans="1:6" ht="15.75">
      <c r="A29" s="19" t="s">
        <v>403</v>
      </c>
      <c r="B29" s="19"/>
      <c r="C29" s="19"/>
      <c r="D29" s="19"/>
      <c r="E29" s="19"/>
      <c r="F2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selection activeCell="E22" sqref="E22"/>
    </sheetView>
  </sheetViews>
  <sheetFormatPr defaultColWidth="9.00390625" defaultRowHeight="15.75"/>
  <sheetData>
    <row r="1" spans="1:5" ht="15.75">
      <c r="A1" t="s">
        <v>384</v>
      </c>
      <c r="E1" t="s">
        <v>385</v>
      </c>
    </row>
    <row r="2" spans="1:5" ht="15.75">
      <c r="A2" t="s">
        <v>386</v>
      </c>
      <c r="E2" t="s">
        <v>386</v>
      </c>
    </row>
    <row r="4" spans="1:5" ht="15.75">
      <c r="A4" t="s">
        <v>5</v>
      </c>
      <c r="E4" t="s">
        <v>5</v>
      </c>
    </row>
    <row r="6" spans="1:5" ht="15.75">
      <c r="A6" t="s">
        <v>6</v>
      </c>
      <c r="E6" t="s">
        <v>6</v>
      </c>
    </row>
    <row r="7" spans="1:8" ht="15.75">
      <c r="A7" t="s">
        <v>142</v>
      </c>
      <c r="B7" t="s">
        <v>387</v>
      </c>
      <c r="C7" t="s">
        <v>9</v>
      </c>
      <c r="D7" t="s">
        <v>9</v>
      </c>
      <c r="E7" t="s">
        <v>142</v>
      </c>
      <c r="F7" t="s">
        <v>387</v>
      </c>
      <c r="G7" t="s">
        <v>9</v>
      </c>
      <c r="H7" t="s">
        <v>9</v>
      </c>
    </row>
    <row r="8" spans="1:8" ht="15.75">
      <c r="A8" t="s">
        <v>388</v>
      </c>
      <c r="B8" t="s">
        <v>389</v>
      </c>
      <c r="C8" t="s">
        <v>390</v>
      </c>
      <c r="D8" t="s">
        <v>388</v>
      </c>
      <c r="E8" t="s">
        <v>388</v>
      </c>
      <c r="F8" t="s">
        <v>389</v>
      </c>
      <c r="G8" t="s">
        <v>390</v>
      </c>
      <c r="H8" t="s">
        <v>388</v>
      </c>
    </row>
    <row r="9" spans="1:4" ht="15.75">
      <c r="A9" t="s">
        <v>1</v>
      </c>
      <c r="B9" t="s">
        <v>391</v>
      </c>
      <c r="C9">
        <v>3629.77</v>
      </c>
      <c r="D9">
        <v>3629.77</v>
      </c>
    </row>
    <row r="10" spans="5:8" ht="15.75">
      <c r="E10" t="s">
        <v>1</v>
      </c>
      <c r="F10" t="s">
        <v>166</v>
      </c>
      <c r="G10">
        <v>2955.24</v>
      </c>
      <c r="H10">
        <v>2955.24</v>
      </c>
    </row>
    <row r="11" spans="5:8" ht="15.75">
      <c r="E11" t="s">
        <v>1</v>
      </c>
      <c r="F11" t="s">
        <v>167</v>
      </c>
      <c r="G11">
        <v>4669.55</v>
      </c>
      <c r="H11">
        <v>7624.79</v>
      </c>
    </row>
    <row r="12" spans="1:8" ht="15.75">
      <c r="A12" t="s">
        <v>1</v>
      </c>
      <c r="B12" t="s">
        <v>168</v>
      </c>
      <c r="C12">
        <v>1703.86</v>
      </c>
      <c r="D12">
        <v>5333.63</v>
      </c>
      <c r="E12" t="s">
        <v>1</v>
      </c>
      <c r="F12" t="s">
        <v>168</v>
      </c>
      <c r="G12">
        <v>2606.63</v>
      </c>
      <c r="H12">
        <v>10231.42</v>
      </c>
    </row>
    <row r="13" spans="1:8" ht="15.75">
      <c r="A13" t="s">
        <v>1</v>
      </c>
      <c r="B13" t="s">
        <v>170</v>
      </c>
      <c r="C13">
        <v>5821.33</v>
      </c>
      <c r="D13">
        <v>11154.96</v>
      </c>
      <c r="E13" t="s">
        <v>1</v>
      </c>
      <c r="F13" t="s">
        <v>170</v>
      </c>
      <c r="G13">
        <v>3096.63</v>
      </c>
      <c r="H13">
        <v>13328.05</v>
      </c>
    </row>
    <row r="14" spans="1:4" ht="15.75">
      <c r="A14" t="s">
        <v>1</v>
      </c>
      <c r="B14" t="s">
        <v>172</v>
      </c>
      <c r="C14">
        <v>5529.88</v>
      </c>
      <c r="D14">
        <v>16684.84</v>
      </c>
    </row>
    <row r="15" spans="5:8" ht="15.75">
      <c r="E15" t="s">
        <v>1</v>
      </c>
      <c r="F15" t="s">
        <v>173</v>
      </c>
      <c r="G15">
        <v>2144.28</v>
      </c>
      <c r="H15">
        <v>15472.33</v>
      </c>
    </row>
    <row r="16" spans="5:8" ht="15.75">
      <c r="E16" t="s">
        <v>1</v>
      </c>
      <c r="F16" t="s">
        <v>174</v>
      </c>
      <c r="G16">
        <v>2043.05</v>
      </c>
      <c r="H16">
        <v>17515.38</v>
      </c>
    </row>
    <row r="17" spans="1:4" ht="15.75">
      <c r="A17" t="s">
        <v>1</v>
      </c>
      <c r="B17" t="s">
        <v>175</v>
      </c>
      <c r="C17">
        <v>3673.11</v>
      </c>
      <c r="D17">
        <v>20357.95</v>
      </c>
    </row>
    <row r="18" spans="1:8" ht="15.75">
      <c r="A18" t="s">
        <v>1</v>
      </c>
      <c r="B18" t="s">
        <v>177</v>
      </c>
      <c r="C18">
        <v>1485.67</v>
      </c>
      <c r="D18">
        <v>21843.62</v>
      </c>
      <c r="E18" t="s">
        <v>1</v>
      </c>
      <c r="F18" t="s">
        <v>177</v>
      </c>
      <c r="G18">
        <v>4592.89</v>
      </c>
      <c r="H18">
        <v>22108.27</v>
      </c>
    </row>
    <row r="19" spans="1:4" ht="15.75">
      <c r="A19" t="s">
        <v>1</v>
      </c>
      <c r="B19" t="s">
        <v>178</v>
      </c>
      <c r="C19">
        <v>2770.91</v>
      </c>
      <c r="D19">
        <v>24614.53</v>
      </c>
    </row>
    <row r="20" spans="1:4" ht="15.75">
      <c r="A20" t="s">
        <v>1</v>
      </c>
      <c r="B20" t="s">
        <v>179</v>
      </c>
      <c r="C20">
        <v>4277.65</v>
      </c>
      <c r="D20">
        <v>28892.18</v>
      </c>
    </row>
    <row r="21" spans="1:8" ht="15.75">
      <c r="A21" t="s">
        <v>1</v>
      </c>
      <c r="B21" t="s">
        <v>181</v>
      </c>
      <c r="C21">
        <v>4273.65</v>
      </c>
      <c r="D21">
        <v>33165.83</v>
      </c>
      <c r="E21" t="s">
        <v>1</v>
      </c>
      <c r="F21" t="s">
        <v>181</v>
      </c>
      <c r="G21">
        <v>8162.22</v>
      </c>
      <c r="H21">
        <v>30270.49</v>
      </c>
    </row>
    <row r="22" spans="1:8" ht="15.75">
      <c r="A22" t="s">
        <v>1</v>
      </c>
      <c r="B22" t="s">
        <v>182</v>
      </c>
      <c r="C22">
        <v>3118.18</v>
      </c>
      <c r="D22">
        <v>36284.01</v>
      </c>
      <c r="E22" t="s">
        <v>1</v>
      </c>
      <c r="F22" t="s">
        <v>182</v>
      </c>
      <c r="G22">
        <v>1389.74</v>
      </c>
      <c r="H22">
        <v>31660.23</v>
      </c>
    </row>
    <row r="23" spans="1:8" ht="15.75">
      <c r="A23" t="s">
        <v>1</v>
      </c>
      <c r="B23" t="s">
        <v>183</v>
      </c>
      <c r="C23">
        <v>3118.18</v>
      </c>
      <c r="D23">
        <v>39402.19</v>
      </c>
      <c r="E23" t="s">
        <v>1</v>
      </c>
      <c r="F23" t="s">
        <v>183</v>
      </c>
      <c r="G23">
        <v>8701.33</v>
      </c>
      <c r="H23">
        <v>40361.56</v>
      </c>
    </row>
    <row r="24" spans="1:8" ht="15.75">
      <c r="A24" t="s">
        <v>1</v>
      </c>
      <c r="B24" t="s">
        <v>184</v>
      </c>
      <c r="C24">
        <v>1127.58</v>
      </c>
      <c r="D24">
        <v>40529.77</v>
      </c>
      <c r="E24" t="s">
        <v>1</v>
      </c>
      <c r="F24" t="s">
        <v>184</v>
      </c>
      <c r="G24">
        <v>1038.97</v>
      </c>
      <c r="H24">
        <v>41400.53</v>
      </c>
    </row>
    <row r="25" spans="1:8" ht="15.75">
      <c r="A25" t="s">
        <v>1</v>
      </c>
      <c r="B25" t="s">
        <v>185</v>
      </c>
      <c r="C25">
        <v>3035.16</v>
      </c>
      <c r="D25">
        <v>43564.93</v>
      </c>
      <c r="E25" t="s">
        <v>1</v>
      </c>
      <c r="F25" t="s">
        <v>185</v>
      </c>
      <c r="G25">
        <v>2588.38</v>
      </c>
      <c r="H25">
        <v>43988.91</v>
      </c>
    </row>
    <row r="26" spans="1:8" ht="15.75">
      <c r="A26" t="s">
        <v>1</v>
      </c>
      <c r="B26" t="s">
        <v>186</v>
      </c>
      <c r="C26">
        <v>4335.95</v>
      </c>
      <c r="D26">
        <v>47900.88</v>
      </c>
      <c r="E26" t="s">
        <v>1</v>
      </c>
      <c r="F26" t="s">
        <v>186</v>
      </c>
      <c r="G26">
        <v>1641.52</v>
      </c>
      <c r="H26">
        <v>45630.43</v>
      </c>
    </row>
    <row r="27" spans="5:8" ht="15.75">
      <c r="E27" t="s">
        <v>1</v>
      </c>
      <c r="F27" t="s">
        <v>191</v>
      </c>
      <c r="G27">
        <v>1762.14</v>
      </c>
      <c r="H27">
        <v>47392.57</v>
      </c>
    </row>
    <row r="28" spans="1:4" ht="15.75">
      <c r="A28" t="s">
        <v>1</v>
      </c>
      <c r="B28" t="s">
        <v>192</v>
      </c>
      <c r="C28">
        <v>1551.92</v>
      </c>
      <c r="D28">
        <v>49452.8</v>
      </c>
    </row>
    <row r="29" spans="1:8" ht="15.75">
      <c r="A29" t="s">
        <v>1</v>
      </c>
      <c r="B29" t="s">
        <v>194</v>
      </c>
      <c r="C29">
        <v>3035.16</v>
      </c>
      <c r="D29">
        <v>52487.96</v>
      </c>
      <c r="E29" t="s">
        <v>1</v>
      </c>
      <c r="F29" t="s">
        <v>194</v>
      </c>
      <c r="G29">
        <v>1602.03</v>
      </c>
      <c r="H29">
        <v>48994.6</v>
      </c>
    </row>
    <row r="30" spans="1:4" ht="15.75">
      <c r="A30" t="s">
        <v>1</v>
      </c>
      <c r="B30" t="s">
        <v>195</v>
      </c>
      <c r="C30">
        <v>3292.4</v>
      </c>
      <c r="D30">
        <v>55780.36</v>
      </c>
    </row>
    <row r="31" spans="1:8" ht="15.75">
      <c r="A31" t="s">
        <v>1</v>
      </c>
      <c r="B31" t="s">
        <v>197</v>
      </c>
      <c r="C31">
        <v>2912.03</v>
      </c>
      <c r="D31">
        <v>58692.39</v>
      </c>
      <c r="E31" t="s">
        <v>1</v>
      </c>
      <c r="F31" t="s">
        <v>197</v>
      </c>
      <c r="G31">
        <v>3048.47</v>
      </c>
      <c r="H31">
        <v>52043.07</v>
      </c>
    </row>
    <row r="32" spans="1:4" ht="15.75">
      <c r="A32" t="s">
        <v>1</v>
      </c>
      <c r="B32" t="s">
        <v>198</v>
      </c>
      <c r="C32">
        <v>3523.93</v>
      </c>
      <c r="D32">
        <v>62216.32</v>
      </c>
    </row>
    <row r="33" spans="1:8" ht="15.75">
      <c r="A33" t="s">
        <v>1</v>
      </c>
      <c r="B33" t="s">
        <v>199</v>
      </c>
      <c r="C33">
        <v>2570.2</v>
      </c>
      <c r="D33">
        <v>64786.52</v>
      </c>
      <c r="E33" t="s">
        <v>1</v>
      </c>
      <c r="F33" t="s">
        <v>199</v>
      </c>
      <c r="G33">
        <v>6154.16</v>
      </c>
      <c r="H33">
        <v>58197.23</v>
      </c>
    </row>
    <row r="34" spans="1:8" ht="15.75">
      <c r="A34" t="s">
        <v>1</v>
      </c>
      <c r="B34" t="s">
        <v>392</v>
      </c>
      <c r="C34">
        <v>4946.82</v>
      </c>
      <c r="D34">
        <v>69733.34</v>
      </c>
      <c r="E34" t="s">
        <v>1</v>
      </c>
      <c r="F34" t="s">
        <v>392</v>
      </c>
      <c r="G34">
        <v>4888.39</v>
      </c>
      <c r="H34">
        <v>63085.62</v>
      </c>
    </row>
    <row r="35" spans="1:8" ht="15.75">
      <c r="A35" t="s">
        <v>1</v>
      </c>
      <c r="B35" t="s">
        <v>393</v>
      </c>
      <c r="C35">
        <v>13999.39</v>
      </c>
      <c r="D35">
        <v>83732.73</v>
      </c>
      <c r="E35" t="s">
        <v>1</v>
      </c>
      <c r="F35" t="s">
        <v>393</v>
      </c>
      <c r="G35">
        <v>9121.41</v>
      </c>
      <c r="H35">
        <v>72207.03</v>
      </c>
    </row>
    <row r="36" spans="1:8" ht="15.75">
      <c r="A36" t="s">
        <v>1</v>
      </c>
      <c r="B36" t="s">
        <v>394</v>
      </c>
      <c r="C36">
        <v>14762.88</v>
      </c>
      <c r="D36">
        <v>98495.61</v>
      </c>
      <c r="E36" t="s">
        <v>1</v>
      </c>
      <c r="F36" t="s">
        <v>394</v>
      </c>
      <c r="G36">
        <v>9744.15</v>
      </c>
      <c r="H36">
        <v>81951.18</v>
      </c>
    </row>
    <row r="37" spans="1:4" ht="15.75">
      <c r="A37" t="s">
        <v>1</v>
      </c>
      <c r="B37" t="s">
        <v>395</v>
      </c>
      <c r="C37">
        <v>2770.56</v>
      </c>
      <c r="D37">
        <v>101266.2</v>
      </c>
    </row>
    <row r="38" spans="1:10" ht="15.75">
      <c r="A38" t="s">
        <v>1</v>
      </c>
      <c r="B38" t="s">
        <v>396</v>
      </c>
      <c r="C38">
        <v>9283</v>
      </c>
      <c r="D38">
        <v>110549.2</v>
      </c>
      <c r="E38" t="s">
        <v>1</v>
      </c>
      <c r="F38" t="s">
        <v>396</v>
      </c>
      <c r="G38">
        <v>6161.47</v>
      </c>
      <c r="H38">
        <v>88112.65</v>
      </c>
      <c r="J38">
        <f>SUM(I39:I76)</f>
        <v>191210.43</v>
      </c>
    </row>
    <row r="39" spans="1:11" ht="15.75">
      <c r="A39" t="s">
        <v>2</v>
      </c>
      <c r="B39" t="s">
        <v>391</v>
      </c>
      <c r="C39">
        <v>1570.36</v>
      </c>
      <c r="D39">
        <v>112119.5</v>
      </c>
      <c r="E39" t="s">
        <v>2</v>
      </c>
      <c r="F39" t="s">
        <v>391</v>
      </c>
      <c r="G39">
        <v>1780.23</v>
      </c>
      <c r="H39">
        <v>89892.88</v>
      </c>
      <c r="I39">
        <f>(C39+G39)/2</f>
        <v>1675.295</v>
      </c>
      <c r="J39">
        <f>I39/$J$38</f>
        <v>0.00876152519504297</v>
      </c>
      <c r="K39">
        <f>J39+K38</f>
        <v>0.00876152519504297</v>
      </c>
    </row>
    <row r="40" spans="5:11" ht="15.75">
      <c r="E40" t="s">
        <v>2</v>
      </c>
      <c r="F40" t="s">
        <v>162</v>
      </c>
      <c r="G40">
        <v>1691.19</v>
      </c>
      <c r="H40">
        <v>91584.07</v>
      </c>
      <c r="I40">
        <f aca="true" t="shared" si="0" ref="I40:I76">(C40+G40)/2</f>
        <v>845.595</v>
      </c>
      <c r="J40">
        <f aca="true" t="shared" si="1" ref="J40:J76">I40/$J$38</f>
        <v>0.004422326752782263</v>
      </c>
      <c r="K40">
        <f aca="true" t="shared" si="2" ref="K40:K74">J40+K39</f>
        <v>0.013183851947825233</v>
      </c>
    </row>
    <row r="41" spans="1:11" ht="15.75">
      <c r="A41" t="s">
        <v>2</v>
      </c>
      <c r="B41" t="s">
        <v>164</v>
      </c>
      <c r="C41">
        <v>1651.44</v>
      </c>
      <c r="D41">
        <v>113771</v>
      </c>
      <c r="I41">
        <f t="shared" si="0"/>
        <v>825.72</v>
      </c>
      <c r="J41">
        <f t="shared" si="1"/>
        <v>0.0043183836781288554</v>
      </c>
      <c r="K41">
        <f t="shared" si="2"/>
        <v>0.01750223562595409</v>
      </c>
    </row>
    <row r="42" spans="1:11" ht="15.75">
      <c r="A42" t="s">
        <v>2</v>
      </c>
      <c r="B42" t="s">
        <v>165</v>
      </c>
      <c r="C42">
        <v>1654.37</v>
      </c>
      <c r="D42">
        <v>115425.3</v>
      </c>
      <c r="E42" t="s">
        <v>2</v>
      </c>
      <c r="F42" t="s">
        <v>165</v>
      </c>
      <c r="G42">
        <v>1988.76</v>
      </c>
      <c r="H42">
        <v>93572.83</v>
      </c>
      <c r="I42">
        <f t="shared" si="0"/>
        <v>1821.565</v>
      </c>
      <c r="J42">
        <f t="shared" si="1"/>
        <v>0.009526493926089702</v>
      </c>
      <c r="K42">
        <f t="shared" si="2"/>
        <v>0.02702872955204379</v>
      </c>
    </row>
    <row r="43" spans="1:11" ht="15.75">
      <c r="A43" t="s">
        <v>2</v>
      </c>
      <c r="B43" t="s">
        <v>167</v>
      </c>
      <c r="C43">
        <v>4433.77</v>
      </c>
      <c r="D43">
        <v>119859.1</v>
      </c>
      <c r="E43" t="s">
        <v>2</v>
      </c>
      <c r="F43" t="s">
        <v>167</v>
      </c>
      <c r="G43">
        <v>5977.3</v>
      </c>
      <c r="H43">
        <v>99550.13</v>
      </c>
      <c r="I43">
        <f t="shared" si="0"/>
        <v>5205.535</v>
      </c>
      <c r="J43">
        <f t="shared" si="1"/>
        <v>0.02722411638319102</v>
      </c>
      <c r="K43">
        <f t="shared" si="2"/>
        <v>0.054252845935234814</v>
      </c>
    </row>
    <row r="44" spans="1:11" ht="15.75">
      <c r="A44" t="s">
        <v>2</v>
      </c>
      <c r="B44" t="s">
        <v>168</v>
      </c>
      <c r="C44">
        <v>1552.2</v>
      </c>
      <c r="D44">
        <v>121411.3</v>
      </c>
      <c r="I44">
        <f t="shared" si="0"/>
        <v>776.1</v>
      </c>
      <c r="J44">
        <f t="shared" si="1"/>
        <v>0.004058879005711143</v>
      </c>
      <c r="K44">
        <f t="shared" si="2"/>
        <v>0.058311724940945955</v>
      </c>
    </row>
    <row r="45" spans="5:11" ht="15.75">
      <c r="E45" t="s">
        <v>2</v>
      </c>
      <c r="F45" t="s">
        <v>171</v>
      </c>
      <c r="G45">
        <v>6195.09</v>
      </c>
      <c r="H45">
        <v>105745.2</v>
      </c>
      <c r="I45">
        <f t="shared" si="0"/>
        <v>3097.545</v>
      </c>
      <c r="J45">
        <f t="shared" si="1"/>
        <v>0.016199665468039585</v>
      </c>
      <c r="K45">
        <f t="shared" si="2"/>
        <v>0.07451139040898554</v>
      </c>
    </row>
    <row r="46" spans="1:11" ht="15.75">
      <c r="A46" t="s">
        <v>2</v>
      </c>
      <c r="B46" t="s">
        <v>172</v>
      </c>
      <c r="C46">
        <v>1772.03</v>
      </c>
      <c r="D46">
        <v>123183.3</v>
      </c>
      <c r="I46">
        <f t="shared" si="0"/>
        <v>886.015</v>
      </c>
      <c r="J46">
        <f t="shared" si="1"/>
        <v>0.004633716895045945</v>
      </c>
      <c r="K46">
        <f t="shared" si="2"/>
        <v>0.07914510730403149</v>
      </c>
    </row>
    <row r="47" spans="1:11" ht="15.75">
      <c r="A47" t="s">
        <v>2</v>
      </c>
      <c r="B47" t="s">
        <v>173</v>
      </c>
      <c r="C47">
        <v>2090.92</v>
      </c>
      <c r="D47">
        <v>125274.3</v>
      </c>
      <c r="E47" t="s">
        <v>2</v>
      </c>
      <c r="F47" t="s">
        <v>173</v>
      </c>
      <c r="G47">
        <v>2281.75</v>
      </c>
      <c r="H47">
        <v>108027</v>
      </c>
      <c r="I47">
        <f t="shared" si="0"/>
        <v>2186.335</v>
      </c>
      <c r="J47">
        <f t="shared" si="1"/>
        <v>0.01143418274829464</v>
      </c>
      <c r="K47">
        <f t="shared" si="2"/>
        <v>0.09057929005232612</v>
      </c>
    </row>
    <row r="48" spans="1:11" ht="15.75">
      <c r="A48" t="s">
        <v>2</v>
      </c>
      <c r="B48" t="s">
        <v>175</v>
      </c>
      <c r="C48">
        <v>2877.84</v>
      </c>
      <c r="D48">
        <v>128152.1</v>
      </c>
      <c r="E48" t="s">
        <v>2</v>
      </c>
      <c r="F48" t="s">
        <v>175</v>
      </c>
      <c r="G48">
        <v>2853.6</v>
      </c>
      <c r="H48">
        <v>110880.6</v>
      </c>
      <c r="I48">
        <f t="shared" si="0"/>
        <v>2865.7200000000003</v>
      </c>
      <c r="J48">
        <f t="shared" si="1"/>
        <v>0.014987257755761547</v>
      </c>
      <c r="K48">
        <f t="shared" si="2"/>
        <v>0.10556654780808766</v>
      </c>
    </row>
    <row r="49" spans="1:11" ht="15.75">
      <c r="A49" t="s">
        <v>2</v>
      </c>
      <c r="B49" t="s">
        <v>177</v>
      </c>
      <c r="C49">
        <v>1531.53</v>
      </c>
      <c r="D49">
        <v>129683.6</v>
      </c>
      <c r="E49" t="s">
        <v>2</v>
      </c>
      <c r="F49" t="s">
        <v>177</v>
      </c>
      <c r="G49">
        <v>1602.03</v>
      </c>
      <c r="H49">
        <v>112482.6</v>
      </c>
      <c r="I49">
        <f t="shared" si="0"/>
        <v>1566.78</v>
      </c>
      <c r="J49">
        <f t="shared" si="1"/>
        <v>0.008194009082035955</v>
      </c>
      <c r="K49">
        <f t="shared" si="2"/>
        <v>0.11376055689012361</v>
      </c>
    </row>
    <row r="50" spans="1:11" ht="15.75">
      <c r="A50" t="s">
        <v>2</v>
      </c>
      <c r="B50" t="s">
        <v>178</v>
      </c>
      <c r="C50">
        <v>3455.73</v>
      </c>
      <c r="D50">
        <v>133139.4</v>
      </c>
      <c r="E50" t="s">
        <v>2</v>
      </c>
      <c r="F50" t="s">
        <v>178</v>
      </c>
      <c r="G50">
        <v>5118.2</v>
      </c>
      <c r="H50">
        <v>117600.8</v>
      </c>
      <c r="I50">
        <f t="shared" si="0"/>
        <v>4286.965</v>
      </c>
      <c r="J50">
        <f t="shared" si="1"/>
        <v>0.022420142039322858</v>
      </c>
      <c r="K50">
        <f t="shared" si="2"/>
        <v>0.13618069892944648</v>
      </c>
    </row>
    <row r="51" spans="1:11" ht="15.75">
      <c r="A51" t="s">
        <v>2</v>
      </c>
      <c r="B51" t="s">
        <v>179</v>
      </c>
      <c r="C51">
        <v>6520.78</v>
      </c>
      <c r="D51">
        <v>139660.1</v>
      </c>
      <c r="E51" t="s">
        <v>2</v>
      </c>
      <c r="F51" t="s">
        <v>179</v>
      </c>
      <c r="G51">
        <v>3553.01</v>
      </c>
      <c r="H51">
        <v>121153.8</v>
      </c>
      <c r="I51">
        <f t="shared" si="0"/>
        <v>5036.895</v>
      </c>
      <c r="J51">
        <f t="shared" si="1"/>
        <v>0.02634215612610672</v>
      </c>
      <c r="K51">
        <f t="shared" si="2"/>
        <v>0.1625228550555532</v>
      </c>
    </row>
    <row r="52" spans="5:11" ht="15.75">
      <c r="E52" t="s">
        <v>2</v>
      </c>
      <c r="F52" t="s">
        <v>180</v>
      </c>
      <c r="G52">
        <v>4932.21</v>
      </c>
      <c r="H52">
        <v>126086</v>
      </c>
      <c r="I52">
        <f t="shared" si="0"/>
        <v>2466.105</v>
      </c>
      <c r="J52">
        <f t="shared" si="1"/>
        <v>0.012897335150598219</v>
      </c>
      <c r="K52">
        <f t="shared" si="2"/>
        <v>0.1754201902061514</v>
      </c>
    </row>
    <row r="53" spans="1:11" ht="15.75">
      <c r="A53" t="s">
        <v>2</v>
      </c>
      <c r="B53" t="s">
        <v>181</v>
      </c>
      <c r="C53">
        <v>10250.81</v>
      </c>
      <c r="D53">
        <v>149911</v>
      </c>
      <c r="E53" t="s">
        <v>2</v>
      </c>
      <c r="F53" t="s">
        <v>181</v>
      </c>
      <c r="G53">
        <v>1533.98</v>
      </c>
      <c r="H53">
        <v>127620</v>
      </c>
      <c r="I53">
        <f t="shared" si="0"/>
        <v>5892.3949999999995</v>
      </c>
      <c r="J53">
        <f t="shared" si="1"/>
        <v>0.030816284446408073</v>
      </c>
      <c r="K53">
        <f>J53+K52</f>
        <v>0.20623647465255948</v>
      </c>
    </row>
    <row r="54" spans="5:11" ht="15.75">
      <c r="E54" t="s">
        <v>2</v>
      </c>
      <c r="F54" t="s">
        <v>182</v>
      </c>
      <c r="G54">
        <v>2030.05</v>
      </c>
      <c r="H54">
        <v>129650.1</v>
      </c>
      <c r="I54">
        <f t="shared" si="0"/>
        <v>1015.025</v>
      </c>
      <c r="J54">
        <f t="shared" si="1"/>
        <v>0.00530841858365153</v>
      </c>
      <c r="K54">
        <f t="shared" si="2"/>
        <v>0.211544893236211</v>
      </c>
    </row>
    <row r="55" spans="1:11" ht="15.75">
      <c r="A55" t="s">
        <v>2</v>
      </c>
      <c r="B55" t="s">
        <v>183</v>
      </c>
      <c r="C55">
        <v>6422.85</v>
      </c>
      <c r="D55">
        <v>156333.8</v>
      </c>
      <c r="I55">
        <f t="shared" si="0"/>
        <v>3211.425</v>
      </c>
      <c r="J55">
        <f t="shared" si="1"/>
        <v>0.01679523967390273</v>
      </c>
      <c r="K55">
        <f t="shared" si="2"/>
        <v>0.22834013291011374</v>
      </c>
    </row>
    <row r="56" spans="1:11" ht="15.75">
      <c r="A56" t="s">
        <v>2</v>
      </c>
      <c r="B56" t="s">
        <v>184</v>
      </c>
      <c r="C56">
        <v>3399.19</v>
      </c>
      <c r="D56">
        <v>159733</v>
      </c>
      <c r="E56" t="s">
        <v>2</v>
      </c>
      <c r="F56" t="s">
        <v>184</v>
      </c>
      <c r="G56">
        <v>1941.5</v>
      </c>
      <c r="H56">
        <v>131591.6</v>
      </c>
      <c r="I56">
        <f t="shared" si="0"/>
        <v>2670.3450000000003</v>
      </c>
      <c r="J56">
        <f t="shared" si="1"/>
        <v>0.013965477720017681</v>
      </c>
      <c r="K56">
        <f t="shared" si="2"/>
        <v>0.24230561063013142</v>
      </c>
    </row>
    <row r="57" spans="1:11" ht="15.75">
      <c r="A57" t="s">
        <v>2</v>
      </c>
      <c r="B57" t="s">
        <v>185</v>
      </c>
      <c r="C57">
        <v>4812.93</v>
      </c>
      <c r="D57">
        <v>164545.9</v>
      </c>
      <c r="E57" t="s">
        <v>2</v>
      </c>
      <c r="F57" t="s">
        <v>185</v>
      </c>
      <c r="G57">
        <v>1917.89</v>
      </c>
      <c r="H57">
        <v>133509.4</v>
      </c>
      <c r="I57">
        <f t="shared" si="0"/>
        <v>3365.4100000000003</v>
      </c>
      <c r="J57">
        <f t="shared" si="1"/>
        <v>0.017600556622355802</v>
      </c>
      <c r="K57">
        <f t="shared" si="2"/>
        <v>0.2599061672524872</v>
      </c>
    </row>
    <row r="58" spans="5:11" ht="15.75">
      <c r="E58" t="s">
        <v>2</v>
      </c>
      <c r="F58" t="s">
        <v>186</v>
      </c>
      <c r="G58">
        <v>1831.58</v>
      </c>
      <c r="H58">
        <v>135341</v>
      </c>
      <c r="I58">
        <f t="shared" si="0"/>
        <v>915.79</v>
      </c>
      <c r="J58">
        <f t="shared" si="1"/>
        <v>0.004789435388017275</v>
      </c>
      <c r="K58">
        <f t="shared" si="2"/>
        <v>0.2646956026405045</v>
      </c>
    </row>
    <row r="59" spans="1:11" ht="15.75">
      <c r="A59" t="s">
        <v>2</v>
      </c>
      <c r="B59" t="s">
        <v>187</v>
      </c>
      <c r="C59">
        <v>3299.26</v>
      </c>
      <c r="D59">
        <v>167845.2</v>
      </c>
      <c r="I59">
        <f t="shared" si="0"/>
        <v>1649.63</v>
      </c>
      <c r="J59">
        <f t="shared" si="1"/>
        <v>0.00862730134543393</v>
      </c>
      <c r="K59">
        <f t="shared" si="2"/>
        <v>0.27332290398593845</v>
      </c>
    </row>
    <row r="60" spans="1:11" ht="15.75">
      <c r="A60" t="s">
        <v>2</v>
      </c>
      <c r="B60" t="s">
        <v>188</v>
      </c>
      <c r="C60">
        <v>1709.78</v>
      </c>
      <c r="D60">
        <v>169555</v>
      </c>
      <c r="E60" t="s">
        <v>2</v>
      </c>
      <c r="F60" t="s">
        <v>188</v>
      </c>
      <c r="G60">
        <v>1179.51</v>
      </c>
      <c r="H60">
        <v>136520.5</v>
      </c>
      <c r="I60">
        <f t="shared" si="0"/>
        <v>1444.645</v>
      </c>
      <c r="J60">
        <f t="shared" si="1"/>
        <v>0.007555262545040038</v>
      </c>
      <c r="K60">
        <f t="shared" si="2"/>
        <v>0.28087816653097847</v>
      </c>
    </row>
    <row r="61" spans="1:11" ht="15.75">
      <c r="A61" t="s">
        <v>2</v>
      </c>
      <c r="B61" t="s">
        <v>190</v>
      </c>
      <c r="C61">
        <v>1799.23</v>
      </c>
      <c r="D61">
        <v>171354.2</v>
      </c>
      <c r="E61" t="s">
        <v>2</v>
      </c>
      <c r="F61" t="s">
        <v>190</v>
      </c>
      <c r="G61">
        <v>2072.24</v>
      </c>
      <c r="H61">
        <v>138592.8</v>
      </c>
      <c r="I61">
        <f t="shared" si="0"/>
        <v>1935.735</v>
      </c>
      <c r="J61">
        <f t="shared" si="1"/>
        <v>0.010123584785620742</v>
      </c>
      <c r="K61">
        <f t="shared" si="2"/>
        <v>0.2910017513165992</v>
      </c>
    </row>
    <row r="62" spans="1:11" ht="15.75">
      <c r="A62" t="s">
        <v>2</v>
      </c>
      <c r="B62" t="s">
        <v>191</v>
      </c>
      <c r="C62">
        <v>6401.11</v>
      </c>
      <c r="D62">
        <v>177755.3</v>
      </c>
      <c r="E62" t="s">
        <v>2</v>
      </c>
      <c r="F62" t="s">
        <v>191</v>
      </c>
      <c r="G62">
        <v>2039.07</v>
      </c>
      <c r="H62">
        <v>140631.8</v>
      </c>
      <c r="I62">
        <f t="shared" si="0"/>
        <v>4220.09</v>
      </c>
      <c r="J62">
        <f t="shared" si="1"/>
        <v>0.02207039647366517</v>
      </c>
      <c r="K62">
        <f t="shared" si="2"/>
        <v>0.3130721477902644</v>
      </c>
    </row>
    <row r="63" spans="1:11" ht="15.75">
      <c r="A63" t="s">
        <v>2</v>
      </c>
      <c r="B63" t="s">
        <v>192</v>
      </c>
      <c r="C63">
        <v>1852.24</v>
      </c>
      <c r="D63">
        <v>179607.5</v>
      </c>
      <c r="E63" t="s">
        <v>2</v>
      </c>
      <c r="F63" t="s">
        <v>192</v>
      </c>
      <c r="G63">
        <v>3671.59</v>
      </c>
      <c r="H63">
        <v>144303.4</v>
      </c>
      <c r="I63">
        <f t="shared" si="0"/>
        <v>2761.915</v>
      </c>
      <c r="J63">
        <f t="shared" si="1"/>
        <v>0.014444374190257299</v>
      </c>
      <c r="K63">
        <f t="shared" si="2"/>
        <v>0.32751652198052167</v>
      </c>
    </row>
    <row r="64" spans="1:11" ht="15.75">
      <c r="A64" t="s">
        <v>2</v>
      </c>
      <c r="B64" t="s">
        <v>193</v>
      </c>
      <c r="C64">
        <v>7035.56</v>
      </c>
      <c r="D64">
        <v>186643.1</v>
      </c>
      <c r="E64" t="s">
        <v>2</v>
      </c>
      <c r="F64" t="s">
        <v>193</v>
      </c>
      <c r="G64">
        <v>6174.2</v>
      </c>
      <c r="H64">
        <v>150477.6</v>
      </c>
      <c r="I64">
        <f t="shared" si="0"/>
        <v>6604.88</v>
      </c>
      <c r="J64">
        <f t="shared" si="1"/>
        <v>0.034542467165624806</v>
      </c>
      <c r="K64">
        <f t="shared" si="2"/>
        <v>0.3620589891461465</v>
      </c>
    </row>
    <row r="65" spans="1:11" ht="15.75">
      <c r="A65" t="s">
        <v>2</v>
      </c>
      <c r="B65" t="s">
        <v>194</v>
      </c>
      <c r="C65">
        <v>4439.06</v>
      </c>
      <c r="D65">
        <v>191082.2</v>
      </c>
      <c r="E65" t="s">
        <v>2</v>
      </c>
      <c r="F65" t="s">
        <v>194</v>
      </c>
      <c r="G65">
        <v>6489.26</v>
      </c>
      <c r="H65">
        <v>156966.9</v>
      </c>
      <c r="I65">
        <f t="shared" si="0"/>
        <v>5464.16</v>
      </c>
      <c r="J65">
        <f t="shared" si="1"/>
        <v>0.02857668381374384</v>
      </c>
      <c r="K65">
        <f t="shared" si="2"/>
        <v>0.3906356729598903</v>
      </c>
    </row>
    <row r="66" spans="5:11" ht="15.75">
      <c r="E66" t="s">
        <v>2</v>
      </c>
      <c r="F66" t="s">
        <v>195</v>
      </c>
      <c r="G66">
        <v>7191.88</v>
      </c>
      <c r="H66">
        <v>164158.8</v>
      </c>
      <c r="I66">
        <f t="shared" si="0"/>
        <v>3595.94</v>
      </c>
      <c r="J66">
        <f t="shared" si="1"/>
        <v>0.018806191691530635</v>
      </c>
      <c r="K66">
        <f t="shared" si="2"/>
        <v>0.40944186465142096</v>
      </c>
    </row>
    <row r="67" spans="1:11" ht="15.75">
      <c r="A67" t="s">
        <v>2</v>
      </c>
      <c r="B67" t="s">
        <v>196</v>
      </c>
      <c r="C67">
        <v>4617.37</v>
      </c>
      <c r="D67">
        <v>195699.5</v>
      </c>
      <c r="E67" t="s">
        <v>2</v>
      </c>
      <c r="F67" t="s">
        <v>196</v>
      </c>
      <c r="G67">
        <v>3807.66</v>
      </c>
      <c r="H67">
        <v>167966.4</v>
      </c>
      <c r="I67">
        <f t="shared" si="0"/>
        <v>4212.514999999999</v>
      </c>
      <c r="J67">
        <f t="shared" si="1"/>
        <v>0.0220307804338916</v>
      </c>
      <c r="K67">
        <f>J67+K66</f>
        <v>0.4314726450853126</v>
      </c>
    </row>
    <row r="68" spans="1:11" ht="15.75">
      <c r="A68" t="s">
        <v>2</v>
      </c>
      <c r="B68" t="s">
        <v>197</v>
      </c>
      <c r="C68">
        <v>1602.44</v>
      </c>
      <c r="D68">
        <v>197302</v>
      </c>
      <c r="I68">
        <f t="shared" si="0"/>
        <v>801.22</v>
      </c>
      <c r="J68">
        <f t="shared" si="1"/>
        <v>0.0041902525923925805</v>
      </c>
      <c r="K68">
        <f t="shared" si="2"/>
        <v>0.43566289767770516</v>
      </c>
    </row>
    <row r="69" spans="5:11" ht="15.75">
      <c r="E69" t="s">
        <v>2</v>
      </c>
      <c r="F69" t="s">
        <v>198</v>
      </c>
      <c r="G69">
        <v>3144.72</v>
      </c>
      <c r="H69">
        <v>171111.2</v>
      </c>
      <c r="I69">
        <f t="shared" si="0"/>
        <v>1572.36</v>
      </c>
      <c r="J69">
        <f t="shared" si="1"/>
        <v>0.00822319159054242</v>
      </c>
      <c r="K69">
        <f t="shared" si="2"/>
        <v>0.4438860892682476</v>
      </c>
    </row>
    <row r="70" spans="1:11" ht="15.75">
      <c r="A70" t="s">
        <v>2</v>
      </c>
      <c r="B70" t="s">
        <v>199</v>
      </c>
      <c r="C70">
        <v>3228.45</v>
      </c>
      <c r="D70">
        <v>200530.4</v>
      </c>
      <c r="E70" t="s">
        <v>2</v>
      </c>
      <c r="F70" t="s">
        <v>199</v>
      </c>
      <c r="G70">
        <v>3350.99</v>
      </c>
      <c r="H70">
        <v>174462.1</v>
      </c>
      <c r="I70">
        <f t="shared" si="0"/>
        <v>3289.72</v>
      </c>
      <c r="J70">
        <f t="shared" si="1"/>
        <v>0.017204710015034222</v>
      </c>
      <c r="K70">
        <f t="shared" si="2"/>
        <v>0.4610907992832818</v>
      </c>
    </row>
    <row r="71" spans="5:11" ht="15.75">
      <c r="E71" t="s">
        <v>2</v>
      </c>
      <c r="F71" t="s">
        <v>200</v>
      </c>
      <c r="G71">
        <v>1722.75</v>
      </c>
      <c r="H71">
        <v>176184.9</v>
      </c>
      <c r="I71">
        <f t="shared" si="0"/>
        <v>861.375</v>
      </c>
      <c r="J71">
        <f t="shared" si="1"/>
        <v>0.004504853631676892</v>
      </c>
      <c r="K71">
        <f t="shared" si="2"/>
        <v>0.4655956529149587</v>
      </c>
    </row>
    <row r="72" spans="1:12" ht="15.75">
      <c r="A72" t="s">
        <v>2</v>
      </c>
      <c r="B72" t="s">
        <v>392</v>
      </c>
      <c r="C72">
        <v>29826.12</v>
      </c>
      <c r="D72">
        <v>230356.5</v>
      </c>
      <c r="E72" t="s">
        <v>2</v>
      </c>
      <c r="F72" t="s">
        <v>392</v>
      </c>
      <c r="G72">
        <v>17826.6</v>
      </c>
      <c r="H72">
        <v>194011.5</v>
      </c>
      <c r="I72">
        <f t="shared" si="0"/>
        <v>23826.36</v>
      </c>
      <c r="J72">
        <f t="shared" si="1"/>
        <v>0.12460805616095315</v>
      </c>
      <c r="K72">
        <f t="shared" si="2"/>
        <v>0.5902037090759118</v>
      </c>
      <c r="L72">
        <f>100000+25000*(0.5-K71)/(K72-K71)</f>
        <v>106902.5125952936</v>
      </c>
    </row>
    <row r="73" spans="1:11" ht="15.75">
      <c r="A73" t="s">
        <v>2</v>
      </c>
      <c r="B73" t="s">
        <v>393</v>
      </c>
      <c r="C73">
        <v>34432.85</v>
      </c>
      <c r="D73">
        <v>264789.4</v>
      </c>
      <c r="E73" t="s">
        <v>2</v>
      </c>
      <c r="F73" t="s">
        <v>393</v>
      </c>
      <c r="G73">
        <v>16145.32</v>
      </c>
      <c r="H73">
        <v>210156.8</v>
      </c>
      <c r="I73">
        <f t="shared" si="0"/>
        <v>25289.085</v>
      </c>
      <c r="J73">
        <f t="shared" si="1"/>
        <v>0.13225787421742632</v>
      </c>
      <c r="K73">
        <f t="shared" si="2"/>
        <v>0.7224615832933381</v>
      </c>
    </row>
    <row r="74" spans="1:11" ht="15.75">
      <c r="A74" t="s">
        <v>2</v>
      </c>
      <c r="B74" t="s">
        <v>394</v>
      </c>
      <c r="C74">
        <v>23658.29</v>
      </c>
      <c r="D74">
        <v>288447.7</v>
      </c>
      <c r="E74" t="s">
        <v>2</v>
      </c>
      <c r="F74" t="s">
        <v>394</v>
      </c>
      <c r="G74">
        <v>14516.48</v>
      </c>
      <c r="H74">
        <v>224673.3</v>
      </c>
      <c r="I74">
        <f t="shared" si="0"/>
        <v>19087.385000000002</v>
      </c>
      <c r="J74">
        <f t="shared" si="1"/>
        <v>0.09982397403739954</v>
      </c>
      <c r="K74">
        <f t="shared" si="2"/>
        <v>0.8222855573307376</v>
      </c>
    </row>
    <row r="75" spans="1:10" ht="15.75">
      <c r="A75" t="s">
        <v>2</v>
      </c>
      <c r="B75" t="s">
        <v>395</v>
      </c>
      <c r="C75">
        <v>14107.77</v>
      </c>
      <c r="D75">
        <v>302555.5</v>
      </c>
      <c r="E75" t="s">
        <v>2</v>
      </c>
      <c r="F75" t="s">
        <v>395</v>
      </c>
      <c r="G75">
        <v>9020.22</v>
      </c>
      <c r="H75">
        <v>233693.5</v>
      </c>
      <c r="I75">
        <f t="shared" si="0"/>
        <v>11563.994999999999</v>
      </c>
      <c r="J75">
        <f t="shared" si="1"/>
        <v>0.0604778463183206</v>
      </c>
    </row>
    <row r="76" spans="1:10" ht="15.75">
      <c r="A76" t="s">
        <v>2</v>
      </c>
      <c r="B76" t="s">
        <v>396</v>
      </c>
      <c r="C76">
        <v>26896.19</v>
      </c>
      <c r="D76">
        <v>329451.6</v>
      </c>
      <c r="E76" t="s">
        <v>2</v>
      </c>
      <c r="F76" t="s">
        <v>396</v>
      </c>
      <c r="G76">
        <v>17937.53</v>
      </c>
      <c r="H76">
        <v>251631</v>
      </c>
      <c r="I76">
        <f t="shared" si="0"/>
        <v>22416.86</v>
      </c>
      <c r="J76">
        <f t="shared" si="1"/>
        <v>0.11723659635094175</v>
      </c>
    </row>
    <row r="77" spans="1:8" ht="15.75">
      <c r="A77" t="s">
        <v>364</v>
      </c>
      <c r="B77" t="s">
        <v>391</v>
      </c>
      <c r="C77">
        <v>3867.23</v>
      </c>
      <c r="D77">
        <v>333318.9</v>
      </c>
      <c r="E77" t="s">
        <v>364</v>
      </c>
      <c r="F77" t="s">
        <v>391</v>
      </c>
      <c r="G77">
        <v>1163.59</v>
      </c>
      <c r="H77">
        <v>252794.6</v>
      </c>
    </row>
    <row r="78" spans="5:8" ht="15.75">
      <c r="E78" t="s">
        <v>364</v>
      </c>
      <c r="F78" t="s">
        <v>161</v>
      </c>
      <c r="G78">
        <v>2235.07</v>
      </c>
      <c r="H78">
        <v>255029.7</v>
      </c>
    </row>
    <row r="79" spans="1:8" ht="15.75">
      <c r="A79" t="s">
        <v>364</v>
      </c>
      <c r="B79" t="s">
        <v>163</v>
      </c>
      <c r="C79">
        <v>1583.18</v>
      </c>
      <c r="D79">
        <v>334902</v>
      </c>
      <c r="E79" t="s">
        <v>364</v>
      </c>
      <c r="F79" t="s">
        <v>163</v>
      </c>
      <c r="G79">
        <v>6891.6</v>
      </c>
      <c r="H79">
        <v>261921.3</v>
      </c>
    </row>
    <row r="80" spans="1:8" ht="15.75">
      <c r="A80" t="s">
        <v>364</v>
      </c>
      <c r="B80" t="s">
        <v>164</v>
      </c>
      <c r="C80">
        <v>6771.73</v>
      </c>
      <c r="D80">
        <v>341673.8</v>
      </c>
      <c r="E80" t="s">
        <v>364</v>
      </c>
      <c r="F80" t="s">
        <v>164</v>
      </c>
      <c r="G80">
        <v>1532.84</v>
      </c>
      <c r="H80">
        <v>263454.1</v>
      </c>
    </row>
    <row r="81" spans="1:8" ht="15.75">
      <c r="A81" t="s">
        <v>364</v>
      </c>
      <c r="B81" t="s">
        <v>165</v>
      </c>
      <c r="C81">
        <v>4420.87</v>
      </c>
      <c r="D81">
        <v>346094.7</v>
      </c>
      <c r="E81" t="s">
        <v>364</v>
      </c>
      <c r="F81" t="s">
        <v>165</v>
      </c>
      <c r="G81">
        <v>4171</v>
      </c>
      <c r="H81">
        <v>267625.1</v>
      </c>
    </row>
    <row r="82" spans="1:8" ht="15.75">
      <c r="A82" t="s">
        <v>364</v>
      </c>
      <c r="B82" t="s">
        <v>166</v>
      </c>
      <c r="C82">
        <v>7491.07</v>
      </c>
      <c r="D82">
        <v>353585.7</v>
      </c>
      <c r="E82" t="s">
        <v>364</v>
      </c>
      <c r="F82" t="s">
        <v>166</v>
      </c>
      <c r="G82">
        <v>4629.59</v>
      </c>
      <c r="H82">
        <v>272254.7</v>
      </c>
    </row>
    <row r="83" spans="1:8" ht="15.75">
      <c r="A83" t="s">
        <v>364</v>
      </c>
      <c r="B83" t="s">
        <v>167</v>
      </c>
      <c r="C83">
        <v>8631.82</v>
      </c>
      <c r="D83">
        <v>362217.5</v>
      </c>
      <c r="E83" t="s">
        <v>364</v>
      </c>
      <c r="F83" t="s">
        <v>167</v>
      </c>
      <c r="G83">
        <v>8465.02</v>
      </c>
      <c r="H83">
        <v>280719.8</v>
      </c>
    </row>
    <row r="84" spans="1:8" ht="15.75">
      <c r="A84" t="s">
        <v>364</v>
      </c>
      <c r="B84" t="s">
        <v>168</v>
      </c>
      <c r="C84">
        <v>9410.29</v>
      </c>
      <c r="D84">
        <v>371627.8</v>
      </c>
      <c r="E84" t="s">
        <v>364</v>
      </c>
      <c r="F84" t="s">
        <v>168</v>
      </c>
      <c r="G84">
        <v>16458.59</v>
      </c>
      <c r="H84">
        <v>297178.3</v>
      </c>
    </row>
    <row r="85" spans="1:8" ht="15.75">
      <c r="A85" t="s">
        <v>364</v>
      </c>
      <c r="B85" t="s">
        <v>169</v>
      </c>
      <c r="C85">
        <v>6749.25</v>
      </c>
      <c r="D85">
        <v>378377.1</v>
      </c>
      <c r="E85" t="s">
        <v>364</v>
      </c>
      <c r="F85" t="s">
        <v>169</v>
      </c>
      <c r="G85">
        <v>2574.59</v>
      </c>
      <c r="H85">
        <v>299752.9</v>
      </c>
    </row>
    <row r="86" spans="1:8" ht="15.75">
      <c r="A86" t="s">
        <v>364</v>
      </c>
      <c r="B86" t="s">
        <v>170</v>
      </c>
      <c r="C86">
        <v>4454.43</v>
      </c>
      <c r="D86">
        <v>382831.5</v>
      </c>
      <c r="E86" t="s">
        <v>364</v>
      </c>
      <c r="F86" t="s">
        <v>170</v>
      </c>
      <c r="G86">
        <v>2412.45</v>
      </c>
      <c r="H86">
        <v>302165.4</v>
      </c>
    </row>
    <row r="87" spans="1:8" ht="15.75">
      <c r="A87" t="s">
        <v>364</v>
      </c>
      <c r="B87" t="s">
        <v>171</v>
      </c>
      <c r="C87">
        <v>6626.6</v>
      </c>
      <c r="D87">
        <v>389458.1</v>
      </c>
      <c r="E87" t="s">
        <v>364</v>
      </c>
      <c r="F87" t="s">
        <v>171</v>
      </c>
      <c r="G87">
        <v>7147.92</v>
      </c>
      <c r="H87">
        <v>309313.3</v>
      </c>
    </row>
    <row r="88" spans="1:8" ht="15.75">
      <c r="A88" t="s">
        <v>364</v>
      </c>
      <c r="B88" t="s">
        <v>172</v>
      </c>
      <c r="C88">
        <v>4579.96</v>
      </c>
      <c r="D88">
        <v>394038.1</v>
      </c>
      <c r="E88" t="s">
        <v>364</v>
      </c>
      <c r="F88" t="s">
        <v>172</v>
      </c>
      <c r="G88">
        <v>11386.43</v>
      </c>
      <c r="H88">
        <v>320699.7</v>
      </c>
    </row>
    <row r="89" spans="1:8" ht="15.75">
      <c r="A89" t="s">
        <v>364</v>
      </c>
      <c r="B89" t="s">
        <v>173</v>
      </c>
      <c r="C89">
        <v>9196.63</v>
      </c>
      <c r="D89">
        <v>403234.7</v>
      </c>
      <c r="E89" t="s">
        <v>364</v>
      </c>
      <c r="F89" t="s">
        <v>173</v>
      </c>
      <c r="G89">
        <v>15678.27</v>
      </c>
      <c r="H89">
        <v>336378</v>
      </c>
    </row>
    <row r="90" spans="1:8" ht="15.75">
      <c r="A90" t="s">
        <v>364</v>
      </c>
      <c r="B90" t="s">
        <v>174</v>
      </c>
      <c r="C90">
        <v>6587.09</v>
      </c>
      <c r="D90">
        <v>409821.8</v>
      </c>
      <c r="E90" t="s">
        <v>364</v>
      </c>
      <c r="F90" t="s">
        <v>174</v>
      </c>
      <c r="G90">
        <v>11817.92</v>
      </c>
      <c r="H90">
        <v>348195.9</v>
      </c>
    </row>
    <row r="91" spans="1:8" ht="15.75">
      <c r="A91" t="s">
        <v>364</v>
      </c>
      <c r="B91" t="s">
        <v>175</v>
      </c>
      <c r="C91">
        <v>9560.17</v>
      </c>
      <c r="D91">
        <v>419382</v>
      </c>
      <c r="E91" t="s">
        <v>364</v>
      </c>
      <c r="F91" t="s">
        <v>175</v>
      </c>
      <c r="G91">
        <v>19287.8</v>
      </c>
      <c r="H91">
        <v>367483.7</v>
      </c>
    </row>
    <row r="92" spans="1:8" ht="15.75">
      <c r="A92" t="s">
        <v>364</v>
      </c>
      <c r="B92" t="s">
        <v>176</v>
      </c>
      <c r="C92">
        <v>7349.8</v>
      </c>
      <c r="D92">
        <v>426731.8</v>
      </c>
      <c r="E92" t="s">
        <v>364</v>
      </c>
      <c r="F92" t="s">
        <v>176</v>
      </c>
      <c r="G92">
        <v>6102.97</v>
      </c>
      <c r="H92">
        <v>373586.7</v>
      </c>
    </row>
    <row r="93" spans="1:8" ht="15.75">
      <c r="A93" t="s">
        <v>364</v>
      </c>
      <c r="B93" t="s">
        <v>177</v>
      </c>
      <c r="C93">
        <v>15169.69</v>
      </c>
      <c r="D93">
        <v>441901.5</v>
      </c>
      <c r="E93" t="s">
        <v>364</v>
      </c>
      <c r="F93" t="s">
        <v>177</v>
      </c>
      <c r="G93">
        <v>6121.37</v>
      </c>
      <c r="H93">
        <v>379708.1</v>
      </c>
    </row>
    <row r="94" spans="1:8" ht="15.75">
      <c r="A94" t="s">
        <v>364</v>
      </c>
      <c r="B94" t="s">
        <v>178</v>
      </c>
      <c r="C94">
        <v>7156.68</v>
      </c>
      <c r="D94">
        <v>449058.1</v>
      </c>
      <c r="E94" t="s">
        <v>364</v>
      </c>
      <c r="F94" t="s">
        <v>178</v>
      </c>
      <c r="G94">
        <v>4401.43</v>
      </c>
      <c r="H94">
        <v>384109.5</v>
      </c>
    </row>
    <row r="95" spans="1:8" ht="15.75">
      <c r="A95" t="s">
        <v>364</v>
      </c>
      <c r="B95" t="s">
        <v>179</v>
      </c>
      <c r="C95">
        <v>6810.8</v>
      </c>
      <c r="D95">
        <v>455868.9</v>
      </c>
      <c r="E95" t="s">
        <v>364</v>
      </c>
      <c r="F95" t="s">
        <v>179</v>
      </c>
      <c r="G95">
        <v>3532.98</v>
      </c>
      <c r="H95">
        <v>387642.5</v>
      </c>
    </row>
    <row r="96" spans="1:8" ht="15.75">
      <c r="A96" t="s">
        <v>364</v>
      </c>
      <c r="B96" t="s">
        <v>180</v>
      </c>
      <c r="C96">
        <v>3912.22</v>
      </c>
      <c r="D96">
        <v>459781.1</v>
      </c>
      <c r="E96" t="s">
        <v>364</v>
      </c>
      <c r="F96" t="s">
        <v>180</v>
      </c>
      <c r="G96">
        <v>9970.71</v>
      </c>
      <c r="H96">
        <v>397613.2</v>
      </c>
    </row>
    <row r="97" spans="1:8" ht="15.75">
      <c r="A97" t="s">
        <v>364</v>
      </c>
      <c r="B97" t="s">
        <v>181</v>
      </c>
      <c r="C97">
        <v>12201.09</v>
      </c>
      <c r="D97">
        <v>471982.2</v>
      </c>
      <c r="E97" t="s">
        <v>364</v>
      </c>
      <c r="F97" t="s">
        <v>181</v>
      </c>
      <c r="G97">
        <v>1389.74</v>
      </c>
      <c r="H97">
        <v>399002.9</v>
      </c>
    </row>
    <row r="98" spans="1:8" ht="15.75">
      <c r="A98" t="s">
        <v>364</v>
      </c>
      <c r="B98" t="s">
        <v>182</v>
      </c>
      <c r="C98">
        <v>7891.79</v>
      </c>
      <c r="D98">
        <v>479874</v>
      </c>
      <c r="E98" t="s">
        <v>364</v>
      </c>
      <c r="F98" t="s">
        <v>182</v>
      </c>
      <c r="G98">
        <v>6097.92</v>
      </c>
      <c r="H98">
        <v>405100.8</v>
      </c>
    </row>
    <row r="99" spans="1:8" ht="15.75">
      <c r="A99" t="s">
        <v>364</v>
      </c>
      <c r="B99" t="s">
        <v>183</v>
      </c>
      <c r="C99">
        <v>10910.39</v>
      </c>
      <c r="D99">
        <v>490784.4</v>
      </c>
      <c r="E99" t="s">
        <v>364</v>
      </c>
      <c r="F99" t="s">
        <v>183</v>
      </c>
      <c r="G99">
        <v>8113.52</v>
      </c>
      <c r="H99">
        <v>413214.4</v>
      </c>
    </row>
    <row r="100" spans="1:8" ht="15.75">
      <c r="A100" t="s">
        <v>364</v>
      </c>
      <c r="B100" t="s">
        <v>184</v>
      </c>
      <c r="C100">
        <v>5489.99</v>
      </c>
      <c r="D100">
        <v>496274.4</v>
      </c>
      <c r="E100" t="s">
        <v>364</v>
      </c>
      <c r="F100" t="s">
        <v>184</v>
      </c>
      <c r="G100">
        <v>2736.64</v>
      </c>
      <c r="H100">
        <v>415951</v>
      </c>
    </row>
    <row r="101" spans="1:8" ht="15.75">
      <c r="A101" t="s">
        <v>364</v>
      </c>
      <c r="B101" t="s">
        <v>185</v>
      </c>
      <c r="C101">
        <v>4358.97</v>
      </c>
      <c r="D101">
        <v>500633.4</v>
      </c>
      <c r="E101" t="s">
        <v>364</v>
      </c>
      <c r="F101" t="s">
        <v>185</v>
      </c>
      <c r="G101">
        <v>9681.32</v>
      </c>
      <c r="H101">
        <v>425632.3</v>
      </c>
    </row>
    <row r="102" spans="1:8" ht="15.75">
      <c r="A102" t="s">
        <v>364</v>
      </c>
      <c r="B102" t="s">
        <v>187</v>
      </c>
      <c r="C102">
        <v>9789.67</v>
      </c>
      <c r="D102">
        <v>510423</v>
      </c>
      <c r="E102" t="s">
        <v>364</v>
      </c>
      <c r="F102" t="s">
        <v>187</v>
      </c>
      <c r="G102">
        <v>7391.06</v>
      </c>
      <c r="H102">
        <v>433023.4</v>
      </c>
    </row>
    <row r="103" spans="1:8" ht="15.75">
      <c r="A103" t="s">
        <v>364</v>
      </c>
      <c r="B103" t="s">
        <v>188</v>
      </c>
      <c r="C103">
        <v>3521.39</v>
      </c>
      <c r="D103">
        <v>513944.4</v>
      </c>
      <c r="E103" t="s">
        <v>364</v>
      </c>
      <c r="F103" t="s">
        <v>188</v>
      </c>
      <c r="G103">
        <v>1380.49</v>
      </c>
      <c r="H103">
        <v>434403.9</v>
      </c>
    </row>
    <row r="104" spans="1:8" ht="15.75">
      <c r="A104" t="s">
        <v>364</v>
      </c>
      <c r="B104" t="s">
        <v>189</v>
      </c>
      <c r="C104">
        <v>5511.12</v>
      </c>
      <c r="D104">
        <v>519455.6</v>
      </c>
      <c r="E104" t="s">
        <v>364</v>
      </c>
      <c r="F104" t="s">
        <v>189</v>
      </c>
      <c r="G104">
        <v>5499.08</v>
      </c>
      <c r="H104">
        <v>439903</v>
      </c>
    </row>
    <row r="105" spans="1:8" ht="15.75">
      <c r="A105" t="s">
        <v>364</v>
      </c>
      <c r="B105" t="s">
        <v>190</v>
      </c>
      <c r="C105">
        <v>5077.02</v>
      </c>
      <c r="D105">
        <v>524532.6</v>
      </c>
      <c r="E105" t="s">
        <v>364</v>
      </c>
      <c r="F105" t="s">
        <v>190</v>
      </c>
      <c r="G105">
        <v>3597.48</v>
      </c>
      <c r="H105">
        <v>443500.4</v>
      </c>
    </row>
    <row r="106" spans="1:8" ht="15.75">
      <c r="A106" t="s">
        <v>364</v>
      </c>
      <c r="B106" t="s">
        <v>191</v>
      </c>
      <c r="C106">
        <v>2457.73</v>
      </c>
      <c r="D106">
        <v>526990.3</v>
      </c>
      <c r="E106" t="s">
        <v>364</v>
      </c>
      <c r="F106" t="s">
        <v>191</v>
      </c>
      <c r="G106">
        <v>3161.37</v>
      </c>
      <c r="H106">
        <v>446661.8</v>
      </c>
    </row>
    <row r="107" spans="1:8" ht="15.75">
      <c r="A107" t="s">
        <v>364</v>
      </c>
      <c r="B107" t="s">
        <v>192</v>
      </c>
      <c r="C107">
        <v>2907.2</v>
      </c>
      <c r="D107">
        <v>529897.5</v>
      </c>
      <c r="E107" t="s">
        <v>364</v>
      </c>
      <c r="F107" t="s">
        <v>192</v>
      </c>
      <c r="G107">
        <v>4460.3</v>
      </c>
      <c r="H107">
        <v>451122.1</v>
      </c>
    </row>
    <row r="108" spans="1:8" ht="15.75">
      <c r="A108" t="s">
        <v>364</v>
      </c>
      <c r="B108" t="s">
        <v>193</v>
      </c>
      <c r="C108">
        <v>3471.96</v>
      </c>
      <c r="D108">
        <v>533369.5</v>
      </c>
      <c r="E108" t="s">
        <v>364</v>
      </c>
      <c r="F108" t="s">
        <v>193</v>
      </c>
      <c r="G108">
        <v>1065.12</v>
      </c>
      <c r="H108">
        <v>452187.2</v>
      </c>
    </row>
    <row r="109" spans="1:8" ht="15.75">
      <c r="A109" t="s">
        <v>364</v>
      </c>
      <c r="B109" t="s">
        <v>194</v>
      </c>
      <c r="C109">
        <v>2318.26</v>
      </c>
      <c r="D109">
        <v>535687.7</v>
      </c>
      <c r="E109" t="s">
        <v>364</v>
      </c>
      <c r="F109" t="s">
        <v>194</v>
      </c>
      <c r="G109">
        <v>7829.43</v>
      </c>
      <c r="H109">
        <v>460016.7</v>
      </c>
    </row>
    <row r="110" spans="1:8" ht="15.75">
      <c r="A110" t="s">
        <v>364</v>
      </c>
      <c r="B110" t="s">
        <v>195</v>
      </c>
      <c r="C110">
        <v>1225.97</v>
      </c>
      <c r="D110">
        <v>536913.7</v>
      </c>
      <c r="E110" t="s">
        <v>364</v>
      </c>
      <c r="F110" t="s">
        <v>195</v>
      </c>
      <c r="G110">
        <v>2869.27</v>
      </c>
      <c r="H110">
        <v>462885.9</v>
      </c>
    </row>
    <row r="111" spans="1:8" ht="15.75">
      <c r="A111" t="s">
        <v>364</v>
      </c>
      <c r="B111" t="s">
        <v>196</v>
      </c>
      <c r="C111">
        <v>2926.55</v>
      </c>
      <c r="D111">
        <v>539840.2</v>
      </c>
      <c r="E111" t="s">
        <v>364</v>
      </c>
      <c r="F111" t="s">
        <v>196</v>
      </c>
      <c r="G111">
        <v>1429.52</v>
      </c>
      <c r="H111">
        <v>464315.4</v>
      </c>
    </row>
    <row r="112" spans="1:8" ht="15.75">
      <c r="A112" t="s">
        <v>364</v>
      </c>
      <c r="B112" t="s">
        <v>197</v>
      </c>
      <c r="C112">
        <v>4908.16</v>
      </c>
      <c r="D112">
        <v>544748.4</v>
      </c>
      <c r="E112" t="s">
        <v>364</v>
      </c>
      <c r="F112" t="s">
        <v>197</v>
      </c>
      <c r="G112">
        <v>1401.22</v>
      </c>
      <c r="H112">
        <v>465716.7</v>
      </c>
    </row>
    <row r="113" spans="5:8" ht="15.75">
      <c r="E113" t="s">
        <v>364</v>
      </c>
      <c r="F113" t="s">
        <v>198</v>
      </c>
      <c r="G113">
        <v>1480.21</v>
      </c>
      <c r="H113">
        <v>467196.9</v>
      </c>
    </row>
    <row r="114" spans="1:4" ht="15.75">
      <c r="A114" t="s">
        <v>364</v>
      </c>
      <c r="B114" t="s">
        <v>199</v>
      </c>
      <c r="C114">
        <v>4967.64</v>
      </c>
      <c r="D114">
        <v>549716</v>
      </c>
    </row>
    <row r="115" spans="1:8" ht="15.75">
      <c r="A115" t="s">
        <v>364</v>
      </c>
      <c r="B115" t="s">
        <v>200</v>
      </c>
      <c r="C115">
        <v>2628.06</v>
      </c>
      <c r="D115">
        <v>552344.1</v>
      </c>
      <c r="E115" t="s">
        <v>364</v>
      </c>
      <c r="F115" t="s">
        <v>200</v>
      </c>
      <c r="G115">
        <v>5053.76</v>
      </c>
      <c r="H115">
        <v>472250.6</v>
      </c>
    </row>
    <row r="116" spans="1:8" ht="15.75">
      <c r="A116" t="s">
        <v>364</v>
      </c>
      <c r="B116" t="s">
        <v>392</v>
      </c>
      <c r="C116">
        <v>25514.89</v>
      </c>
      <c r="D116">
        <v>577859</v>
      </c>
      <c r="E116" t="s">
        <v>364</v>
      </c>
      <c r="F116" t="s">
        <v>392</v>
      </c>
      <c r="G116">
        <v>22390.34</v>
      </c>
      <c r="H116">
        <v>494641</v>
      </c>
    </row>
    <row r="117" spans="1:8" ht="15.75">
      <c r="A117" t="s">
        <v>364</v>
      </c>
      <c r="B117" t="s">
        <v>393</v>
      </c>
      <c r="C117">
        <v>5874.12</v>
      </c>
      <c r="D117">
        <v>583733.1</v>
      </c>
      <c r="E117" t="s">
        <v>364</v>
      </c>
      <c r="F117" t="s">
        <v>393</v>
      </c>
      <c r="G117">
        <v>9581.88</v>
      </c>
      <c r="H117">
        <v>504222.9</v>
      </c>
    </row>
    <row r="118" spans="1:8" ht="15.75">
      <c r="A118" t="s">
        <v>364</v>
      </c>
      <c r="B118" t="s">
        <v>394</v>
      </c>
      <c r="C118">
        <v>3752.94</v>
      </c>
      <c r="D118">
        <v>587486.1</v>
      </c>
      <c r="E118" t="s">
        <v>364</v>
      </c>
      <c r="F118" t="s">
        <v>394</v>
      </c>
      <c r="G118">
        <v>1129.84</v>
      </c>
      <c r="H118">
        <v>505352.7</v>
      </c>
    </row>
    <row r="119" spans="1:8" ht="15.75">
      <c r="A119" t="s">
        <v>364</v>
      </c>
      <c r="B119" t="s">
        <v>395</v>
      </c>
      <c r="C119">
        <v>1372.44</v>
      </c>
      <c r="D119">
        <v>588858.5</v>
      </c>
      <c r="E119" t="s">
        <v>364</v>
      </c>
      <c r="F119" t="s">
        <v>395</v>
      </c>
      <c r="G119">
        <v>1487.67</v>
      </c>
      <c r="H119">
        <v>506840.4</v>
      </c>
    </row>
    <row r="120" spans="1:8" ht="15.75">
      <c r="A120" t="s">
        <v>364</v>
      </c>
      <c r="B120" t="s">
        <v>396</v>
      </c>
      <c r="C120">
        <v>1097.34</v>
      </c>
      <c r="D120">
        <v>589955.8</v>
      </c>
      <c r="E120" t="s">
        <v>364</v>
      </c>
      <c r="F120" t="s">
        <v>396</v>
      </c>
      <c r="G120">
        <v>1016.09</v>
      </c>
      <c r="H120">
        <v>507856.5</v>
      </c>
    </row>
    <row r="121" spans="5:8" ht="15.75">
      <c r="E121" t="s">
        <v>145</v>
      </c>
      <c r="F121" t="s">
        <v>162</v>
      </c>
      <c r="G121">
        <v>3009.44</v>
      </c>
      <c r="H121">
        <v>510865.9</v>
      </c>
    </row>
    <row r="122" spans="1:8" ht="15.75">
      <c r="A122" t="s">
        <v>145</v>
      </c>
      <c r="B122" t="s">
        <v>165</v>
      </c>
      <c r="C122">
        <v>1627.33</v>
      </c>
      <c r="D122">
        <v>591583.2</v>
      </c>
      <c r="E122" t="s">
        <v>145</v>
      </c>
      <c r="F122" t="s">
        <v>165</v>
      </c>
      <c r="G122">
        <v>1826.88</v>
      </c>
      <c r="H122">
        <v>512692.8</v>
      </c>
    </row>
    <row r="123" spans="1:4" ht="15.75">
      <c r="A123" t="s">
        <v>145</v>
      </c>
      <c r="B123" t="s">
        <v>166</v>
      </c>
      <c r="C123">
        <v>1740.52</v>
      </c>
      <c r="D123">
        <v>593323.7</v>
      </c>
    </row>
    <row r="124" spans="1:4" ht="15.75">
      <c r="A124" t="s">
        <v>145</v>
      </c>
      <c r="B124" t="s">
        <v>168</v>
      </c>
      <c r="C124">
        <v>2677.66</v>
      </c>
      <c r="D124">
        <v>596001.3</v>
      </c>
    </row>
    <row r="125" spans="5:8" ht="15.75">
      <c r="E125" t="s">
        <v>145</v>
      </c>
      <c r="F125" t="s">
        <v>169</v>
      </c>
      <c r="G125">
        <v>1893.71</v>
      </c>
      <c r="H125">
        <v>514586.5</v>
      </c>
    </row>
    <row r="126" spans="5:8" ht="15.75">
      <c r="E126" t="s">
        <v>145</v>
      </c>
      <c r="F126" t="s">
        <v>170</v>
      </c>
      <c r="G126">
        <v>3046.6</v>
      </c>
      <c r="H126">
        <v>517633.1</v>
      </c>
    </row>
    <row r="127" spans="5:8" ht="15.75">
      <c r="E127" t="s">
        <v>145</v>
      </c>
      <c r="F127" t="s">
        <v>171</v>
      </c>
      <c r="G127">
        <v>1686.6</v>
      </c>
      <c r="H127">
        <v>519319.7</v>
      </c>
    </row>
    <row r="128" spans="1:8" ht="15.75">
      <c r="A128" t="s">
        <v>145</v>
      </c>
      <c r="B128" t="s">
        <v>173</v>
      </c>
      <c r="C128">
        <v>1651.37</v>
      </c>
      <c r="D128">
        <v>597652.7</v>
      </c>
      <c r="E128" t="s">
        <v>145</v>
      </c>
      <c r="F128" t="s">
        <v>173</v>
      </c>
      <c r="G128">
        <v>1343.29</v>
      </c>
      <c r="H128">
        <v>520663</v>
      </c>
    </row>
    <row r="129" spans="5:8" ht="15.75">
      <c r="E129" t="s">
        <v>145</v>
      </c>
      <c r="F129" t="s">
        <v>174</v>
      </c>
      <c r="G129">
        <v>5845.08</v>
      </c>
      <c r="H129">
        <v>526508.1</v>
      </c>
    </row>
    <row r="130" spans="1:4" ht="15.75">
      <c r="A130" t="s">
        <v>145</v>
      </c>
      <c r="B130" t="s">
        <v>175</v>
      </c>
      <c r="C130">
        <v>5670.98</v>
      </c>
      <c r="D130">
        <v>603323.7</v>
      </c>
    </row>
    <row r="131" spans="5:8" ht="15.75">
      <c r="E131" t="s">
        <v>145</v>
      </c>
      <c r="F131" t="s">
        <v>178</v>
      </c>
      <c r="G131">
        <v>1526.78</v>
      </c>
      <c r="H131">
        <v>528034.8</v>
      </c>
    </row>
    <row r="132" spans="1:4" ht="15.75">
      <c r="A132" t="s">
        <v>145</v>
      </c>
      <c r="B132" t="s">
        <v>181</v>
      </c>
      <c r="C132">
        <v>1627.33</v>
      </c>
      <c r="D132">
        <v>604951</v>
      </c>
    </row>
    <row r="133" spans="5:8" ht="15.75">
      <c r="E133" t="s">
        <v>145</v>
      </c>
      <c r="F133" t="s">
        <v>184</v>
      </c>
      <c r="G133">
        <v>1776.06</v>
      </c>
      <c r="H133">
        <v>529810.9</v>
      </c>
    </row>
    <row r="134" spans="1:4" ht="15.75">
      <c r="A134" t="s">
        <v>145</v>
      </c>
      <c r="B134" t="s">
        <v>189</v>
      </c>
      <c r="C134">
        <v>1405.4</v>
      </c>
      <c r="D134">
        <v>606356.4</v>
      </c>
    </row>
    <row r="135" spans="1:4" ht="15.75">
      <c r="A135" t="s">
        <v>145</v>
      </c>
      <c r="B135" t="s">
        <v>192</v>
      </c>
      <c r="C135">
        <v>1712.81</v>
      </c>
      <c r="D135">
        <v>608069.2</v>
      </c>
    </row>
    <row r="136" spans="1:4" ht="15.75">
      <c r="A136" t="s">
        <v>145</v>
      </c>
      <c r="B136" t="s">
        <v>193</v>
      </c>
      <c r="C136">
        <v>3629.77</v>
      </c>
      <c r="D136">
        <v>611699</v>
      </c>
    </row>
    <row r="137" spans="5:8" ht="15.75">
      <c r="E137" t="s">
        <v>145</v>
      </c>
      <c r="F137" t="s">
        <v>196</v>
      </c>
      <c r="G137">
        <v>1445.06</v>
      </c>
      <c r="H137">
        <v>531256</v>
      </c>
    </row>
    <row r="138" spans="5:8" ht="15.75">
      <c r="E138" t="s">
        <v>145</v>
      </c>
      <c r="F138" t="s">
        <v>198</v>
      </c>
      <c r="G138">
        <v>4326</v>
      </c>
      <c r="H138">
        <v>535582</v>
      </c>
    </row>
    <row r="139" spans="1:4" ht="15.75">
      <c r="A139" t="s">
        <v>145</v>
      </c>
      <c r="B139" t="s">
        <v>199</v>
      </c>
      <c r="C139">
        <v>4406.19</v>
      </c>
      <c r="D139">
        <v>616105.2</v>
      </c>
    </row>
    <row r="140" spans="1:8" ht="15.75">
      <c r="A140" t="s">
        <v>145</v>
      </c>
      <c r="B140" t="s">
        <v>200</v>
      </c>
      <c r="C140">
        <v>1691.03</v>
      </c>
      <c r="D140">
        <v>617796.2</v>
      </c>
      <c r="E140" t="s">
        <v>145</v>
      </c>
      <c r="F140" t="s">
        <v>200</v>
      </c>
      <c r="G140">
        <v>1632.35</v>
      </c>
      <c r="H140">
        <v>537214.3</v>
      </c>
    </row>
    <row r="141" spans="1:8" ht="15.75">
      <c r="A141" t="s">
        <v>145</v>
      </c>
      <c r="B141" t="s">
        <v>392</v>
      </c>
      <c r="C141">
        <v>4200.58</v>
      </c>
      <c r="D141">
        <v>621996.8</v>
      </c>
      <c r="E141" t="s">
        <v>145</v>
      </c>
      <c r="F141" t="s">
        <v>392</v>
      </c>
      <c r="G141">
        <v>6733.09</v>
      </c>
      <c r="H141">
        <v>543947.4</v>
      </c>
    </row>
    <row r="142" spans="1:8" ht="15.75">
      <c r="A142" t="s">
        <v>145</v>
      </c>
      <c r="B142" t="s">
        <v>393</v>
      </c>
      <c r="C142">
        <v>5249.99</v>
      </c>
      <c r="D142">
        <v>627246.8</v>
      </c>
      <c r="E142" t="s">
        <v>145</v>
      </c>
      <c r="F142" t="s">
        <v>393</v>
      </c>
      <c r="G142">
        <v>5215.82</v>
      </c>
      <c r="H142">
        <v>549163.2</v>
      </c>
    </row>
    <row r="143" spans="5:8" ht="15.75">
      <c r="E143" t="s">
        <v>145</v>
      </c>
      <c r="F143" t="s">
        <v>394</v>
      </c>
      <c r="G143">
        <v>4429.24</v>
      </c>
      <c r="H143">
        <v>553592.5</v>
      </c>
    </row>
    <row r="144" spans="1:4" ht="15.75">
      <c r="A144" t="s">
        <v>145</v>
      </c>
      <c r="B144" t="s">
        <v>395</v>
      </c>
      <c r="C144">
        <v>1895.51</v>
      </c>
      <c r="D144">
        <v>629142.3</v>
      </c>
    </row>
    <row r="145" spans="1:8" ht="15.75">
      <c r="A145" t="s">
        <v>145</v>
      </c>
      <c r="B145" t="s">
        <v>396</v>
      </c>
      <c r="C145">
        <v>4488.15</v>
      </c>
      <c r="D145">
        <v>633630.5</v>
      </c>
      <c r="E145" t="s">
        <v>145</v>
      </c>
      <c r="F145" t="s">
        <v>396</v>
      </c>
      <c r="G145">
        <v>2827.04</v>
      </c>
      <c r="H145">
        <v>556419.5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104.50390625" style="0" customWidth="1"/>
  </cols>
  <sheetData>
    <row r="1" ht="15.75">
      <c r="A1" s="60" t="s">
        <v>517</v>
      </c>
    </row>
    <row r="2" ht="15.75">
      <c r="A2" s="27"/>
    </row>
    <row r="3" ht="15.75">
      <c r="A3" s="28" t="s">
        <v>398</v>
      </c>
    </row>
    <row r="4" ht="15.75">
      <c r="A4" s="28" t="s">
        <v>399</v>
      </c>
    </row>
    <row r="5" ht="15.75">
      <c r="A5" s="28" t="s">
        <v>400</v>
      </c>
    </row>
    <row r="6" ht="15.75">
      <c r="A6" s="28" t="s">
        <v>369</v>
      </c>
    </row>
    <row r="7" ht="15.75">
      <c r="A7" s="28" t="s">
        <v>370</v>
      </c>
    </row>
    <row r="8" ht="15.75">
      <c r="A8" s="28" t="s">
        <v>372</v>
      </c>
    </row>
    <row r="9" ht="15.75">
      <c r="A9" s="28" t="s">
        <v>373</v>
      </c>
    </row>
    <row r="10" ht="15.75">
      <c r="A10" s="28" t="s">
        <v>374</v>
      </c>
    </row>
    <row r="11" ht="15.75">
      <c r="A11" s="28" t="s">
        <v>375</v>
      </c>
    </row>
    <row r="12" ht="15.75">
      <c r="A12" s="28" t="s">
        <v>376</v>
      </c>
    </row>
    <row r="13" ht="15.75">
      <c r="A13" s="28" t="s">
        <v>377</v>
      </c>
    </row>
    <row r="14" ht="15.75">
      <c r="A14" s="28" t="s">
        <v>378</v>
      </c>
    </row>
    <row r="15" ht="15.75">
      <c r="A15" s="27"/>
    </row>
    <row r="16" ht="15.75">
      <c r="A16" s="16"/>
    </row>
    <row r="17" ht="15.75">
      <c r="A17" s="16"/>
    </row>
    <row r="18" ht="15.75">
      <c r="A18" s="16"/>
    </row>
    <row r="19" ht="15.75">
      <c r="A19" s="16"/>
    </row>
    <row r="20" ht="15.75">
      <c r="A20" s="16"/>
    </row>
    <row r="21" ht="15.75">
      <c r="A21" s="16"/>
    </row>
    <row r="22" ht="15.75">
      <c r="A22" s="16"/>
    </row>
    <row r="23" ht="15.75">
      <c r="A23" s="16"/>
    </row>
    <row r="24" ht="15.75">
      <c r="A24" s="16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</sheetData>
  <hyperlinks>
    <hyperlink ref="A4" location="'Table 2.'!A1" display="Table 2. Top 10 Countries of Origin for Foreign Born Persons"/>
    <hyperlink ref="A5" location="'Table 3.'!A1" display="Table 3. Native and Foreign-Born Population by Region of Origin and Age"/>
    <hyperlink ref="A6" location="'Table 4.'!A1" display="Table 4. Native and Foreign-Born Population by Region of Origin and Race"/>
    <hyperlink ref="A7" location="'Table 5.'!A1" display="Table 5. Native and Foreign-Born Population by Region of Origin and Labor Force Status"/>
    <hyperlink ref="A8" location="'Table 6.'!A1" display="Table 6. Native and Foreign-Born Population by Region of Origin and Class of Worker"/>
    <hyperlink ref="A9" location="'Table 7.'!A1" display="Table 7. Native and Foreign-Born Population by Region of Origin and Major Industry"/>
    <hyperlink ref="A10" location="'Table 8.'!A1" display="Table 8. Native and Foreign-Born Population by Region of Origin and Major Occupation"/>
    <hyperlink ref="A11" location="'Table 9.'!A1" display="Table 9. Native and Foreign-Born Population by Region of Origin and Educational Attainment"/>
    <hyperlink ref="A12" location="'Table 10.'!A1" display="Table 10. Native and Foreign-Born Population by Region of Origin and Health Insurance Coverage"/>
    <hyperlink ref="A13" location="'Table 11.'!A1" display="Table 11. Earnings, Income and Poverty Status of Native and Foreign-Born Population by Region of Origin "/>
    <hyperlink ref="A14" location="'Table 12'!A1" display="Table 12. Foreign-Born Population by Year of Entry and Region of Origin"/>
    <hyperlink ref="A3" location="'Table 1.'!A1" display="Table 1. Foreign-Born Population by Region of Origin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15.75"/>
  <cols>
    <col min="1" max="1" width="23.50390625" style="0" bestFit="1" customWidth="1"/>
    <col min="2" max="3" width="10.625" style="0" customWidth="1"/>
    <col min="4" max="4" width="1.625" style="0" customWidth="1"/>
    <col min="5" max="6" width="10.625" style="0" customWidth="1"/>
    <col min="7" max="7" width="1.625" style="0" customWidth="1"/>
    <col min="8" max="8" width="10.25390625" style="0" bestFit="1" customWidth="1"/>
    <col min="11" max="11" width="1.625" style="0" customWidth="1"/>
    <col min="12" max="12" width="9.50390625" style="0" bestFit="1" customWidth="1"/>
  </cols>
  <sheetData>
    <row r="1" ht="15.75">
      <c r="A1" s="3" t="s">
        <v>398</v>
      </c>
    </row>
    <row r="2" ht="15.75">
      <c r="A2" s="3" t="s">
        <v>262</v>
      </c>
    </row>
    <row r="4" spans="2:6" ht="15.75">
      <c r="B4" s="4" t="s">
        <v>263</v>
      </c>
      <c r="C4" s="4"/>
      <c r="E4" s="4" t="s">
        <v>264</v>
      </c>
      <c r="F4" s="4"/>
    </row>
    <row r="5" spans="2:6" ht="15.75">
      <c r="B5" s="5" t="s">
        <v>265</v>
      </c>
      <c r="C5" s="5" t="s">
        <v>266</v>
      </c>
      <c r="D5" s="5"/>
      <c r="E5" s="5" t="s">
        <v>265</v>
      </c>
      <c r="F5" s="5" t="s">
        <v>266</v>
      </c>
    </row>
    <row r="7" spans="1:6" ht="15.75">
      <c r="A7" s="6" t="s">
        <v>267</v>
      </c>
      <c r="B7" s="7">
        <v>295329.2</v>
      </c>
      <c r="C7" s="1">
        <f>B7/B$7</f>
        <v>1</v>
      </c>
      <c r="D7" s="1"/>
      <c r="E7" s="7">
        <v>8692.6</v>
      </c>
      <c r="F7" s="1">
        <f>E7/E$7</f>
        <v>1</v>
      </c>
    </row>
    <row r="8" spans="1:6" ht="15.75">
      <c r="A8" t="s">
        <v>268</v>
      </c>
      <c r="B8" s="7">
        <v>258860</v>
      </c>
      <c r="C8" s="1">
        <f>B8/B$7</f>
        <v>0.876513395898543</v>
      </c>
      <c r="D8" s="1"/>
      <c r="E8" s="7">
        <v>6910.9</v>
      </c>
      <c r="F8" s="1">
        <f>E8/E$7</f>
        <v>0.7950325564273059</v>
      </c>
    </row>
    <row r="9" spans="1:6" ht="15.75">
      <c r="A9" t="s">
        <v>269</v>
      </c>
      <c r="B9" s="7">
        <v>36469.2</v>
      </c>
      <c r="C9" s="1">
        <f>B9/B$7</f>
        <v>0.12348660410145694</v>
      </c>
      <c r="D9" s="1"/>
      <c r="E9" s="7">
        <v>1781.7</v>
      </c>
      <c r="F9" s="1">
        <f>E9/E$7</f>
        <v>0.204967443572694</v>
      </c>
    </row>
    <row r="10" spans="1:6" ht="15.75">
      <c r="A10" t="s">
        <v>270</v>
      </c>
      <c r="B10" s="7">
        <v>69521</v>
      </c>
      <c r="C10" s="1">
        <f>B10/B$7</f>
        <v>0.23540171442580007</v>
      </c>
      <c r="D10" s="1"/>
      <c r="E10" s="7">
        <v>3095.5</v>
      </c>
      <c r="F10" s="1">
        <f>E10/E$7</f>
        <v>0.3561074937302993</v>
      </c>
    </row>
    <row r="11" ht="15.75">
      <c r="H11" s="26"/>
    </row>
    <row r="12" ht="15.75">
      <c r="A12" s="8" t="s">
        <v>271</v>
      </c>
    </row>
    <row r="13" spans="1:6" ht="15.75">
      <c r="A13" t="s">
        <v>272</v>
      </c>
      <c r="B13" s="7">
        <v>36469.19135</v>
      </c>
      <c r="C13" s="1">
        <f aca="true" t="shared" si="0" ref="C13:C25">B13/B$13</f>
        <v>1</v>
      </c>
      <c r="E13" s="7">
        <v>1781.6995450000002</v>
      </c>
      <c r="F13" s="1">
        <f aca="true" t="shared" si="1" ref="F13:F25">E13/E$13</f>
        <v>1</v>
      </c>
    </row>
    <row r="14" spans="1:6" ht="15.75">
      <c r="A14" t="s">
        <v>401</v>
      </c>
      <c r="B14" s="7">
        <f>B15+B16</f>
        <v>5167.625</v>
      </c>
      <c r="C14" s="1">
        <f t="shared" si="0"/>
        <v>0.14169837083596315</v>
      </c>
      <c r="D14" s="1"/>
      <c r="E14" s="7">
        <f>E15+E16</f>
        <v>293.4612</v>
      </c>
      <c r="F14" s="1">
        <f t="shared" si="1"/>
        <v>0.16470857885300744</v>
      </c>
    </row>
    <row r="15" spans="1:6" ht="15.75">
      <c r="A15" t="s">
        <v>273</v>
      </c>
      <c r="B15" s="7">
        <v>2872.8805</v>
      </c>
      <c r="C15" s="1">
        <f t="shared" si="0"/>
        <v>0.07877554707557288</v>
      </c>
      <c r="E15" s="7">
        <v>167.7605</v>
      </c>
      <c r="F15" s="1">
        <f t="shared" si="1"/>
        <v>0.09415757020917911</v>
      </c>
    </row>
    <row r="16" spans="1:6" ht="15.75">
      <c r="A16" t="s">
        <v>274</v>
      </c>
      <c r="B16" s="7">
        <v>2294.7445</v>
      </c>
      <c r="C16" s="1">
        <f t="shared" si="0"/>
        <v>0.06292282376039028</v>
      </c>
      <c r="E16" s="7">
        <v>125.7007</v>
      </c>
      <c r="F16" s="1">
        <f t="shared" si="1"/>
        <v>0.07055100864382832</v>
      </c>
    </row>
    <row r="17" spans="1:6" ht="15.75">
      <c r="A17" t="s">
        <v>275</v>
      </c>
      <c r="B17" s="7">
        <f>B18+B19</f>
        <v>9492.121500000001</v>
      </c>
      <c r="C17" s="1">
        <f t="shared" si="0"/>
        <v>0.26027781666181643</v>
      </c>
      <c r="D17" s="1"/>
      <c r="E17" s="7">
        <f>E18+E19</f>
        <v>525.6952</v>
      </c>
      <c r="F17" s="1">
        <f t="shared" si="1"/>
        <v>0.2950526655716242</v>
      </c>
    </row>
    <row r="18" spans="1:6" ht="15.75">
      <c r="A18" t="s">
        <v>273</v>
      </c>
      <c r="B18" s="7">
        <v>4972.531</v>
      </c>
      <c r="C18" s="1">
        <f t="shared" si="0"/>
        <v>0.13634881432598586</v>
      </c>
      <c r="E18" s="7">
        <v>262.22125</v>
      </c>
      <c r="F18" s="1">
        <f t="shared" si="1"/>
        <v>0.14717478642000775</v>
      </c>
    </row>
    <row r="19" spans="1:6" ht="15.75">
      <c r="A19" t="s">
        <v>274</v>
      </c>
      <c r="B19" s="7">
        <v>4519.5905</v>
      </c>
      <c r="C19" s="1">
        <f t="shared" si="0"/>
        <v>0.12392900233583051</v>
      </c>
      <c r="E19" s="7">
        <v>263.47395</v>
      </c>
      <c r="F19" s="1">
        <f t="shared" si="1"/>
        <v>0.14787787915161643</v>
      </c>
    </row>
    <row r="20" spans="1:6" ht="15.75">
      <c r="A20" t="s">
        <v>407</v>
      </c>
      <c r="B20" s="7">
        <f>B21+B22</f>
        <v>19793.864</v>
      </c>
      <c r="C20" s="1">
        <f t="shared" si="0"/>
        <v>0.5427557691103014</v>
      </c>
      <c r="D20" s="1"/>
      <c r="E20" s="7">
        <f>E21+E22</f>
        <v>842.0387</v>
      </c>
      <c r="F20" s="1">
        <f t="shared" si="1"/>
        <v>0.4726042066761598</v>
      </c>
    </row>
    <row r="21" spans="1:6" ht="15.75">
      <c r="A21" t="s">
        <v>273</v>
      </c>
      <c r="B21" s="7">
        <v>5529.2055</v>
      </c>
      <c r="C21" s="1">
        <f t="shared" si="0"/>
        <v>0.15161305461740104</v>
      </c>
      <c r="E21" s="7">
        <v>245.76985000000002</v>
      </c>
      <c r="F21" s="1">
        <f t="shared" si="1"/>
        <v>0.13794124306183173</v>
      </c>
    </row>
    <row r="22" spans="1:6" ht="15.75">
      <c r="A22" t="s">
        <v>274</v>
      </c>
      <c r="B22" s="7">
        <v>14264.6585</v>
      </c>
      <c r="C22" s="1">
        <f t="shared" si="0"/>
        <v>0.3911427144929003</v>
      </c>
      <c r="E22" s="7">
        <v>596.2688499999999</v>
      </c>
      <c r="F22" s="1">
        <f t="shared" si="1"/>
        <v>0.33466296361432807</v>
      </c>
    </row>
    <row r="23" spans="1:6" ht="15.75">
      <c r="A23" t="s">
        <v>276</v>
      </c>
      <c r="B23" s="7">
        <f>B24+B25</f>
        <v>2015.5798499999999</v>
      </c>
      <c r="C23" s="1">
        <f t="shared" si="0"/>
        <v>0.05526801597151399</v>
      </c>
      <c r="D23" s="1"/>
      <c r="E23" s="7">
        <f>E24+E25</f>
        <v>120.50447</v>
      </c>
      <c r="F23" s="1">
        <f t="shared" si="1"/>
        <v>0.06763456293075497</v>
      </c>
    </row>
    <row r="24" spans="1:6" ht="15.75">
      <c r="A24" t="s">
        <v>273</v>
      </c>
      <c r="B24" s="7">
        <v>836.28685</v>
      </c>
      <c r="C24" s="1">
        <f t="shared" si="0"/>
        <v>0.022931324195648774</v>
      </c>
      <c r="E24" s="7">
        <v>62.212880000000006</v>
      </c>
      <c r="F24" s="1">
        <f t="shared" si="1"/>
        <v>0.03491771672423029</v>
      </c>
    </row>
    <row r="25" spans="1:6" ht="15.75">
      <c r="A25" t="s">
        <v>274</v>
      </c>
      <c r="B25" s="7">
        <v>1179.293</v>
      </c>
      <c r="C25" s="1">
        <f t="shared" si="0"/>
        <v>0.03233669177586521</v>
      </c>
      <c r="E25" s="7">
        <v>58.29159</v>
      </c>
      <c r="F25" s="1">
        <f t="shared" si="1"/>
        <v>0.03271684620652468</v>
      </c>
    </row>
    <row r="26" spans="2:6" ht="15.75">
      <c r="B26" s="7"/>
      <c r="C26" s="1"/>
      <c r="E26" s="7"/>
      <c r="F26" s="1"/>
    </row>
    <row r="27" ht="15.75">
      <c r="A27" t="s">
        <v>277</v>
      </c>
    </row>
    <row r="28" ht="15.75">
      <c r="A28" t="s">
        <v>402</v>
      </c>
    </row>
    <row r="29" ht="15.75">
      <c r="A29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00390625" defaultRowHeight="15.75"/>
  <cols>
    <col min="1" max="1" width="10.25390625" style="0" bestFit="1" customWidth="1"/>
    <col min="4" max="4" width="2.625" style="0" customWidth="1"/>
    <col min="5" max="5" width="9.50390625" style="0" bestFit="1" customWidth="1"/>
  </cols>
  <sheetData>
    <row r="1" ht="15.75">
      <c r="A1" s="3" t="s">
        <v>399</v>
      </c>
    </row>
    <row r="2" ht="15.75">
      <c r="A2" s="3" t="s">
        <v>262</v>
      </c>
    </row>
    <row r="4" spans="1:7" ht="15.75">
      <c r="A4" s="11" t="s">
        <v>283</v>
      </c>
      <c r="B4" s="11"/>
      <c r="C4" s="11"/>
      <c r="E4" s="11" t="s">
        <v>300</v>
      </c>
      <c r="F4" s="11"/>
      <c r="G4" s="11"/>
    </row>
    <row r="5" spans="1:7" ht="15.75">
      <c r="A5" s="21" t="s">
        <v>404</v>
      </c>
      <c r="B5" s="29" t="s">
        <v>298</v>
      </c>
      <c r="C5" s="29" t="s">
        <v>299</v>
      </c>
      <c r="E5" s="21" t="s">
        <v>404</v>
      </c>
      <c r="F5" s="29" t="s">
        <v>405</v>
      </c>
      <c r="G5" s="29" t="s">
        <v>406</v>
      </c>
    </row>
    <row r="6" spans="1:7" ht="15.75">
      <c r="A6" s="9" t="s">
        <v>297</v>
      </c>
      <c r="B6" s="7">
        <v>36469.2</v>
      </c>
      <c r="C6" s="1">
        <f aca="true" t="shared" si="0" ref="C6:C16">B6/B$6</f>
        <v>1</v>
      </c>
      <c r="D6" s="1"/>
      <c r="E6" s="9" t="s">
        <v>297</v>
      </c>
      <c r="F6" s="7">
        <v>1781.7</v>
      </c>
      <c r="G6" s="1">
        <f aca="true" t="shared" si="1" ref="G6:G16">F6/F$6</f>
        <v>1</v>
      </c>
    </row>
    <row r="7" spans="1:7" ht="15.75">
      <c r="A7" t="s">
        <v>284</v>
      </c>
      <c r="B7" s="7">
        <v>11233.2</v>
      </c>
      <c r="C7" s="1">
        <f t="shared" si="0"/>
        <v>0.30801882136158737</v>
      </c>
      <c r="D7" s="1"/>
      <c r="E7" t="s">
        <v>286</v>
      </c>
      <c r="F7" s="7">
        <v>185.1</v>
      </c>
      <c r="G7" s="1">
        <f t="shared" si="1"/>
        <v>0.10388954369422461</v>
      </c>
    </row>
    <row r="8" spans="1:7" ht="15.75">
      <c r="A8" t="s">
        <v>285</v>
      </c>
      <c r="B8" s="7">
        <v>1622.2</v>
      </c>
      <c r="C8" s="1">
        <f t="shared" si="0"/>
        <v>0.04448137058120277</v>
      </c>
      <c r="D8" s="1"/>
      <c r="E8" t="s">
        <v>292</v>
      </c>
      <c r="F8" s="7">
        <v>159.9</v>
      </c>
      <c r="G8" s="1">
        <f t="shared" si="1"/>
        <v>0.08974574844249873</v>
      </c>
    </row>
    <row r="9" spans="1:7" ht="15.75">
      <c r="A9" t="s">
        <v>286</v>
      </c>
      <c r="B9" s="7">
        <v>1574.9</v>
      </c>
      <c r="C9" s="1">
        <f t="shared" si="0"/>
        <v>0.04318438572823095</v>
      </c>
      <c r="D9" s="1"/>
      <c r="E9" t="s">
        <v>284</v>
      </c>
      <c r="F9" s="7">
        <v>109.8</v>
      </c>
      <c r="G9" s="1">
        <f t="shared" si="1"/>
        <v>0.06162653645394847</v>
      </c>
    </row>
    <row r="10" spans="1:7" ht="15.75">
      <c r="A10" t="s">
        <v>287</v>
      </c>
      <c r="B10" s="7">
        <v>1464.8</v>
      </c>
      <c r="C10" s="1">
        <f t="shared" si="0"/>
        <v>0.04016539984425214</v>
      </c>
      <c r="D10" s="1"/>
      <c r="E10" t="s">
        <v>285</v>
      </c>
      <c r="F10" s="7">
        <v>102.9</v>
      </c>
      <c r="G10" s="1">
        <f t="shared" si="1"/>
        <v>0.05775383061121401</v>
      </c>
    </row>
    <row r="11" spans="1:7" ht="15.75">
      <c r="A11" t="s">
        <v>288</v>
      </c>
      <c r="B11" s="7">
        <v>1042.7</v>
      </c>
      <c r="C11" s="1">
        <f t="shared" si="0"/>
        <v>0.028591249602404223</v>
      </c>
      <c r="D11" s="1"/>
      <c r="E11" t="s">
        <v>293</v>
      </c>
      <c r="F11" s="7">
        <v>81.8</v>
      </c>
      <c r="G11" s="1">
        <f t="shared" si="1"/>
        <v>0.04591120839647527</v>
      </c>
    </row>
    <row r="12" spans="1:7" ht="15.75">
      <c r="A12" t="s">
        <v>289</v>
      </c>
      <c r="B12" s="7">
        <v>981</v>
      </c>
      <c r="C12" s="1">
        <f t="shared" si="0"/>
        <v>0.02689941100983844</v>
      </c>
      <c r="D12" s="1"/>
      <c r="E12" t="s">
        <v>294</v>
      </c>
      <c r="F12" s="7">
        <v>70.2</v>
      </c>
      <c r="G12" s="1">
        <f t="shared" si="1"/>
        <v>0.03940057248695067</v>
      </c>
    </row>
    <row r="13" spans="1:7" ht="15.75">
      <c r="A13" t="s">
        <v>290</v>
      </c>
      <c r="B13" s="7">
        <v>939.2</v>
      </c>
      <c r="C13" s="1">
        <f t="shared" si="0"/>
        <v>0.025753238349072647</v>
      </c>
      <c r="D13" s="1"/>
      <c r="E13" t="s">
        <v>287</v>
      </c>
      <c r="F13" s="7">
        <v>59.1</v>
      </c>
      <c r="G13" s="1">
        <f t="shared" si="1"/>
        <v>0.03317056743559522</v>
      </c>
    </row>
    <row r="14" spans="1:7" ht="15.75">
      <c r="A14" t="s">
        <v>291</v>
      </c>
      <c r="B14" s="7">
        <v>874.6</v>
      </c>
      <c r="C14" s="1">
        <f t="shared" si="0"/>
        <v>0.023981880600616415</v>
      </c>
      <c r="D14" s="1"/>
      <c r="E14" t="s">
        <v>295</v>
      </c>
      <c r="F14" s="7">
        <v>55.5</v>
      </c>
      <c r="G14" s="1">
        <f t="shared" si="1"/>
        <v>0.031150025256777233</v>
      </c>
    </row>
    <row r="15" spans="1:7" ht="15.75">
      <c r="A15" t="s">
        <v>292</v>
      </c>
      <c r="B15" s="7">
        <v>833.3</v>
      </c>
      <c r="C15" s="1">
        <f t="shared" si="0"/>
        <v>0.022849418139142073</v>
      </c>
      <c r="D15" s="1"/>
      <c r="E15" t="s">
        <v>145</v>
      </c>
      <c r="F15" s="7">
        <v>52</v>
      </c>
      <c r="G15" s="1">
        <f t="shared" si="1"/>
        <v>0.029185609249593084</v>
      </c>
    </row>
    <row r="16" spans="1:7" ht="15.75">
      <c r="A16" s="12" t="s">
        <v>145</v>
      </c>
      <c r="B16" s="30">
        <v>697.6</v>
      </c>
      <c r="C16" s="20">
        <f t="shared" si="0"/>
        <v>0.01912847005144067</v>
      </c>
      <c r="D16" s="1"/>
      <c r="E16" s="12" t="s">
        <v>296</v>
      </c>
      <c r="F16" s="30">
        <v>50.8</v>
      </c>
      <c r="G16" s="20">
        <f t="shared" si="1"/>
        <v>0.02851209518998709</v>
      </c>
    </row>
    <row r="18" ht="15.75">
      <c r="A18" t="s">
        <v>402</v>
      </c>
    </row>
    <row r="19" ht="15.75">
      <c r="A19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0" customWidth="1"/>
    <col min="2" max="3" width="10.625" style="0" customWidth="1"/>
    <col min="4" max="4" width="11.50390625" style="0" customWidth="1"/>
    <col min="5" max="6" width="10.625" style="0" customWidth="1"/>
    <col min="7" max="7" width="12.625" style="0" customWidth="1"/>
    <col min="8" max="8" width="10.625" style="0" customWidth="1"/>
    <col min="11" max="12" width="9.875" style="0" bestFit="1" customWidth="1"/>
  </cols>
  <sheetData>
    <row r="1" ht="15.75">
      <c r="A1" s="3" t="s">
        <v>400</v>
      </c>
    </row>
    <row r="2" ht="15.75">
      <c r="A2" s="3" t="s">
        <v>379</v>
      </c>
    </row>
    <row r="4" spans="1:8" ht="15.75">
      <c r="A4" s="10"/>
      <c r="B4" s="10"/>
      <c r="C4" s="10"/>
      <c r="D4" s="10"/>
      <c r="E4" s="11" t="s">
        <v>301</v>
      </c>
      <c r="F4" s="11"/>
      <c r="G4" s="11"/>
      <c r="H4" s="11"/>
    </row>
    <row r="5" spans="2:8" ht="15.75">
      <c r="B5" s="5" t="s">
        <v>302</v>
      </c>
      <c r="C5" s="5" t="s">
        <v>303</v>
      </c>
      <c r="D5" s="5" t="s">
        <v>304</v>
      </c>
      <c r="E5" s="5" t="s">
        <v>366</v>
      </c>
      <c r="F5" s="5"/>
      <c r="G5" s="5" t="s">
        <v>368</v>
      </c>
      <c r="H5" s="5" t="s">
        <v>305</v>
      </c>
    </row>
    <row r="6" spans="1:8" ht="15.75">
      <c r="A6" s="12" t="s">
        <v>306</v>
      </c>
      <c r="B6" s="13" t="s">
        <v>307</v>
      </c>
      <c r="C6" s="13" t="s">
        <v>307</v>
      </c>
      <c r="D6" s="13" t="s">
        <v>307</v>
      </c>
      <c r="E6" s="13" t="s">
        <v>367</v>
      </c>
      <c r="F6" s="13" t="s">
        <v>308</v>
      </c>
      <c r="G6" s="13" t="s">
        <v>408</v>
      </c>
      <c r="H6" s="13" t="s">
        <v>309</v>
      </c>
    </row>
    <row r="8" ht="15.75">
      <c r="A8" s="14" t="s">
        <v>310</v>
      </c>
    </row>
    <row r="9" spans="1:8" ht="15.75">
      <c r="A9" s="15" t="s">
        <v>302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</row>
    <row r="10" spans="1:8" ht="15.75">
      <c r="A10" t="s">
        <v>311</v>
      </c>
      <c r="B10" s="1">
        <v>0.2507140273959959</v>
      </c>
      <c r="C10" s="1">
        <v>0.2742802039931312</v>
      </c>
      <c r="D10" s="1">
        <v>0.08344021579421468</v>
      </c>
      <c r="E10" s="1">
        <v>0.06932036162863356</v>
      </c>
      <c r="F10" s="1">
        <v>0.07330679936352057</v>
      </c>
      <c r="G10" s="1">
        <v>0.09004711581231202</v>
      </c>
      <c r="H10" s="1">
        <v>0.10248088319708241</v>
      </c>
    </row>
    <row r="11" spans="1:8" ht="15.75">
      <c r="A11" t="s">
        <v>312</v>
      </c>
      <c r="B11" s="1">
        <v>0.22977407825019877</v>
      </c>
      <c r="C11" s="1">
        <v>0.21739180470224115</v>
      </c>
      <c r="D11" s="1">
        <v>0.317664028668145</v>
      </c>
      <c r="E11" s="1">
        <v>0.1819525378920242</v>
      </c>
      <c r="F11" s="1">
        <v>0.2812506125145437</v>
      </c>
      <c r="G11" s="1">
        <v>0.3696783180953791</v>
      </c>
      <c r="H11" s="1">
        <v>0.326288159573159</v>
      </c>
    </row>
    <row r="12" spans="1:8" ht="15.75">
      <c r="A12" t="s">
        <v>313</v>
      </c>
      <c r="B12" s="1">
        <v>0.29144126444166685</v>
      </c>
      <c r="C12" s="1">
        <v>0.27799579363733307</v>
      </c>
      <c r="D12" s="1">
        <v>0.38687783816634913</v>
      </c>
      <c r="E12" s="1">
        <v>0.32898993645841285</v>
      </c>
      <c r="F12" s="1">
        <v>0.40889583846511107</v>
      </c>
      <c r="G12" s="1">
        <v>0.38827779379957766</v>
      </c>
      <c r="H12" s="1">
        <v>0.4178537580189559</v>
      </c>
    </row>
    <row r="13" spans="1:8" ht="15.75">
      <c r="A13" t="s">
        <v>314</v>
      </c>
      <c r="B13" s="1">
        <v>0.22807062991213845</v>
      </c>
      <c r="C13" s="1">
        <v>0.2303321976672946</v>
      </c>
      <c r="D13" s="1">
        <v>0.21201791737129114</v>
      </c>
      <c r="E13" s="1">
        <v>0.41973716402092937</v>
      </c>
      <c r="F13" s="1">
        <v>0.2365467496568246</v>
      </c>
      <c r="G13" s="1">
        <v>0.15199677229273129</v>
      </c>
      <c r="H13" s="1">
        <v>0.1533771992108027</v>
      </c>
    </row>
    <row r="15" spans="1:8" ht="15.75">
      <c r="A15" s="16" t="s">
        <v>315</v>
      </c>
      <c r="B15" s="17">
        <v>36.3</v>
      </c>
      <c r="C15" s="17">
        <v>35.6</v>
      </c>
      <c r="D15" s="17">
        <v>39.4</v>
      </c>
      <c r="E15" s="17">
        <v>49.9</v>
      </c>
      <c r="F15" s="17">
        <v>41.4</v>
      </c>
      <c r="G15" s="17">
        <v>36.7</v>
      </c>
      <c r="H15" s="17">
        <v>37.9</v>
      </c>
    </row>
    <row r="17" ht="15.75">
      <c r="A17" s="14" t="s">
        <v>316</v>
      </c>
    </row>
    <row r="18" spans="1:8" ht="15.75">
      <c r="A18" s="15" t="s">
        <v>302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</row>
    <row r="19" spans="1:8" ht="15.75">
      <c r="A19" t="s">
        <v>311</v>
      </c>
      <c r="B19" s="1">
        <v>0.24499986923961128</v>
      </c>
      <c r="C19" s="1">
        <v>0.2874807370914049</v>
      </c>
      <c r="D19" s="1">
        <v>0.08022361144262978</v>
      </c>
      <c r="E19" s="1">
        <v>0.05336555928794398</v>
      </c>
      <c r="F19" s="1">
        <v>0.09310694499194695</v>
      </c>
      <c r="G19" s="1">
        <v>0.08630368441814894</v>
      </c>
      <c r="H19" s="1">
        <v>0.04694232504404194</v>
      </c>
    </row>
    <row r="20" spans="1:8" ht="15.75">
      <c r="A20" t="s">
        <v>312</v>
      </c>
      <c r="B20" s="1">
        <v>0.21351716792561798</v>
      </c>
      <c r="C20" s="1">
        <v>0.1930458685179095</v>
      </c>
      <c r="D20" s="1">
        <v>0.2929219512839067</v>
      </c>
      <c r="E20" s="1">
        <v>0.20474655284900034</v>
      </c>
      <c r="F20" s="1">
        <v>0.23776781226520974</v>
      </c>
      <c r="G20" s="1">
        <v>0.36861687808942867</v>
      </c>
      <c r="H20" s="1">
        <v>0.2193334819861869</v>
      </c>
    </row>
    <row r="21" spans="1:8" ht="15.75">
      <c r="A21" t="s">
        <v>313</v>
      </c>
      <c r="B21" s="1">
        <v>0.31217209925742073</v>
      </c>
      <c r="C21" s="1">
        <v>0.28928023039024353</v>
      </c>
      <c r="D21" s="1">
        <v>0.400965871057764</v>
      </c>
      <c r="E21" s="1">
        <v>0.3679847705921444</v>
      </c>
      <c r="F21" s="1">
        <v>0.42981674685603477</v>
      </c>
      <c r="G21" s="1">
        <v>0.39082754132977643</v>
      </c>
      <c r="H21" s="1">
        <v>0.4262659302181902</v>
      </c>
    </row>
    <row r="22" spans="1:8" ht="15.75">
      <c r="A22" t="s">
        <v>314</v>
      </c>
      <c r="B22" s="1">
        <v>0.22931086357734998</v>
      </c>
      <c r="C22" s="1">
        <v>0.23019316400044212</v>
      </c>
      <c r="D22" s="1">
        <v>0.22588856621569953</v>
      </c>
      <c r="E22" s="1">
        <v>0.3739031172709113</v>
      </c>
      <c r="F22" s="1">
        <v>0.23930849588680864</v>
      </c>
      <c r="G22" s="1">
        <v>0.15425189616264592</v>
      </c>
      <c r="H22" s="1">
        <v>0.30745826275158095</v>
      </c>
    </row>
    <row r="24" spans="1:8" ht="15.75">
      <c r="A24" s="12" t="s">
        <v>315</v>
      </c>
      <c r="B24" s="18">
        <v>37.6</v>
      </c>
      <c r="C24" s="18">
        <v>36.4</v>
      </c>
      <c r="D24" s="18">
        <v>40.5</v>
      </c>
      <c r="E24" s="18">
        <v>49.1</v>
      </c>
      <c r="F24" s="18">
        <v>42.2</v>
      </c>
      <c r="G24" s="18">
        <v>36.8</v>
      </c>
      <c r="H24" s="18">
        <v>43.9</v>
      </c>
    </row>
    <row r="26" ht="15.75">
      <c r="A26" t="s">
        <v>402</v>
      </c>
    </row>
    <row r="27" ht="15.75">
      <c r="A27" s="19" t="s">
        <v>403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5.75"/>
  <cols>
    <col min="4" max="4" width="11.75390625" style="0" customWidth="1"/>
    <col min="7" max="7" width="12.125" style="0" bestFit="1" customWidth="1"/>
    <col min="10" max="10" width="9.875" style="0" bestFit="1" customWidth="1"/>
    <col min="14" max="14" width="9.875" style="0" bestFit="1" customWidth="1"/>
  </cols>
  <sheetData>
    <row r="1" ht="15.75">
      <c r="A1" s="3" t="s">
        <v>369</v>
      </c>
    </row>
    <row r="2" ht="15.75">
      <c r="A2" s="3" t="s">
        <v>379</v>
      </c>
    </row>
    <row r="4" spans="1:8" ht="15.75">
      <c r="A4" s="31"/>
      <c r="B4" s="31"/>
      <c r="C4" s="31"/>
      <c r="D4" s="31"/>
      <c r="E4" s="32" t="s">
        <v>409</v>
      </c>
      <c r="F4" s="32"/>
      <c r="G4" s="32"/>
      <c r="H4" s="32"/>
    </row>
    <row r="5" spans="1:8" ht="15.75">
      <c r="A5" s="19"/>
      <c r="B5" s="33" t="s">
        <v>410</v>
      </c>
      <c r="C5" s="33" t="s">
        <v>411</v>
      </c>
      <c r="D5" s="33" t="s">
        <v>412</v>
      </c>
      <c r="E5" s="33" t="s">
        <v>366</v>
      </c>
      <c r="F5" s="33"/>
      <c r="G5" s="33" t="s">
        <v>368</v>
      </c>
      <c r="H5" s="33" t="s">
        <v>381</v>
      </c>
    </row>
    <row r="6" spans="1:8" ht="15.75">
      <c r="A6" s="34" t="s">
        <v>413</v>
      </c>
      <c r="B6" s="35" t="s">
        <v>414</v>
      </c>
      <c r="C6" s="35" t="s">
        <v>414</v>
      </c>
      <c r="D6" s="35" t="s">
        <v>414</v>
      </c>
      <c r="E6" s="35" t="s">
        <v>367</v>
      </c>
      <c r="F6" s="35" t="s">
        <v>2</v>
      </c>
      <c r="G6" s="35" t="s">
        <v>371</v>
      </c>
      <c r="H6" s="35" t="s">
        <v>382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340</v>
      </c>
      <c r="B8" s="19"/>
      <c r="C8" s="19"/>
      <c r="D8" s="19"/>
      <c r="E8" s="19"/>
      <c r="F8" s="19"/>
      <c r="G8" s="19"/>
      <c r="H8" s="19"/>
    </row>
    <row r="9" spans="1:8" ht="15.75">
      <c r="A9" s="37" t="s">
        <v>415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</row>
    <row r="10" spans="1:8" ht="15.75">
      <c r="A10" s="19" t="s">
        <v>416</v>
      </c>
      <c r="B10" s="38">
        <v>0.8021471498504996</v>
      </c>
      <c r="C10" s="38">
        <v>0.8213897139487538</v>
      </c>
      <c r="D10" s="38">
        <v>0.6655625017613326</v>
      </c>
      <c r="E10" s="38">
        <v>0.9615347299105877</v>
      </c>
      <c r="F10" s="38">
        <v>0.15053837460369054</v>
      </c>
      <c r="G10" s="38">
        <v>0.8628395376047963</v>
      </c>
      <c r="H10" s="38">
        <v>0.3948330267271531</v>
      </c>
    </row>
    <row r="11" spans="1:8" ht="15.75">
      <c r="A11" s="19" t="s">
        <v>417</v>
      </c>
      <c r="B11" s="38">
        <v>0.12585054488792136</v>
      </c>
      <c r="C11" s="38">
        <v>0.1314065078327101</v>
      </c>
      <c r="D11" s="38">
        <v>0.08641405192702352</v>
      </c>
      <c r="E11" s="38">
        <v>0.016451898780788007</v>
      </c>
      <c r="F11" s="38">
        <v>0.01039171516185083</v>
      </c>
      <c r="G11" s="38">
        <v>0.10184916373158813</v>
      </c>
      <c r="H11" s="38">
        <v>0.4722240654334063</v>
      </c>
    </row>
    <row r="12" spans="1:8" ht="15.75">
      <c r="A12" s="19" t="s">
        <v>418</v>
      </c>
      <c r="B12" s="38">
        <v>0.00811712505766189</v>
      </c>
      <c r="C12" s="38">
        <v>0.008140820979469141</v>
      </c>
      <c r="D12" s="38">
        <v>0.007948930261757045</v>
      </c>
      <c r="E12" s="38">
        <v>0.000864806350662712</v>
      </c>
      <c r="F12" s="38">
        <v>0.0019059833498417968</v>
      </c>
      <c r="G12" s="38">
        <v>0.01323324993061</v>
      </c>
      <c r="H12" s="38">
        <v>0.002675699317389653</v>
      </c>
    </row>
    <row r="13" spans="1:8" ht="15.75">
      <c r="A13" s="19" t="s">
        <v>419</v>
      </c>
      <c r="B13" s="38">
        <v>0.04366754221355701</v>
      </c>
      <c r="C13" s="38">
        <v>0.018106832678560406</v>
      </c>
      <c r="D13" s="38">
        <v>0.22509869135358715</v>
      </c>
      <c r="E13" s="38">
        <v>0.01724671940428372</v>
      </c>
      <c r="F13" s="38">
        <v>0.8195977294946515</v>
      </c>
      <c r="G13" s="38">
        <v>0.008337310978029405</v>
      </c>
      <c r="H13" s="38">
        <v>0.08696940011471588</v>
      </c>
    </row>
    <row r="14" spans="1:8" ht="15.75">
      <c r="A14" s="19" t="s">
        <v>420</v>
      </c>
      <c r="B14" s="38">
        <v>0.0022443322964234955</v>
      </c>
      <c r="C14" s="38">
        <v>0.0016285879769714071</v>
      </c>
      <c r="D14" s="38">
        <v>0.006614915174871479</v>
      </c>
      <c r="E14" s="38">
        <v>0.0010823347083385895</v>
      </c>
      <c r="F14" s="38">
        <v>0.013629498296693689</v>
      </c>
      <c r="G14" s="38">
        <v>0.0014557362288885015</v>
      </c>
      <c r="H14" s="38">
        <v>0.03843063028795317</v>
      </c>
    </row>
    <row r="15" spans="1:8" ht="15.75">
      <c r="A15" s="19" t="s">
        <v>421</v>
      </c>
      <c r="B15" s="38">
        <v>0.017973305693936473</v>
      </c>
      <c r="C15" s="38">
        <v>0.019327536583535067</v>
      </c>
      <c r="D15" s="38">
        <v>0.008360909521428159</v>
      </c>
      <c r="E15" s="38">
        <v>0.002819510845339294</v>
      </c>
      <c r="F15" s="38">
        <v>0.003936699093271799</v>
      </c>
      <c r="G15" s="38">
        <v>0.01228500152608783</v>
      </c>
      <c r="H15" s="38">
        <v>0.004867178119381804</v>
      </c>
    </row>
    <row r="16" spans="1:8" ht="15.75">
      <c r="A16" s="19"/>
      <c r="B16" s="19"/>
      <c r="C16" s="19"/>
      <c r="D16" s="19"/>
      <c r="E16" s="19"/>
      <c r="F16" s="19"/>
      <c r="G16" s="19"/>
      <c r="H16" s="19"/>
    </row>
    <row r="17" spans="1:8" ht="15.75">
      <c r="A17" s="36" t="s">
        <v>422</v>
      </c>
      <c r="B17" s="19"/>
      <c r="C17" s="19"/>
      <c r="D17" s="19"/>
      <c r="E17" s="19"/>
      <c r="F17" s="19"/>
      <c r="G17" s="19"/>
      <c r="H17" s="19"/>
    </row>
    <row r="18" spans="1:8" ht="15.75">
      <c r="A18" s="37" t="s">
        <v>415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</row>
    <row r="19" spans="1:8" ht="15.75">
      <c r="A19" s="19" t="s">
        <v>416</v>
      </c>
      <c r="B19" s="38">
        <v>0.7692052705813115</v>
      </c>
      <c r="C19" s="38">
        <v>0.8092783511121592</v>
      </c>
      <c r="D19" s="38">
        <v>0.6137684334555726</v>
      </c>
      <c r="E19" s="38">
        <v>0.9377921649161199</v>
      </c>
      <c r="F19" s="38">
        <v>0.1252172349565182</v>
      </c>
      <c r="G19" s="38">
        <v>0.8195923482046961</v>
      </c>
      <c r="H19" s="38">
        <v>0.8275084041663047</v>
      </c>
    </row>
    <row r="20" spans="1:8" ht="15.75">
      <c r="A20" s="19" t="s">
        <v>417</v>
      </c>
      <c r="B20" s="38">
        <v>0.1412609822095071</v>
      </c>
      <c r="C20" s="38">
        <v>0.14846856226443794</v>
      </c>
      <c r="D20" s="38">
        <v>0.11330397385806293</v>
      </c>
      <c r="E20" s="38">
        <v>0.05198227493015814</v>
      </c>
      <c r="F20" s="38">
        <v>0.009375023688869295</v>
      </c>
      <c r="G20" s="38">
        <v>0.16407244118094189</v>
      </c>
      <c r="H20" s="38">
        <v>0.16565713951175365</v>
      </c>
    </row>
    <row r="21" spans="1:8" ht="15.75">
      <c r="A21" s="19" t="s">
        <v>418</v>
      </c>
      <c r="B21" s="38">
        <v>0.0029980550466535572</v>
      </c>
      <c r="C21" s="38">
        <v>0.002932570777576627</v>
      </c>
      <c r="D21" s="38">
        <v>0.0032520576721560717</v>
      </c>
      <c r="E21" s="38">
        <v>0</v>
      </c>
      <c r="F21" s="38">
        <v>0.8534098194789508</v>
      </c>
      <c r="G21" s="38">
        <v>0.005452195767764744</v>
      </c>
      <c r="H21" s="38">
        <v>0.005504855955363875</v>
      </c>
    </row>
    <row r="22" spans="1:8" ht="15.75">
      <c r="A22" s="19" t="s">
        <v>419</v>
      </c>
      <c r="B22" s="38">
        <v>0.07721760674393986</v>
      </c>
      <c r="C22" s="38">
        <v>0.029678345463126345</v>
      </c>
      <c r="D22" s="38">
        <v>0.26161452145319364</v>
      </c>
      <c r="E22" s="38">
        <v>0.010225560153721861</v>
      </c>
      <c r="F22" s="38">
        <v>0.006501847396534652</v>
      </c>
      <c r="G22" s="38">
        <v>0.0013168812318169736</v>
      </c>
      <c r="H22" s="38">
        <v>0.001329600366577919</v>
      </c>
    </row>
    <row r="23" spans="1:10" ht="15.75">
      <c r="A23" s="19" t="s">
        <v>420</v>
      </c>
      <c r="B23" s="38">
        <v>0.0005473874974464034</v>
      </c>
      <c r="C23" s="38">
        <v>9.696541599627813E-05</v>
      </c>
      <c r="D23" s="38">
        <v>0.0022945000923542307</v>
      </c>
      <c r="E23" s="38">
        <v>0</v>
      </c>
      <c r="F23" s="38">
        <v>0.005496074479127122</v>
      </c>
      <c r="G23" s="38">
        <v>0.00079583037706591</v>
      </c>
      <c r="H23" s="38">
        <v>0</v>
      </c>
      <c r="J23" s="1"/>
    </row>
    <row r="24" spans="1:8" ht="15.75">
      <c r="A24" s="34" t="s">
        <v>421</v>
      </c>
      <c r="B24" s="39">
        <v>0.008770697921141471</v>
      </c>
      <c r="C24" s="39">
        <v>0.009545204966703698</v>
      </c>
      <c r="D24" s="39">
        <v>0.005766513468660426</v>
      </c>
      <c r="E24" s="39">
        <v>0</v>
      </c>
      <c r="F24" s="39">
        <v>0</v>
      </c>
      <c r="G24" s="39">
        <v>0.008770303237714492</v>
      </c>
      <c r="H24" s="39">
        <v>0</v>
      </c>
    </row>
    <row r="25" spans="1:8" ht="15.75">
      <c r="A25" s="19"/>
      <c r="B25" s="19"/>
      <c r="C25" s="19"/>
      <c r="D25" s="19"/>
      <c r="E25" s="19"/>
      <c r="F25" s="19"/>
      <c r="G25" s="19"/>
      <c r="H25" s="19"/>
    </row>
    <row r="26" spans="1:8" ht="15.75">
      <c r="A26" s="19" t="s">
        <v>423</v>
      </c>
      <c r="B26" s="19"/>
      <c r="C26" s="19"/>
      <c r="D26" s="19"/>
      <c r="E26" s="19"/>
      <c r="F26" s="19"/>
      <c r="G26" s="19"/>
      <c r="H26" s="19"/>
    </row>
    <row r="27" spans="1:8" ht="15.75">
      <c r="A27" s="19" t="s">
        <v>402</v>
      </c>
      <c r="B27" s="19"/>
      <c r="C27" s="19"/>
      <c r="D27" s="19"/>
      <c r="E27" s="19"/>
      <c r="F27" s="19"/>
      <c r="G27" s="19"/>
      <c r="H27" s="19"/>
    </row>
    <row r="28" spans="1:8" ht="15.75">
      <c r="A28" s="19" t="s">
        <v>403</v>
      </c>
      <c r="B28" s="19"/>
      <c r="C28" s="19"/>
      <c r="D28" s="19"/>
      <c r="E28" s="19"/>
      <c r="F28" s="19"/>
      <c r="G28" s="19"/>
      <c r="H2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00390625" defaultRowHeight="15.75"/>
  <cols>
    <col min="1" max="1" width="26.875" style="0" customWidth="1"/>
    <col min="2" max="2" width="10.125" style="0" customWidth="1"/>
    <col min="3" max="3" width="9.625" style="0" customWidth="1"/>
    <col min="4" max="4" width="11.00390625" style="0" customWidth="1"/>
    <col min="7" max="7" width="11.75390625" style="0" customWidth="1"/>
    <col min="9" max="9" width="11.50390625" style="0" customWidth="1"/>
    <col min="10" max="10" width="10.25390625" style="0" customWidth="1"/>
    <col min="11" max="11" width="10.50390625" style="0" customWidth="1"/>
    <col min="15" max="15" width="17.875" style="0" customWidth="1"/>
  </cols>
  <sheetData>
    <row r="1" ht="15.75">
      <c r="A1" s="3" t="s">
        <v>370</v>
      </c>
    </row>
    <row r="2" ht="15.75">
      <c r="A2" s="3" t="s">
        <v>397</v>
      </c>
    </row>
    <row r="4" spans="1:8" ht="15.75">
      <c r="A4" s="31"/>
      <c r="B4" s="31"/>
      <c r="C4" s="31"/>
      <c r="D4" s="31"/>
      <c r="E4" s="32" t="s">
        <v>424</v>
      </c>
      <c r="F4" s="32"/>
      <c r="G4" s="32"/>
      <c r="H4" s="32"/>
    </row>
    <row r="5" spans="1:8" ht="15.75">
      <c r="A5" s="19" t="s">
        <v>425</v>
      </c>
      <c r="B5" s="33" t="s">
        <v>410</v>
      </c>
      <c r="C5" s="33" t="s">
        <v>411</v>
      </c>
      <c r="D5" s="33" t="s">
        <v>412</v>
      </c>
      <c r="E5" s="33" t="s">
        <v>366</v>
      </c>
      <c r="F5" s="33"/>
      <c r="G5" s="33" t="s">
        <v>368</v>
      </c>
      <c r="H5" s="33" t="s">
        <v>381</v>
      </c>
    </row>
    <row r="6" spans="1:8" ht="15.75">
      <c r="A6" s="34" t="s">
        <v>426</v>
      </c>
      <c r="B6" s="35" t="s">
        <v>414</v>
      </c>
      <c r="C6" s="35" t="s">
        <v>414</v>
      </c>
      <c r="D6" s="35" t="s">
        <v>414</v>
      </c>
      <c r="E6" s="35" t="s">
        <v>367</v>
      </c>
      <c r="F6" s="35" t="s">
        <v>2</v>
      </c>
      <c r="G6" s="35" t="s">
        <v>371</v>
      </c>
      <c r="H6" s="35" t="s">
        <v>382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427</v>
      </c>
      <c r="B8" s="19"/>
      <c r="C8" s="19"/>
      <c r="D8" s="19"/>
      <c r="E8" s="19"/>
      <c r="F8" s="19"/>
      <c r="G8" s="19"/>
      <c r="H8" s="19"/>
    </row>
    <row r="9" ht="15.75">
      <c r="A9" s="40" t="s">
        <v>428</v>
      </c>
    </row>
    <row r="10" spans="1:9" ht="15.75">
      <c r="A10" s="41" t="s">
        <v>429</v>
      </c>
      <c r="B10" s="43">
        <f>C10+D10</f>
        <v>113117.6596</v>
      </c>
      <c r="C10" s="43">
        <v>95893.17</v>
      </c>
      <c r="D10" s="43">
        <v>17224.4896</v>
      </c>
      <c r="E10" s="43">
        <v>2176.16168</v>
      </c>
      <c r="F10" s="43">
        <v>4231.54645</v>
      </c>
      <c r="G10" s="43">
        <v>9836.8354</v>
      </c>
      <c r="H10" s="43">
        <v>979.94632</v>
      </c>
      <c r="I10" s="7"/>
    </row>
    <row r="11" spans="1:8" ht="15.75">
      <c r="A11" s="19" t="s">
        <v>430</v>
      </c>
      <c r="B11" s="38">
        <v>0.716183590488642</v>
      </c>
      <c r="C11" s="38">
        <v>0.699393356169162</v>
      </c>
      <c r="D11" s="38">
        <v>0.8096591494937533</v>
      </c>
      <c r="E11" s="38">
        <v>0.6766623976211179</v>
      </c>
      <c r="F11" s="38">
        <v>0.7741609098961917</v>
      </c>
      <c r="G11" s="38">
        <v>0.8541341862851543</v>
      </c>
      <c r="H11" s="38">
        <v>0.8118442344882728</v>
      </c>
    </row>
    <row r="12" spans="1:8" ht="15.75">
      <c r="A12" s="19" t="s">
        <v>431</v>
      </c>
      <c r="B12" s="38">
        <v>0.6781286208647832</v>
      </c>
      <c r="C12" s="38">
        <v>0.6610242314442207</v>
      </c>
      <c r="D12" s="38">
        <v>0.773353162232453</v>
      </c>
      <c r="E12" s="38">
        <v>0.6555861694982148</v>
      </c>
      <c r="F12" s="38">
        <v>0.7471074788745377</v>
      </c>
      <c r="G12" s="38">
        <v>0.8107010207774749</v>
      </c>
      <c r="H12" s="38">
        <v>0.7733073583050958</v>
      </c>
    </row>
    <row r="13" spans="1:8" ht="15.75">
      <c r="A13" s="19" t="s">
        <v>432</v>
      </c>
      <c r="B13" s="38">
        <v>0.6016694408341525</v>
      </c>
      <c r="C13" s="38">
        <v>0.580647610252117</v>
      </c>
      <c r="D13" s="38">
        <v>0.7187033861369105</v>
      </c>
      <c r="E13" s="38">
        <v>0.5961151057489442</v>
      </c>
      <c r="F13" s="38">
        <v>0.6777576434260812</v>
      </c>
      <c r="G13" s="38">
        <v>0.7647854410575986</v>
      </c>
      <c r="H13" s="38">
        <v>0.7051657278533381</v>
      </c>
    </row>
    <row r="14" spans="1:8" ht="15.75">
      <c r="A14" s="19" t="s">
        <v>433</v>
      </c>
      <c r="B14" s="38">
        <v>0.07645918197550829</v>
      </c>
      <c r="C14" s="38">
        <v>0.08037662119210368</v>
      </c>
      <c r="D14" s="38">
        <v>0.054649788868054466</v>
      </c>
      <c r="E14" s="38">
        <v>0.05947104077303668</v>
      </c>
      <c r="F14" s="38">
        <v>0.06934989334691102</v>
      </c>
      <c r="G14" s="38">
        <v>0.04591553803980496</v>
      </c>
      <c r="H14" s="38">
        <v>0.06814165596335932</v>
      </c>
    </row>
    <row r="15" spans="1:8" ht="15.75">
      <c r="A15" s="19" t="s">
        <v>434</v>
      </c>
      <c r="B15" s="38">
        <v>0.0380549696238588</v>
      </c>
      <c r="C15" s="38">
        <v>0.038369124724941306</v>
      </c>
      <c r="D15" s="38">
        <v>0.036305987261300326</v>
      </c>
      <c r="E15" s="38">
        <v>0.021076228122903072</v>
      </c>
      <c r="F15" s="38">
        <v>0.027053431021654036</v>
      </c>
      <c r="G15" s="38">
        <v>0.04343316550767943</v>
      </c>
      <c r="H15" s="38">
        <v>0.03853687618317706</v>
      </c>
    </row>
    <row r="16" ht="15.75">
      <c r="A16" s="40" t="s">
        <v>435</v>
      </c>
    </row>
    <row r="17" spans="1:8" ht="15.75">
      <c r="A17" s="41" t="s">
        <v>429</v>
      </c>
      <c r="B17" s="43">
        <f>C17+D17</f>
        <v>120661.98855000001</v>
      </c>
      <c r="C17" s="43">
        <v>103619.1855</v>
      </c>
      <c r="D17" s="43">
        <v>17042.80305</v>
      </c>
      <c r="E17" s="43">
        <v>2744.580835</v>
      </c>
      <c r="F17" s="43">
        <v>4722.448985</v>
      </c>
      <c r="G17" s="43">
        <v>8682.54755</v>
      </c>
      <c r="H17" s="43">
        <v>893.225255</v>
      </c>
    </row>
    <row r="18" spans="1:8" ht="15.75">
      <c r="A18" s="19" t="s">
        <v>430</v>
      </c>
      <c r="B18" s="38">
        <v>0.5825630084065111</v>
      </c>
      <c r="C18" s="38">
        <v>0.5889964991087485</v>
      </c>
      <c r="D18" s="38">
        <v>0.543447783960632</v>
      </c>
      <c r="E18" s="38">
        <v>0.48881028311924357</v>
      </c>
      <c r="F18" s="38">
        <v>0.5744716340223208</v>
      </c>
      <c r="G18" s="38">
        <v>0.5381058984237869</v>
      </c>
      <c r="H18" s="38">
        <v>0.5992337341603715</v>
      </c>
    </row>
    <row r="19" spans="1:8" ht="15.75">
      <c r="A19" s="19" t="s">
        <v>431</v>
      </c>
      <c r="B19" s="38">
        <v>0.5566308272150551</v>
      </c>
      <c r="C19" s="38">
        <v>0.5626423207119303</v>
      </c>
      <c r="D19" s="38">
        <v>0.5200813196042889</v>
      </c>
      <c r="E19" s="38">
        <v>0.47330232851385484</v>
      </c>
      <c r="F19" s="38">
        <v>0.5567578407625721</v>
      </c>
      <c r="G19" s="38">
        <v>0.5097599494286673</v>
      </c>
      <c r="H19" s="38">
        <v>0.5702380190761625</v>
      </c>
    </row>
    <row r="20" spans="1:8" ht="15.75">
      <c r="A20" s="19" t="s">
        <v>432</v>
      </c>
      <c r="B20" s="38">
        <v>0.41344678261561774</v>
      </c>
      <c r="C20" s="38">
        <v>0.41473669468285873</v>
      </c>
      <c r="D20" s="38">
        <v>0.40560419725087415</v>
      </c>
      <c r="E20" s="38">
        <v>0.3539076268453212</v>
      </c>
      <c r="F20" s="38">
        <v>0.4388568424101251</v>
      </c>
      <c r="G20" s="38">
        <v>0.40193052556331804</v>
      </c>
      <c r="H20" s="38">
        <v>0.42435445356949747</v>
      </c>
    </row>
    <row r="21" spans="1:8" ht="15.75">
      <c r="A21" s="19" t="s">
        <v>433</v>
      </c>
      <c r="B21" s="38">
        <v>0.1431840466713409</v>
      </c>
      <c r="C21" s="38">
        <v>0.14790563085443284</v>
      </c>
      <c r="D21" s="38">
        <v>0.11447710768446626</v>
      </c>
      <c r="E21" s="38">
        <v>0.11939474356928534</v>
      </c>
      <c r="F21" s="38">
        <v>0.11790099941121969</v>
      </c>
      <c r="G21" s="38">
        <v>0.1078294307757635</v>
      </c>
      <c r="H21" s="38">
        <v>0.14588364947204727</v>
      </c>
    </row>
    <row r="22" spans="1:8" ht="15.75">
      <c r="A22" s="19" t="s">
        <v>434</v>
      </c>
      <c r="B22" s="38">
        <v>0.02593218119145609</v>
      </c>
      <c r="C22" s="38">
        <v>0.026354178396818223</v>
      </c>
      <c r="D22" s="38">
        <v>0.02336646435634307</v>
      </c>
      <c r="E22" s="38">
        <v>0.015507954605388768</v>
      </c>
      <c r="F22" s="38">
        <v>0.017713793259748683</v>
      </c>
      <c r="G22" s="38">
        <v>0.02834594899511952</v>
      </c>
      <c r="H22" s="38">
        <v>0.028995715084209082</v>
      </c>
    </row>
    <row r="23" spans="1:8" ht="15.75">
      <c r="A23" s="19"/>
      <c r="B23" s="38"/>
      <c r="C23" s="38"/>
      <c r="D23" s="38"/>
      <c r="E23" s="38"/>
      <c r="F23" s="38"/>
      <c r="G23" s="38"/>
      <c r="H23" s="38"/>
    </row>
    <row r="24" spans="1:8" ht="15.75">
      <c r="A24" s="36" t="s">
        <v>300</v>
      </c>
      <c r="B24" s="19"/>
      <c r="C24" s="19"/>
      <c r="D24" s="19"/>
      <c r="E24" s="19"/>
      <c r="F24" s="19"/>
      <c r="G24" s="19"/>
      <c r="H24" s="19"/>
    </row>
    <row r="25" ht="15.75">
      <c r="A25" s="40" t="s">
        <v>428</v>
      </c>
    </row>
    <row r="26" spans="1:8" ht="15.75">
      <c r="A26" s="41" t="s">
        <v>429</v>
      </c>
      <c r="B26" s="44">
        <f>C26+D26</f>
        <v>3371.73139</v>
      </c>
      <c r="C26" s="44">
        <v>2512.953255</v>
      </c>
      <c r="D26" s="44">
        <v>858.778135</v>
      </c>
      <c r="E26" s="44">
        <v>140.998245</v>
      </c>
      <c r="F26" s="44">
        <v>230.880205</v>
      </c>
      <c r="G26" s="44">
        <v>425.02671</v>
      </c>
      <c r="H26" s="44">
        <v>61.87298</v>
      </c>
    </row>
    <row r="27" spans="1:8" ht="15.75">
      <c r="A27" s="19" t="s">
        <v>430</v>
      </c>
      <c r="B27" s="38">
        <v>0.7518574425942038</v>
      </c>
      <c r="C27" s="38">
        <v>0.7243425047315495</v>
      </c>
      <c r="D27" s="38">
        <v>0.8323715472797872</v>
      </c>
      <c r="E27" s="38">
        <v>0.7514511971407871</v>
      </c>
      <c r="F27" s="38">
        <v>0.8400931340129397</v>
      </c>
      <c r="G27" s="38">
        <v>0.869640133910643</v>
      </c>
      <c r="H27" s="38">
        <v>0.731951329966651</v>
      </c>
    </row>
    <row r="28" spans="1:8" ht="15.75">
      <c r="A28" s="19" t="s">
        <v>431</v>
      </c>
      <c r="B28" s="38">
        <v>0.7057186278412291</v>
      </c>
      <c r="C28" s="38">
        <v>0.6797609532135925</v>
      </c>
      <c r="D28" s="38">
        <v>0.7816758748754123</v>
      </c>
      <c r="E28" s="38">
        <v>0.7391220365898881</v>
      </c>
      <c r="F28" s="38">
        <v>0.8141070387563109</v>
      </c>
      <c r="G28" s="38">
        <v>0.7937118822485298</v>
      </c>
      <c r="H28" s="38">
        <v>0.6749517317575459</v>
      </c>
    </row>
    <row r="29" spans="1:8" ht="15.75">
      <c r="A29" s="19" t="s">
        <v>432</v>
      </c>
      <c r="B29" s="38">
        <v>0.6401312754038808</v>
      </c>
      <c r="C29" s="38">
        <v>0.6025344072705404</v>
      </c>
      <c r="D29" s="38">
        <v>0.7501470854285316</v>
      </c>
      <c r="E29" s="38">
        <v>0.7049750158237785</v>
      </c>
      <c r="F29" s="38">
        <v>0.767979026179399</v>
      </c>
      <c r="G29" s="38">
        <v>0.771901758832992</v>
      </c>
      <c r="H29" s="38">
        <v>0.637106617460481</v>
      </c>
    </row>
    <row r="30" spans="1:8" ht="15.75">
      <c r="A30" s="19" t="s">
        <v>433</v>
      </c>
      <c r="B30" s="38">
        <v>0.06558738209570128</v>
      </c>
      <c r="C30" s="38">
        <v>0.07722658374717759</v>
      </c>
      <c r="D30" s="38">
        <v>0.03152879526910638</v>
      </c>
      <c r="E30" s="38">
        <v>0.03414691438180666</v>
      </c>
      <c r="F30" s="38">
        <v>0.0461281641706789</v>
      </c>
      <c r="G30" s="38">
        <v>0.02181019399933713</v>
      </c>
      <c r="H30" s="38">
        <v>0.037845114297064726</v>
      </c>
    </row>
    <row r="31" spans="1:8" ht="15.75">
      <c r="A31" s="19" t="s">
        <v>434</v>
      </c>
      <c r="B31" s="38">
        <v>0.04613881475297474</v>
      </c>
      <c r="C31" s="38">
        <v>0.04458155151795691</v>
      </c>
      <c r="D31" s="38">
        <v>0.05069567240437485</v>
      </c>
      <c r="E31" s="38">
        <v>0.012329160550899056</v>
      </c>
      <c r="F31" s="38">
        <v>0.02598609525662886</v>
      </c>
      <c r="G31" s="38">
        <v>0.0759282516621132</v>
      </c>
      <c r="H31" s="38">
        <v>0.05699959820910516</v>
      </c>
    </row>
    <row r="32" ht="15.75">
      <c r="A32" s="40" t="s">
        <v>435</v>
      </c>
    </row>
    <row r="33" spans="1:8" ht="15.75">
      <c r="A33" s="41" t="s">
        <v>429</v>
      </c>
      <c r="B33" s="44">
        <f>C33+D33</f>
        <v>3578.3499749999996</v>
      </c>
      <c r="C33" s="44">
        <v>2754.288585</v>
      </c>
      <c r="D33" s="44">
        <v>824.06139</v>
      </c>
      <c r="E33" s="44">
        <v>140.20138</v>
      </c>
      <c r="F33" s="44">
        <v>257.99732</v>
      </c>
      <c r="G33" s="44">
        <v>369.01704</v>
      </c>
      <c r="H33" s="44">
        <v>56.84563</v>
      </c>
    </row>
    <row r="34" spans="1:8" ht="15.75">
      <c r="A34" s="19" t="s">
        <v>430</v>
      </c>
      <c r="B34" s="38">
        <v>0.5780928331360322</v>
      </c>
      <c r="C34" s="38">
        <v>0.5684201334334761</v>
      </c>
      <c r="D34" s="38">
        <v>0.6104222283730585</v>
      </c>
      <c r="E34" s="42">
        <v>0.5167776165969264</v>
      </c>
      <c r="F34" s="42">
        <v>0.6113155167658331</v>
      </c>
      <c r="G34" s="42">
        <v>0.6444843034890746</v>
      </c>
      <c r="H34" s="42">
        <v>0.616212978904447</v>
      </c>
    </row>
    <row r="35" spans="1:8" ht="15.75">
      <c r="A35" s="19" t="s">
        <v>431</v>
      </c>
      <c r="B35" s="38">
        <v>0.5504549202178024</v>
      </c>
      <c r="C35" s="38">
        <v>0.5426139832039423</v>
      </c>
      <c r="D35" s="38">
        <v>0.57666195233343</v>
      </c>
      <c r="E35" s="42">
        <v>0.46761408482569855</v>
      </c>
      <c r="F35" s="42">
        <v>0.5941714820913644</v>
      </c>
      <c r="G35" s="42">
        <v>0.6040628909711052</v>
      </c>
      <c r="H35" s="42">
        <v>0.5882699338541942</v>
      </c>
    </row>
    <row r="36" spans="1:8" ht="15.75">
      <c r="A36" s="19" t="s">
        <v>432</v>
      </c>
      <c r="B36" s="38">
        <v>0.4175775232829204</v>
      </c>
      <c r="C36" s="38">
        <v>0.4044880612973241</v>
      </c>
      <c r="D36" s="38">
        <v>0.46132688002771255</v>
      </c>
      <c r="E36" s="42">
        <v>0.3931693824982322</v>
      </c>
      <c r="F36" s="42">
        <v>0.468297984645732</v>
      </c>
      <c r="G36" s="42">
        <v>0.4947220323484248</v>
      </c>
      <c r="H36" s="42">
        <v>0.3810022863674833</v>
      </c>
    </row>
    <row r="37" spans="1:8" ht="15.75">
      <c r="A37" s="19" t="s">
        <v>433</v>
      </c>
      <c r="B37" s="38">
        <v>0.13287738575654554</v>
      </c>
      <c r="C37" s="38">
        <v>0.138125914645215</v>
      </c>
      <c r="D37" s="38">
        <v>0.11533504803568095</v>
      </c>
      <c r="E37" s="42">
        <v>0.07444470232746639</v>
      </c>
      <c r="F37" s="42">
        <v>0.12587340054540103</v>
      </c>
      <c r="G37" s="42">
        <v>0.1093408992712098</v>
      </c>
      <c r="H37" s="42">
        <v>0.20726764748671095</v>
      </c>
    </row>
    <row r="38" spans="1:8" ht="15.75">
      <c r="A38" s="34" t="s">
        <v>434</v>
      </c>
      <c r="B38" s="39">
        <v>0.027637912918229864</v>
      </c>
      <c r="C38" s="39">
        <v>0.025806150229533774</v>
      </c>
      <c r="D38" s="39">
        <v>0.033760276039628556</v>
      </c>
      <c r="E38" s="39">
        <v>0.049163531771227925</v>
      </c>
      <c r="F38" s="39">
        <v>0.017144034674468712</v>
      </c>
      <c r="G38" s="39">
        <v>0.04042141251796936</v>
      </c>
      <c r="H38" s="39">
        <v>0.027943045050252767</v>
      </c>
    </row>
    <row r="39" spans="2:8" ht="15.75">
      <c r="B39" s="1"/>
      <c r="C39" s="1"/>
      <c r="D39" s="1"/>
      <c r="E39" s="1"/>
      <c r="F39" s="1"/>
      <c r="G39" s="1"/>
      <c r="H39" s="1"/>
    </row>
    <row r="40" ht="15.75">
      <c r="A40" s="19" t="s">
        <v>402</v>
      </c>
    </row>
    <row r="41" ht="15.75">
      <c r="A41" s="19" t="s">
        <v>403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00390625" defaultRowHeight="15.75"/>
  <cols>
    <col min="1" max="1" width="16.375" style="0" customWidth="1"/>
    <col min="4" max="4" width="11.125" style="0" customWidth="1"/>
    <col min="5" max="5" width="10.125" style="0" customWidth="1"/>
    <col min="7" max="7" width="12.75390625" style="0" customWidth="1"/>
  </cols>
  <sheetData>
    <row r="1" ht="15.75">
      <c r="A1" s="3" t="s">
        <v>372</v>
      </c>
    </row>
    <row r="2" ht="15.75">
      <c r="A2" s="3" t="s">
        <v>379</v>
      </c>
    </row>
    <row r="4" spans="1:8" ht="15.75">
      <c r="A4" s="31"/>
      <c r="B4" s="31"/>
      <c r="C4" s="31"/>
      <c r="D4" s="31"/>
      <c r="E4" s="32" t="s">
        <v>409</v>
      </c>
      <c r="F4" s="32"/>
      <c r="G4" s="32"/>
      <c r="H4" s="32"/>
    </row>
    <row r="5" spans="1:8" ht="15.75">
      <c r="A5" s="19"/>
      <c r="B5" s="33" t="s">
        <v>410</v>
      </c>
      <c r="C5" s="33" t="s">
        <v>411</v>
      </c>
      <c r="D5" s="33" t="s">
        <v>412</v>
      </c>
      <c r="E5" s="33" t="s">
        <v>366</v>
      </c>
      <c r="F5" s="33"/>
      <c r="G5" s="33" t="s">
        <v>368</v>
      </c>
      <c r="H5" s="33" t="s">
        <v>381</v>
      </c>
    </row>
    <row r="6" spans="1:8" ht="15.75">
      <c r="A6" s="34" t="s">
        <v>436</v>
      </c>
      <c r="B6" s="35" t="s">
        <v>414</v>
      </c>
      <c r="C6" s="35" t="s">
        <v>414</v>
      </c>
      <c r="D6" s="35" t="s">
        <v>414</v>
      </c>
      <c r="E6" s="35" t="s">
        <v>367</v>
      </c>
      <c r="F6" s="35" t="s">
        <v>2</v>
      </c>
      <c r="G6" s="35" t="s">
        <v>371</v>
      </c>
      <c r="H6" s="35" t="s">
        <v>382</v>
      </c>
    </row>
    <row r="7" spans="1:8" ht="15.75">
      <c r="A7" s="19"/>
      <c r="B7" s="19"/>
      <c r="C7" s="19"/>
      <c r="D7" s="19"/>
      <c r="E7" s="19"/>
      <c r="F7" s="19"/>
      <c r="G7" s="19"/>
      <c r="H7" s="19"/>
    </row>
    <row r="8" spans="1:8" ht="15.75">
      <c r="A8" s="36" t="s">
        <v>427</v>
      </c>
      <c r="B8" s="19"/>
      <c r="C8" s="19"/>
      <c r="D8" s="19"/>
      <c r="E8" s="19"/>
      <c r="F8" s="19"/>
      <c r="G8" s="19"/>
      <c r="H8" s="19"/>
    </row>
    <row r="9" spans="1:8" ht="15.75">
      <c r="A9" s="37" t="s">
        <v>437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</row>
    <row r="10" spans="1:8" ht="15.75">
      <c r="A10" s="19" t="s">
        <v>438</v>
      </c>
      <c r="B10" s="38">
        <v>0.7494427061102827</v>
      </c>
      <c r="C10" s="38">
        <v>0.7373838302117297</v>
      </c>
      <c r="D10" s="38">
        <v>0.8162281608727903</v>
      </c>
      <c r="E10" s="38">
        <v>0.7436391926847256</v>
      </c>
      <c r="F10" s="38">
        <v>0.753293623781975</v>
      </c>
      <c r="G10" s="38">
        <v>0.8649194798391959</v>
      </c>
      <c r="H10" s="38">
        <v>0.7753112262707614</v>
      </c>
    </row>
    <row r="11" spans="1:8" ht="15.75">
      <c r="A11" s="19" t="s">
        <v>439</v>
      </c>
      <c r="B11" s="38">
        <v>0.1392165388007262</v>
      </c>
      <c r="C11" s="38">
        <v>0.15067250444571306</v>
      </c>
      <c r="D11" s="38">
        <v>0.07577017101482666</v>
      </c>
      <c r="E11" s="38">
        <v>0.1033685816219396</v>
      </c>
      <c r="F11" s="38">
        <v>0.11150865332582972</v>
      </c>
      <c r="G11" s="38">
        <v>0.04998029080329083</v>
      </c>
      <c r="H11" s="38">
        <v>0.10972301823648087</v>
      </c>
    </row>
    <row r="12" spans="1:8" ht="15.75">
      <c r="A12" s="19" t="s">
        <v>440</v>
      </c>
      <c r="B12" s="38">
        <v>0.10633035589912737</v>
      </c>
      <c r="C12" s="38">
        <v>0.10690791690395632</v>
      </c>
      <c r="D12" s="38">
        <v>0.10313166020932256</v>
      </c>
      <c r="E12" s="38">
        <v>0.15073163720240101</v>
      </c>
      <c r="F12" s="38">
        <v>0.12872070570235758</v>
      </c>
      <c r="G12" s="38">
        <v>0.08064714321940589</v>
      </c>
      <c r="H12" s="38">
        <v>0.10767800936711318</v>
      </c>
    </row>
    <row r="13" spans="1:8" ht="15.75">
      <c r="A13" s="19" t="s">
        <v>441</v>
      </c>
      <c r="B13" s="19"/>
      <c r="C13" s="19"/>
      <c r="D13" s="19"/>
      <c r="E13" s="38"/>
      <c r="F13" s="38"/>
      <c r="G13" s="38"/>
      <c r="H13" s="38"/>
    </row>
    <row r="14" spans="1:8" ht="15.75">
      <c r="A14" s="19" t="s">
        <v>442</v>
      </c>
      <c r="B14" s="38">
        <v>0.005010399189863743</v>
      </c>
      <c r="C14" s="38">
        <v>0.005035748438600906</v>
      </c>
      <c r="D14" s="38">
        <v>0.004870007903060432</v>
      </c>
      <c r="E14" s="38">
        <v>0.0022605884909338136</v>
      </c>
      <c r="F14" s="38">
        <v>0.006477017189837879</v>
      </c>
      <c r="G14" s="38">
        <v>0.004453086138107358</v>
      </c>
      <c r="H14" s="38">
        <v>0.007287746125644334</v>
      </c>
    </row>
    <row r="15" spans="1:8" ht="15.75">
      <c r="A15" s="19"/>
      <c r="B15" s="38"/>
      <c r="C15" s="38"/>
      <c r="D15" s="38"/>
      <c r="E15" s="38"/>
      <c r="F15" s="38"/>
      <c r="G15" s="38"/>
      <c r="H15" s="38"/>
    </row>
    <row r="16" spans="1:8" ht="15.75">
      <c r="A16" s="36" t="s">
        <v>443</v>
      </c>
      <c r="B16" s="19"/>
      <c r="C16" s="19"/>
      <c r="D16" s="19"/>
      <c r="E16" s="19"/>
      <c r="F16" s="19"/>
      <c r="G16" s="19"/>
      <c r="H16" s="19"/>
    </row>
    <row r="17" spans="1:8" ht="15.75">
      <c r="A17" s="37" t="s">
        <v>437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</row>
    <row r="18" spans="1:8" ht="15.75">
      <c r="A18" s="19" t="s">
        <v>438</v>
      </c>
      <c r="B18" s="38">
        <v>0.7534804008434439</v>
      </c>
      <c r="C18" s="38">
        <v>0.7244535640179477</v>
      </c>
      <c r="D18" s="38">
        <v>0.8346712639889182</v>
      </c>
      <c r="E18" s="38">
        <v>0.7777073169017232</v>
      </c>
      <c r="F18" s="38">
        <v>0.7256148097721374</v>
      </c>
      <c r="G18" s="38">
        <v>0.9216266601283152</v>
      </c>
      <c r="H18" s="38">
        <v>0.7817678754909062</v>
      </c>
    </row>
    <row r="19" spans="1:8" ht="15.75">
      <c r="A19" s="19" t="s">
        <v>439</v>
      </c>
      <c r="B19" s="38">
        <v>0.15313894043813414</v>
      </c>
      <c r="C19" s="38">
        <v>0.1825422769545482</v>
      </c>
      <c r="D19" s="38">
        <v>0.0708949713320141</v>
      </c>
      <c r="E19" s="38">
        <v>0.08472044466112699</v>
      </c>
      <c r="F19" s="38">
        <v>0.11577384165228777</v>
      </c>
      <c r="G19" s="38">
        <v>0.036893882554860855</v>
      </c>
      <c r="H19" s="38">
        <v>0.10054786018281928</v>
      </c>
    </row>
    <row r="20" spans="1:8" ht="15.75">
      <c r="A20" s="19" t="s">
        <v>440</v>
      </c>
      <c r="B20" s="38">
        <v>0.0890361590456499</v>
      </c>
      <c r="C20" s="38">
        <v>0.08920327007968204</v>
      </c>
      <c r="D20" s="38">
        <v>0.08856873336038601</v>
      </c>
      <c r="E20" s="38">
        <v>0.13369566290713544</v>
      </c>
      <c r="F20" s="38">
        <v>0.15439190015224863</v>
      </c>
      <c r="G20" s="38">
        <v>0.034888553798373585</v>
      </c>
      <c r="H20" s="38">
        <v>0.10563277213019283</v>
      </c>
    </row>
    <row r="21" spans="1:8" ht="15.75">
      <c r="A21" s="19" t="s">
        <v>441</v>
      </c>
      <c r="B21" s="38"/>
      <c r="C21" s="38"/>
      <c r="D21" s="38"/>
      <c r="E21" s="38"/>
      <c r="F21" s="38"/>
      <c r="G21" s="38"/>
      <c r="H21" s="38"/>
    </row>
    <row r="22" spans="1:8" ht="15.75">
      <c r="A22" s="34" t="s">
        <v>442</v>
      </c>
      <c r="B22" s="39">
        <v>0.004344499672772157</v>
      </c>
      <c r="C22" s="39">
        <v>0.0038008889478222583</v>
      </c>
      <c r="D22" s="39">
        <v>0.005865031318681695</v>
      </c>
      <c r="E22" s="39">
        <v>0.0038765755300144648</v>
      </c>
      <c r="F22" s="39">
        <v>0.004219448423326128</v>
      </c>
      <c r="G22" s="39">
        <v>0.006590903518450411</v>
      </c>
      <c r="H22" s="39">
        <v>0.012051492196081717</v>
      </c>
    </row>
    <row r="23" spans="2:8" ht="15.75">
      <c r="B23" s="1"/>
      <c r="C23" s="1"/>
      <c r="D23" s="1"/>
      <c r="E23" s="1"/>
      <c r="F23" s="1"/>
      <c r="G23" s="1"/>
      <c r="H23" s="1"/>
    </row>
    <row r="24" ht="15.75">
      <c r="A24" s="19" t="s">
        <v>402</v>
      </c>
    </row>
    <row r="25" ht="15.75">
      <c r="A25" s="19" t="s">
        <v>403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Labor &amp; Workforce Dev.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Sen-Yuan Wu</cp:lastModifiedBy>
  <cp:lastPrinted>2008-01-09T19:38:35Z</cp:lastPrinted>
  <dcterms:created xsi:type="dcterms:W3CDTF">2007-12-12T19:19:53Z</dcterms:created>
  <dcterms:modified xsi:type="dcterms:W3CDTF">2008-01-18T16:16:23Z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