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kwak\Desktop\"/>
    </mc:Choice>
  </mc:AlternateContent>
  <bookViews>
    <workbookView xWindow="0" yWindow="0" windowWidth="28800" windowHeight="12435" tabRatio="861"/>
  </bookViews>
  <sheets>
    <sheet name="Menu" sheetId="27" r:id="rId1"/>
    <sheet name="Position Descriptions" sheetId="48" r:id="rId2"/>
    <sheet name="NCMTool" sheetId="44" r:id="rId3"/>
    <sheet name="Example" sheetId="49" r:id="rId4"/>
  </sheets>
  <definedNames>
    <definedName name="position_descriptions">'Position Descriptions'!$A:$A</definedName>
    <definedName name="_xlnm.Print_Area" localSheetId="2">NCMTool!$A$2:$F$24</definedName>
    <definedName name="_xlnm.Print_Titles" localSheetId="2">NCMTool!$2:$3</definedName>
    <definedName name="X_VAL">#REF!</definedName>
    <definedName name="Y_VAL">#REF!</definedName>
  </definedNames>
  <calcPr calcId="152511"/>
</workbook>
</file>

<file path=xl/calcChain.xml><?xml version="1.0" encoding="utf-8"?>
<calcChain xmlns="http://schemas.openxmlformats.org/spreadsheetml/2006/main">
  <c r="B20" i="44" l="1"/>
  <c r="C8" i="44"/>
  <c r="E8" i="44" s="1"/>
  <c r="F8" i="44" s="1"/>
  <c r="B17" i="44"/>
  <c r="J17" i="49"/>
  <c r="H17" i="49"/>
  <c r="G17" i="49"/>
  <c r="E17" i="49"/>
  <c r="D17" i="49"/>
  <c r="C17" i="49"/>
  <c r="B17" i="49"/>
  <c r="F16" i="49"/>
  <c r="I16" i="49" s="1"/>
  <c r="K16" i="49" s="1"/>
  <c r="L16" i="49" s="1"/>
  <c r="F15" i="49"/>
  <c r="I15" i="49"/>
  <c r="K15" i="49" s="1"/>
  <c r="L15" i="49" s="1"/>
  <c r="F14" i="49"/>
  <c r="I14" i="49" s="1"/>
  <c r="K14" i="49" s="1"/>
  <c r="L14" i="49" s="1"/>
  <c r="F13" i="49"/>
  <c r="I13" i="49" s="1"/>
  <c r="K13" i="49" s="1"/>
  <c r="L13" i="49" s="1"/>
  <c r="F12" i="49"/>
  <c r="F11" i="49"/>
  <c r="I11" i="49" s="1"/>
  <c r="K11" i="49" s="1"/>
  <c r="C16" i="44"/>
  <c r="E16" i="44" s="1"/>
  <c r="F16" i="44" s="1"/>
  <c r="C15" i="44"/>
  <c r="E15" i="44" s="1"/>
  <c r="F15" i="44" s="1"/>
  <c r="C10" i="44"/>
  <c r="E10" i="44"/>
  <c r="F10" i="44" s="1"/>
  <c r="C13" i="44"/>
  <c r="E13" i="44" s="1"/>
  <c r="F13" i="44" s="1"/>
  <c r="C14" i="44"/>
  <c r="E14" i="44"/>
  <c r="F14" i="44" s="1"/>
  <c r="C12" i="44"/>
  <c r="E12" i="44" s="1"/>
  <c r="F12" i="44" s="1"/>
  <c r="C11" i="44"/>
  <c r="E11" i="44" s="1"/>
  <c r="F11" i="44" s="1"/>
  <c r="C9" i="44"/>
  <c r="E9" i="44" s="1"/>
  <c r="F9" i="44" s="1"/>
  <c r="F17" i="49" l="1"/>
  <c r="L11" i="49"/>
  <c r="F17" i="44"/>
  <c r="I12" i="49"/>
  <c r="I17" i="49" l="1"/>
  <c r="K12" i="49"/>
  <c r="B18" i="44"/>
  <c r="B19" i="44"/>
  <c r="L12" i="49" l="1"/>
  <c r="L17" i="49" s="1"/>
  <c r="K17" i="49"/>
</calcChain>
</file>

<file path=xl/sharedStrings.xml><?xml version="1.0" encoding="utf-8"?>
<sst xmlns="http://schemas.openxmlformats.org/spreadsheetml/2006/main" count="69" uniqueCount="61">
  <si>
    <t>Position</t>
  </si>
  <si>
    <t>Salary</t>
  </si>
  <si>
    <t>Bonus</t>
  </si>
  <si>
    <t>Chief Executive Officer</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</si>
  <si>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</si>
  <si>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</si>
  <si>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</si>
  <si>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</si>
  <si>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</si>
  <si>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</si>
  <si>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</si>
  <si>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</si>
  <si>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</si>
  <si>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Director of Business Development</t>
  </si>
  <si>
    <t>●</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</si>
  <si>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</si>
  <si>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</si>
  <si>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</si>
  <si>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</si>
  <si>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</si>
  <si>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</si>
  <si>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</si>
  <si>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</si>
  <si>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Total Compensation</t>
  </si>
  <si>
    <t>Human Resource Director</t>
  </si>
  <si>
    <t>NCM Amount</t>
  </si>
  <si>
    <t>Total Required Adjustment</t>
  </si>
  <si>
    <t xml:space="preserve">  TOTALS</t>
  </si>
  <si>
    <t>Deferred Compensation</t>
  </si>
  <si>
    <t>Other Compensation</t>
  </si>
  <si>
    <t>(Step 3)</t>
  </si>
  <si>
    <t>(Step 1)</t>
  </si>
  <si>
    <t>(Step 5)</t>
  </si>
  <si>
    <t>(Steps 1 &amp; 2)</t>
  </si>
  <si>
    <t>(Step 4)</t>
  </si>
  <si>
    <t>Compensation Subject to Reasonable-ness Test</t>
  </si>
  <si>
    <t>Adjustment: Amount in Excess of NCM</t>
  </si>
  <si>
    <t>Firm X</t>
  </si>
  <si>
    <t>Company name</t>
  </si>
  <si>
    <t>I hereby certify that, to the best of my knowledge, this schedule is complete and accurate:</t>
  </si>
  <si>
    <t>Signature</t>
  </si>
  <si>
    <t>Date</t>
  </si>
  <si>
    <t>Name and Title (printed or typed)</t>
  </si>
  <si>
    <t>Figure 1: NCM Compliance Schedule</t>
  </si>
  <si>
    <t>Date prepared</t>
  </si>
  <si>
    <t>(Note: This schedule should be certified by a Company officer/executive.)</t>
  </si>
  <si>
    <t>Gross revenue from engineering consulting services</t>
  </si>
  <si>
    <t>Slope</t>
  </si>
  <si>
    <t>Intercept</t>
  </si>
  <si>
    <t>Example</t>
  </si>
  <si>
    <t>Instructions: Double click here to access the embedded PDF file.</t>
  </si>
  <si>
    <t>Q&amp;As: Double click here to access the embedded PDF file.</t>
  </si>
  <si>
    <t>Position 
(Match to NCM 
Job Descriptions)</t>
  </si>
  <si>
    <t>Position Descriptions</t>
  </si>
  <si>
    <t>For costs incurred during fiscal year ended</t>
  </si>
  <si>
    <t>(revenue applicable to general engineering, and related, services)</t>
  </si>
  <si>
    <t xml:space="preserve"> Adjustment for Unallowable Activities</t>
  </si>
  <si>
    <t>Adjustment for Unallowable Forms of Compensation</t>
  </si>
  <si>
    <t xml:space="preserve">Statutory Compensation Cap Effective 6/24/2014: </t>
  </si>
  <si>
    <t>National Compensation Matrix Tool - 2017</t>
  </si>
  <si>
    <t>2017 National Compensation Matrix - Main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</si>
</sst>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409]* #,##0_);_([$$-409]* \(#,##0\);_([$$-409]* &quot;-&quot;??_);_(@_)"/>
    <numFmt numFmtId="166" formatCode="@*."/>
    <numFmt numFmtId="167" formatCode="[$$-409]#,##0_);\([$$-409]#,##0\)"/>
  </numFmts>
  <fonts count="15"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8"/>
      <color theme="0"/>
      <name val="Calibri"/>
      <family val="2"/>
      <scheme val="minor"/>
    </font>
    <font>
      <sz val="11"/>
      <color theme="1"/>
      <name val="Calibri"/>
      <family val="2"/>
    </font>
    <font>
      <sz val="9"/>
      <color theme="1"/>
      <name val="Calibri"/>
      <family val="2"/>
      <scheme val="minor"/>
    </font>
    <font>
      <b/>
      <sz val="14"/>
      <color theme="1"/>
      <name val="Calibri"/>
      <family val="2"/>
      <scheme val="minor"/>
    </font>
    <font>
      <u val="singleAccounting"/>
      <sz val="11"/>
      <color theme="1"/>
      <name val="Calibri"/>
      <family val="2"/>
      <scheme val="minor"/>
    </font>
    <font>
      <u val="doubleAccounting"/>
      <sz val="11"/>
      <color theme="1"/>
      <name val="Calibri"/>
      <family val="2"/>
      <scheme val="minor"/>
    </font>
    <font>
      <b/>
      <u/>
      <sz val="14"/>
      <color theme="6" tint="-0.499984740745262"/>
      <name val="Calibri"/>
      <family val="2"/>
      <scheme val="minor"/>
    </font>
    <font>
      <sz val="9"/>
      <color theme="0"/>
      <name val="Calibri"/>
      <family val="2"/>
      <scheme val="minor"/>
    </font>
    <font>
      <b/>
      <sz val="16"/>
      <color theme="1"/>
      <name val="Calibri"/>
      <family val="2"/>
      <scheme val="minor"/>
    </font>
  </fonts>
  <fills count="9">
    <fill>
      <patternFill patternType="none"/>
    </fill>
    <fill>
      <patternFill patternType="gray125"/>
    </fill>
    <fill>
      <patternFill patternType="solid">
        <fgColor theme="6" tint="-0.499984740745262"/>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79998168889431442"/>
        <bgColor indexed="64"/>
      </patternFill>
    </fill>
  </fills>
  <borders count="17">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1" fillId="0" borderId="0"/>
  </cellStyleXfs>
  <cellXfs count="61">
    <xf numFmtId="0" fontId="0" fillId="0" borderId="0" xfId="0"/>
    <xf numFmtId="0" fontId="0" fillId="0" borderId="0" xfId="0"/>
    <xf numFmtId="0" fontId="0" fillId="2" borderId="0" xfId="0" applyFill="1"/>
    <xf numFmtId="0" fontId="6" fillId="3" borderId="0" xfId="0" applyFont="1" applyFill="1"/>
    <xf numFmtId="0" fontId="0" fillId="4" borderId="0" xfId="0" applyFill="1"/>
    <xf numFmtId="0" fontId="6" fillId="3" borderId="1" xfId="0" applyFont="1" applyFill="1" applyBorder="1"/>
    <xf numFmtId="0" fontId="0" fillId="4" borderId="2" xfId="0" applyFill="1" applyBorder="1"/>
    <xf numFmtId="0" fontId="0" fillId="4" borderId="3" xfId="0" applyFill="1" applyBorder="1"/>
    <xf numFmtId="0" fontId="7" fillId="4" borderId="4" xfId="0" applyFont="1" applyFill="1" applyBorder="1" applyAlignment="1">
      <alignment horizontal="right"/>
    </xf>
    <xf numFmtId="0" fontId="0" fillId="4" borderId="5" xfId="0" applyFill="1" applyBorder="1"/>
    <xf numFmtId="0" fontId="0" fillId="4" borderId="6" xfId="0" applyFill="1" applyBorder="1"/>
    <xf numFmtId="164" fontId="8" fillId="2" borderId="0" xfId="1" applyNumberFormat="1" applyFont="1" applyFill="1"/>
    <xf numFmtId="0" fontId="8" fillId="2" borderId="0" xfId="0" applyFont="1" applyFill="1"/>
    <xf numFmtId="0" fontId="5" fillId="5" borderId="7" xfId="0" applyFont="1" applyFill="1" applyBorder="1"/>
    <xf numFmtId="0" fontId="0" fillId="6" borderId="8" xfId="0" applyFill="1" applyBorder="1"/>
    <xf numFmtId="0" fontId="5" fillId="6" borderId="8" xfId="0" applyFont="1" applyFill="1" applyBorder="1"/>
    <xf numFmtId="0" fontId="0" fillId="4" borderId="9" xfId="0" applyFill="1" applyBorder="1"/>
    <xf numFmtId="0" fontId="5" fillId="5" borderId="10" xfId="0" applyFont="1" applyFill="1" applyBorder="1" applyAlignment="1">
      <alignment horizontal="center"/>
    </xf>
    <xf numFmtId="0" fontId="5" fillId="5" borderId="11" xfId="0" applyFont="1" applyFill="1" applyBorder="1" applyAlignment="1">
      <alignment horizontal="center"/>
    </xf>
    <xf numFmtId="0" fontId="5" fillId="4" borderId="0" xfId="0" applyFont="1" applyFill="1" applyAlignment="1">
      <alignment horizontal="right"/>
    </xf>
    <xf numFmtId="164" fontId="5" fillId="4" borderId="9" xfId="1" applyNumberFormat="1" applyFont="1" applyFill="1" applyBorder="1"/>
    <xf numFmtId="0" fontId="9" fillId="4" borderId="0" xfId="0" applyFont="1" applyFill="1" applyAlignment="1">
      <alignment horizontal="right"/>
    </xf>
    <xf numFmtId="164" fontId="9" fillId="4" borderId="0" xfId="1" applyNumberFormat="1" applyFont="1" applyFill="1" applyBorder="1" applyAlignment="1"/>
    <xf numFmtId="0" fontId="5" fillId="5" borderId="10" xfId="0" quotePrefix="1" applyFont="1" applyFill="1" applyBorder="1" applyAlignment="1">
      <alignment horizontal="center"/>
    </xf>
    <xf numFmtId="164" fontId="2" fillId="4" borderId="9" xfId="1" applyNumberFormat="1" applyFont="1" applyFill="1" applyBorder="1" applyAlignment="1">
      <alignment horizontal="center"/>
    </xf>
    <xf numFmtId="0" fontId="3" fillId="4" borderId="0" xfId="0" applyFont="1" applyFill="1"/>
    <xf numFmtId="0" fontId="0" fillId="0" borderId="0" xfId="0" applyAlignment="1">
      <alignment horizontal="center" vertical="center" wrapText="1"/>
    </xf>
    <xf numFmtId="165" fontId="0" fillId="0" borderId="0" xfId="0" applyNumberFormat="1"/>
    <xf numFmtId="41" fontId="0" fillId="0" borderId="0" xfId="0" applyNumberFormat="1"/>
    <xf numFmtId="41" fontId="10" fillId="0" borderId="0" xfId="0" applyNumberFormat="1" applyFont="1"/>
    <xf numFmtId="165" fontId="11" fillId="0" borderId="0" xfId="0" applyNumberFormat="1" applyFont="1"/>
    <xf numFmtId="0" fontId="5" fillId="0" borderId="0" xfId="0" applyFont="1"/>
    <xf numFmtId="0" fontId="9" fillId="0" borderId="0" xfId="0" applyFont="1" applyAlignment="1">
      <alignment horizontal="center"/>
    </xf>
    <xf numFmtId="0" fontId="0" fillId="0" borderId="0" xfId="0" applyFont="1"/>
    <xf numFmtId="164" fontId="9" fillId="5" borderId="12" xfId="1" applyNumberFormat="1" applyFont="1" applyFill="1" applyBorder="1" applyAlignment="1" applyProtection="1">
      <protection locked="0"/>
    </xf>
    <xf numFmtId="0" fontId="12" fillId="4" borderId="13" xfId="2" applyFont="1" applyFill="1" applyBorder="1" applyProtection="1">
      <protection locked="0"/>
    </xf>
    <xf numFmtId="0" fontId="8" fillId="0" borderId="0" xfId="0" applyFont="1" applyAlignment="1">
      <alignment horizontal="center" vertical="center" wrapText="1"/>
    </xf>
    <xf numFmtId="165" fontId="0" fillId="7" borderId="0" xfId="0" applyNumberFormat="1" applyFill="1" applyProtection="1">
      <protection locked="0"/>
    </xf>
    <xf numFmtId="41" fontId="0" fillId="7" borderId="0" xfId="0" applyNumberFormat="1" applyFill="1" applyProtection="1">
      <protection locked="0"/>
    </xf>
    <xf numFmtId="41" fontId="10" fillId="7" borderId="0" xfId="0" applyNumberFormat="1" applyFont="1" applyFill="1" applyProtection="1">
      <protection locked="0"/>
    </xf>
    <xf numFmtId="0" fontId="0" fillId="7" borderId="0" xfId="0" applyFill="1" applyProtection="1">
      <protection locked="0"/>
    </xf>
    <xf numFmtId="0" fontId="0" fillId="7" borderId="8" xfId="0" applyFill="1" applyBorder="1" applyProtection="1">
      <protection locked="0"/>
    </xf>
    <xf numFmtId="0" fontId="0" fillId="0" borderId="0" xfId="0" applyAlignment="1">
      <alignment horizontal="center"/>
    </xf>
    <xf numFmtId="43" fontId="2" fillId="4" borderId="0" xfId="1" applyFont="1" applyFill="1"/>
    <xf numFmtId="164" fontId="9" fillId="8" borderId="9" xfId="1" applyNumberFormat="1" applyFont="1" applyFill="1" applyBorder="1" applyAlignment="1">
      <alignment horizontal="center" vertical="center"/>
    </xf>
    <xf numFmtId="0" fontId="13" fillId="2" borderId="0" xfId="2" applyFont="1" applyFill="1" applyAlignment="1" applyProtection="1">
      <alignment horizontal="left"/>
      <protection locked="0"/>
    </xf>
    <xf numFmtId="0" fontId="0" fillId="0" borderId="0" xfId="0" applyAlignment="1">
      <alignment horizontal="center"/>
    </xf>
    <xf numFmtId="0" fontId="14" fillId="0" borderId="0" xfId="0" applyFont="1" applyAlignment="1">
      <alignment horizontal="center"/>
    </xf>
    <xf numFmtId="166" fontId="0" fillId="0" borderId="0" xfId="0" applyNumberFormat="1" applyAlignment="1">
      <alignment horizontal="left"/>
    </xf>
    <xf numFmtId="166" fontId="0" fillId="0" borderId="13" xfId="0" applyNumberFormat="1" applyBorder="1" applyAlignment="1">
      <alignment horizontal="left"/>
    </xf>
    <xf numFmtId="165" fontId="0" fillId="7" borderId="14" xfId="0" applyNumberFormat="1" applyFill="1" applyBorder="1" applyAlignment="1" applyProtection="1">
      <alignment horizontal="center"/>
      <protection locked="0"/>
    </xf>
    <xf numFmtId="165" fontId="0" fillId="7" borderId="15" xfId="0" applyNumberFormat="1" applyFill="1" applyBorder="1" applyAlignment="1" applyProtection="1">
      <alignment horizontal="center"/>
      <protection locked="0"/>
    </xf>
    <xf numFmtId="165" fontId="0" fillId="7" borderId="16" xfId="0" applyNumberFormat="1" applyFill="1" applyBorder="1" applyAlignment="1" applyProtection="1">
      <alignment horizontal="center"/>
      <protection locked="0"/>
    </xf>
    <xf numFmtId="166" fontId="0" fillId="0" borderId="0" xfId="0" applyNumberFormat="1" applyAlignment="1">
      <alignment horizontal="center"/>
    </xf>
    <xf numFmtId="166" fontId="0" fillId="0" borderId="13" xfId="0" applyNumberFormat="1" applyBorder="1" applyAlignment="1">
      <alignment horizontal="center"/>
    </xf>
    <xf numFmtId="14" fontId="0" fillId="7" borderId="14" xfId="0" applyNumberFormat="1" applyFill="1" applyBorder="1" applyAlignment="1" applyProtection="1">
      <alignment horizontal="center"/>
      <protection locked="0"/>
    </xf>
    <xf numFmtId="14" fontId="0" fillId="7" borderId="15" xfId="0" applyNumberFormat="1" applyFill="1" applyBorder="1" applyAlignment="1" applyProtection="1">
      <alignment horizontal="center"/>
      <protection locked="0"/>
    </xf>
    <xf numFmtId="14" fontId="0" fillId="7" borderId="16" xfId="0" applyNumberFormat="1" applyFill="1" applyBorder="1" applyAlignment="1" applyProtection="1">
      <alignment horizontal="center"/>
      <protection locked="0"/>
    </xf>
    <xf numFmtId="167" fontId="0" fillId="7" borderId="14" xfId="0" applyNumberFormat="1" applyFill="1" applyBorder="1" applyAlignment="1" applyProtection="1">
      <alignment horizontal="center"/>
      <protection locked="0"/>
    </xf>
    <xf numFmtId="167" fontId="0" fillId="7" borderId="15" xfId="0" applyNumberFormat="1" applyFill="1" applyBorder="1" applyAlignment="1" applyProtection="1">
      <alignment horizontal="center"/>
      <protection locked="0"/>
    </xf>
    <xf numFmtId="167" fontId="0" fillId="7" borderId="16" xfId="0" applyNumberFormat="1" applyFill="1" applyBorder="1" applyAlignment="1" applyProtection="1">
      <alignment horizontal="center"/>
      <protection locked="0"/>
    </xf>
  </cellXfs>
  <cellStyles count="4">
    <cellStyle name="Comma" xfId="1" builtinId="3"/>
    <cellStyle name="Hyperlink" xfId="2" builtinId="8"/>
    <cellStyle name="Normal" xfId="0" builtinId="0"/>
    <cellStyle name="Normal 2" xfId="3"/>
  </cellStyles>
  <dxfs count="8">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6</xdr:row>
          <xdr:rowOff>9525</xdr:rowOff>
        </xdr:from>
        <xdr:to>
          <xdr:col>2</xdr:col>
          <xdr:colOff>5010150</xdr:colOff>
          <xdr:row>7</xdr:row>
          <xdr:rowOff>38100</xdr:rowOff>
        </xdr:to>
        <xdr:sp macro="" textlink="">
          <xdr:nvSpPr>
            <xdr:cNvPr id="31809" name="Object 65" hidden="1">
              <a:extLst>
                <a:ext uri="{63B3BB69-23CF-44E3-9099-C40C66FF867C}">
                  <a14:compatExt spid="_x0000_s3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2</xdr:col>
          <xdr:colOff>5000625</xdr:colOff>
          <xdr:row>5</xdr:row>
          <xdr:rowOff>28575</xdr:rowOff>
        </xdr:to>
        <xdr:sp macro="" textlink="">
          <xdr:nvSpPr>
            <xdr:cNvPr id="31810" name="Object 66" hidden="1">
              <a:extLst>
                <a:ext uri="{63B3BB69-23CF-44E3-9099-C40C66FF867C}">
                  <a14:compatExt spid="_x0000_s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xdr:cNvSpPr txBox="1"/>
      </xdr:nvSpPr>
      <xdr:spPr>
        <a:xfrm>
          <a:off x="15240" y="45720"/>
          <a:ext cx="9182100" cy="1101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Director of Business Development</a:t>
          </a:r>
          <a:r>
            <a:rPr lang="en-US" sz="1100">
              <a:solidFill>
                <a:schemeClr val="dk1"/>
              </a:solidFill>
              <a:effectLst/>
              <a:latin typeface="+mn-lt"/>
              <a:ea typeface="+mn-ea"/>
              <a:cs typeface="+mn-cs"/>
            </a:rPr>
            <a:t>. The Director of Business Development is the top Sales and Marketing Executive in the company. This position is responsible for planning, developing, and managing the overall marketing and sales functions. This position develops sales and marketing plans, strategies, objectives, policies, and work procedures in accordance with broad corporate marketing objectives. This position would typically report to the COO/EVP or CEO. The Director of Business Development may also be called Marketing Director, Sales Director, VP of Marketing or similar titles.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499984740745262"/>
  </sheetPr>
  <dimension ref="A1:C9"/>
  <sheetViews>
    <sheetView tabSelected="1"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5" customFormat="1" ht="24" thickBot="1" x14ac:dyDescent="0.4">
      <c r="A1" s="5" t="s">
        <v>60</v>
      </c>
    </row>
    <row r="2" spans="1:3" ht="15.75" thickBot="1" x14ac:dyDescent="0.3"/>
    <row r="3" spans="1:3" x14ac:dyDescent="0.25">
      <c r="B3" s="6"/>
      <c r="C3" s="7"/>
    </row>
    <row r="4" spans="1:3" ht="18.75" x14ac:dyDescent="0.3">
      <c r="B4" s="8" t="s">
        <v>14</v>
      </c>
      <c r="C4" s="35" t="s">
        <v>15</v>
      </c>
    </row>
    <row r="5" spans="1:3" ht="18.75" x14ac:dyDescent="0.3">
      <c r="B5" s="8" t="s">
        <v>14</v>
      </c>
      <c r="C5" s="35" t="s">
        <v>50</v>
      </c>
    </row>
    <row r="6" spans="1:3" ht="18.75" x14ac:dyDescent="0.3">
      <c r="B6" s="8" t="s">
        <v>14</v>
      </c>
      <c r="C6" s="35" t="s">
        <v>53</v>
      </c>
    </row>
    <row r="7" spans="1:3" ht="18.75" x14ac:dyDescent="0.3">
      <c r="B7" s="8" t="s">
        <v>14</v>
      </c>
      <c r="C7" s="35" t="s">
        <v>51</v>
      </c>
    </row>
    <row r="8" spans="1:3" ht="18.75" x14ac:dyDescent="0.3">
      <c r="B8" s="8" t="s">
        <v>14</v>
      </c>
      <c r="C8" s="35" t="s">
        <v>49</v>
      </c>
    </row>
    <row r="9" spans="1:3" ht="15.75" thickBot="1" x14ac:dyDescent="0.3">
      <c r="B9" s="9"/>
      <c r="C9" s="10"/>
    </row>
  </sheetData>
  <sheetProtection password="85EC" sheet="1" selectLockedCells="1"/>
  <hyperlinks>
    <hyperlink ref="C8" location="Example!A1" display="Example"/>
    <hyperlink ref="C6" location="'Position Descriptions'!A1" display="Position Descriptions"/>
    <hyperlink ref="C4" location="NCMTool!A1" display="National Compensation Matrix Tool"/>
  </hyperlinks>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11" dvAspect="DVASPECT_ICON" shapeId="31809" r:id="rId4">
          <objectPr defaultSize="0" autoPict="0" r:id="rId5">
            <anchor moveWithCells="1">
              <from>
                <xdr:col>1</xdr:col>
                <xdr:colOff>295275</xdr:colOff>
                <xdr:row>6</xdr:row>
                <xdr:rowOff>9525</xdr:rowOff>
              </from>
              <to>
                <xdr:col>2</xdr:col>
                <xdr:colOff>5010150</xdr:colOff>
                <xdr:row>7</xdr:row>
                <xdr:rowOff>38100</xdr:rowOff>
              </to>
            </anchor>
          </objectPr>
        </oleObject>
      </mc:Choice>
      <mc:Fallback>
        <oleObject progId="AcroExch.Document.11" dvAspect="DVASPECT_ICON" shapeId="31809" r:id="rId4"/>
      </mc:Fallback>
    </mc:AlternateContent>
    <mc:AlternateContent xmlns:mc="http://schemas.openxmlformats.org/markup-compatibility/2006">
      <mc:Choice Requires="x14">
        <oleObject progId="AcroExch.Document.11" dvAspect="DVASPECT_ICON" shapeId="31810" r:id="rId6">
          <objectPr defaultSize="0" autoPict="0" r:id="rId5">
            <anchor moveWithCells="1">
              <from>
                <xdr:col>2</xdr:col>
                <xdr:colOff>9525</xdr:colOff>
                <xdr:row>4</xdr:row>
                <xdr:rowOff>28575</xdr:rowOff>
              </from>
              <to>
                <xdr:col>2</xdr:col>
                <xdr:colOff>5000625</xdr:colOff>
                <xdr:row>5</xdr:row>
                <xdr:rowOff>28575</xdr:rowOff>
              </to>
            </anchor>
          </objectPr>
        </oleObject>
      </mc:Choice>
      <mc:Fallback>
        <oleObject progId="AcroExch.Document.11" dvAspect="DVASPECT_ICON" shapeId="31810"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fitToPage="1"/>
  </sheetPr>
  <dimension ref="A1"/>
  <sheetViews>
    <sheetView showGridLines="0" zoomScaleNormal="100" workbookViewId="0"/>
  </sheetViews>
  <sheetFormatPr defaultRowHeight="15" x14ac:dyDescent="0.25"/>
  <sheetData/>
  <sheetProtection password="85EC"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499984740745262"/>
    <pageSetUpPr fitToPage="1"/>
  </sheetPr>
  <dimension ref="A1:H24"/>
  <sheetViews>
    <sheetView zoomScaleNormal="100" workbookViewId="0">
      <pane ySplit="3" topLeftCell="A4" activePane="bottomLeft" state="frozenSplit"/>
      <selection activeCell="B13" sqref="B13"/>
      <selection pane="bottomLeft" sqref="A1:B1"/>
    </sheetView>
  </sheetViews>
  <sheetFormatPr defaultColWidth="8.85546875" defaultRowHeight="15" x14ac:dyDescent="0.25"/>
  <cols>
    <col min="1" max="1" width="2.85546875" style="4" customWidth="1"/>
    <col min="2" max="2" width="63.28515625" style="4" customWidth="1"/>
    <col min="3" max="5" width="22.85546875" style="4" customWidth="1"/>
    <col min="6" max="6" width="2.85546875" style="4" customWidth="1"/>
    <col min="7" max="7" width="11.140625" style="4" hidden="1" customWidth="1"/>
    <col min="8" max="8" width="13.140625" style="4" hidden="1" customWidth="1"/>
    <col min="9" max="9" width="8.85546875" style="4"/>
    <col min="10" max="10" width="8.85546875" style="4" bestFit="1" customWidth="1"/>
    <col min="11" max="16384" width="8.85546875" style="4"/>
  </cols>
  <sheetData>
    <row r="1" spans="1:8" s="12" customFormat="1" ht="12" x14ac:dyDescent="0.2">
      <c r="A1" s="45" t="s">
        <v>7</v>
      </c>
      <c r="B1" s="45"/>
      <c r="C1" s="11"/>
      <c r="D1" s="11"/>
      <c r="E1" s="11"/>
    </row>
    <row r="2" spans="1:8" s="3" customFormat="1" ht="23.25" x14ac:dyDescent="0.35">
      <c r="A2" s="3" t="s">
        <v>59</v>
      </c>
    </row>
    <row r="3" spans="1:8" s="14" customFormat="1" x14ac:dyDescent="0.25">
      <c r="B3" s="15" t="s">
        <v>16</v>
      </c>
    </row>
    <row r="4" spans="1:8" ht="15.75" thickBot="1" x14ac:dyDescent="0.3"/>
    <row r="5" spans="1:8" ht="19.5" thickBot="1" x14ac:dyDescent="0.35">
      <c r="B5" s="21" t="s">
        <v>20</v>
      </c>
      <c r="C5" s="34">
        <v>5000000</v>
      </c>
      <c r="D5" s="22"/>
    </row>
    <row r="7" spans="1:8" x14ac:dyDescent="0.25">
      <c r="B7" s="13" t="s">
        <v>0</v>
      </c>
      <c r="C7" s="17" t="s">
        <v>18</v>
      </c>
      <c r="D7" s="23" t="s">
        <v>17</v>
      </c>
      <c r="E7" s="18" t="s">
        <v>19</v>
      </c>
      <c r="G7" s="4" t="s">
        <v>47</v>
      </c>
      <c r="H7" s="4" t="s">
        <v>48</v>
      </c>
    </row>
    <row r="8" spans="1:8" ht="25.7" customHeight="1" x14ac:dyDescent="0.25">
      <c r="B8" s="16" t="s">
        <v>8</v>
      </c>
      <c r="C8" s="24">
        <f>IF(C5&lt;5000000, "", LN(IF($C$5&lt;$C$23, $C$23, IF($C$5&gt;$C$24, $C$24, $C$5)))*G8+H8)</f>
        <v>130559.63359208405</v>
      </c>
      <c r="D8" s="24">
        <v>22776.095927714035</v>
      </c>
      <c r="E8" s="44">
        <f>IF(C5&lt;5000000, "See Footnote", C8+D8)</f>
        <v>153335.72951979807</v>
      </c>
      <c r="F8" s="25">
        <f>IF(C5&lt;5000000, "", IF(E8&gt;$C$22, 1, 0))</f>
        <v>0</v>
      </c>
      <c r="G8" s="43">
        <v>69505.016219279889</v>
      </c>
      <c r="H8" s="43">
        <v>-941551.66002451163</v>
      </c>
    </row>
    <row r="9" spans="1:8" ht="25.7" customHeight="1" x14ac:dyDescent="0.25">
      <c r="B9" s="16" t="s">
        <v>9</v>
      </c>
      <c r="C9" s="24">
        <f t="shared" ref="C9:C16" si="0">LN(IF($C$5&lt;$C$23, $C$23, IF($C$5&gt;$C$24, $C$24, $C$5)))*G9+H9</f>
        <v>266389.27212316822</v>
      </c>
      <c r="D9" s="24">
        <v>62786.881718894911</v>
      </c>
      <c r="E9" s="44">
        <f t="shared" ref="E9:E16" si="1">C9+D9</f>
        <v>329176.15384206316</v>
      </c>
      <c r="F9" s="25">
        <f t="shared" ref="F9:F16" si="2">IF(E9&gt;$C$22, 1, 0)</f>
        <v>0</v>
      </c>
      <c r="G9" s="43">
        <v>122301.72074300153</v>
      </c>
      <c r="H9" s="43">
        <v>-1620108.4681786825</v>
      </c>
    </row>
    <row r="10" spans="1:8" ht="25.7" customHeight="1" x14ac:dyDescent="0.25">
      <c r="B10" s="16" t="s">
        <v>10</v>
      </c>
      <c r="C10" s="24">
        <f t="shared" si="0"/>
        <v>194633.03793999075</v>
      </c>
      <c r="D10" s="24">
        <v>28573.96989956242</v>
      </c>
      <c r="E10" s="44">
        <f t="shared" si="1"/>
        <v>223207.00783955317</v>
      </c>
      <c r="F10" s="25">
        <f t="shared" si="2"/>
        <v>0</v>
      </c>
      <c r="G10" s="43">
        <v>60109.13362710199</v>
      </c>
      <c r="H10" s="43">
        <v>-732547.25085834763</v>
      </c>
    </row>
    <row r="11" spans="1:8" ht="25.7" customHeight="1" x14ac:dyDescent="0.25">
      <c r="B11" s="16" t="s">
        <v>11</v>
      </c>
      <c r="C11" s="24">
        <f t="shared" si="0"/>
        <v>197483.51569658553</v>
      </c>
      <c r="D11" s="24">
        <v>26391.56176709522</v>
      </c>
      <c r="E11" s="44">
        <f t="shared" si="1"/>
        <v>223875.07746368076</v>
      </c>
      <c r="F11" s="25">
        <f t="shared" si="2"/>
        <v>0</v>
      </c>
      <c r="G11" s="43">
        <v>42955.765867403337</v>
      </c>
      <c r="H11" s="43">
        <v>-465106.95931460836</v>
      </c>
    </row>
    <row r="12" spans="1:8" ht="25.7" customHeight="1" x14ac:dyDescent="0.25">
      <c r="B12" s="16" t="s">
        <v>6</v>
      </c>
      <c r="C12" s="24">
        <f t="shared" si="0"/>
        <v>169840.51841344242</v>
      </c>
      <c r="D12" s="24">
        <v>28228.682017054172</v>
      </c>
      <c r="E12" s="44">
        <f t="shared" si="1"/>
        <v>198069.2004304966</v>
      </c>
      <c r="F12" s="25">
        <f t="shared" si="2"/>
        <v>0</v>
      </c>
      <c r="G12" s="43">
        <v>38155.373263875663</v>
      </c>
      <c r="H12" s="43">
        <v>-418704.14805065549</v>
      </c>
    </row>
    <row r="13" spans="1:8" ht="25.7" customHeight="1" x14ac:dyDescent="0.25">
      <c r="B13" s="16" t="s">
        <v>4</v>
      </c>
      <c r="C13" s="24">
        <f t="shared" si="0"/>
        <v>152679.71740201325</v>
      </c>
      <c r="D13" s="24">
        <v>35135.102595779383</v>
      </c>
      <c r="E13" s="44">
        <f t="shared" si="1"/>
        <v>187814.81999779263</v>
      </c>
      <c r="F13" s="25">
        <f t="shared" si="2"/>
        <v>0</v>
      </c>
      <c r="G13" s="43">
        <v>64182.438508235631</v>
      </c>
      <c r="H13" s="43">
        <v>-837331.08929203369</v>
      </c>
    </row>
    <row r="14" spans="1:8" ht="25.7" customHeight="1" x14ac:dyDescent="0.25">
      <c r="B14" s="16" t="s">
        <v>12</v>
      </c>
      <c r="C14" s="24">
        <f t="shared" si="0"/>
        <v>185339.88223620487</v>
      </c>
      <c r="D14" s="24">
        <v>9432.6003433624592</v>
      </c>
      <c r="E14" s="44">
        <f t="shared" si="1"/>
        <v>194772.48257956732</v>
      </c>
      <c r="F14" s="25">
        <f t="shared" si="2"/>
        <v>0</v>
      </c>
      <c r="G14" s="43">
        <v>23866.755718787495</v>
      </c>
      <c r="H14" s="43">
        <v>-182803.594881678</v>
      </c>
    </row>
    <row r="15" spans="1:8" ht="25.7" customHeight="1" x14ac:dyDescent="0.25">
      <c r="B15" s="16" t="s">
        <v>5</v>
      </c>
      <c r="C15" s="24">
        <f t="shared" si="0"/>
        <v>102273.90658421133</v>
      </c>
      <c r="D15" s="24">
        <v>21283.006926903923</v>
      </c>
      <c r="E15" s="44">
        <f t="shared" si="1"/>
        <v>123556.91351111526</v>
      </c>
      <c r="F15" s="25">
        <f t="shared" si="2"/>
        <v>0</v>
      </c>
      <c r="G15" s="43">
        <v>28653.39280514553</v>
      </c>
      <c r="H15" s="43">
        <v>-339703.20093724201</v>
      </c>
    </row>
    <row r="16" spans="1:8" ht="25.7" customHeight="1" x14ac:dyDescent="0.25">
      <c r="B16" s="16" t="s">
        <v>13</v>
      </c>
      <c r="C16" s="24">
        <f t="shared" si="0"/>
        <v>170433.89830810623</v>
      </c>
      <c r="D16" s="24">
        <v>36126.472813611435</v>
      </c>
      <c r="E16" s="44">
        <f t="shared" si="1"/>
        <v>206560.37112171768</v>
      </c>
      <c r="F16" s="25">
        <f t="shared" si="2"/>
        <v>0</v>
      </c>
      <c r="G16" s="43">
        <v>36099.585324188818</v>
      </c>
      <c r="H16" s="43">
        <v>-386400.34512025572</v>
      </c>
    </row>
    <row r="17" spans="2:6" x14ac:dyDescent="0.25">
      <c r="B17" s="4" t="str">
        <f>IF(C5&lt;C23, "* The NCM has a gross revenue floor of $1.5M.  Formulaic results are shown for $1.5M.", IF(C5&gt;C24, "* The NCM has a gross revenue ceiling of $500M.  Formulaic results are shown for $500M", ""))</f>
        <v/>
      </c>
      <c r="F17" s="25">
        <f>SUM(F8:F16)</f>
        <v>0</v>
      </c>
    </row>
    <row r="18" spans="2:6" x14ac:dyDescent="0.25">
      <c r="B18" s="4" t="str">
        <f>IF(F17&gt;0, "** Contracts executed on or after 6/24/2014 are subject to the new statutory cap of $487,000, and are limited to this amount.  ", "")</f>
        <v/>
      </c>
    </row>
    <row r="19" spans="2:6" x14ac:dyDescent="0.25">
      <c r="B19" s="4" t="str">
        <f>IF(F17&gt;0, "      Contracts executed before 6/24/2014 are subject to NCM limits as shown on this page.", "")</f>
        <v/>
      </c>
    </row>
    <row r="20" spans="2:6" x14ac:dyDescent="0.25">
      <c r="B20" s="4" t="str">
        <f>IF(C5&lt;5000000, "*** Compensation benchmarking for the Chairman (non-CEO) position is unavailable at Gross Revenue values below $5MM", "")</f>
        <v/>
      </c>
    </row>
    <row r="22" spans="2:6" x14ac:dyDescent="0.25">
      <c r="B22" s="19" t="s">
        <v>58</v>
      </c>
      <c r="C22" s="20">
        <v>487000</v>
      </c>
    </row>
    <row r="23" spans="2:6" x14ac:dyDescent="0.25">
      <c r="B23" s="19" t="s">
        <v>21</v>
      </c>
      <c r="C23" s="20">
        <v>1500000</v>
      </c>
    </row>
    <row r="24" spans="2:6" x14ac:dyDescent="0.25">
      <c r="B24" s="19" t="s">
        <v>22</v>
      </c>
      <c r="C24" s="20">
        <v>500000000</v>
      </c>
    </row>
  </sheetData>
  <sheetProtection password="85EC" sheet="1" objects="1" scenarios="1" selectLockedCells="1"/>
  <mergeCells count="1">
    <mergeCell ref="A1:B1"/>
  </mergeCells>
  <conditionalFormatting sqref="E8:E16">
    <cfRule type="cellIs" dxfId="7" priority="8" operator="greaterThan">
      <formula>$C$22</formula>
    </cfRule>
  </conditionalFormatting>
  <conditionalFormatting sqref="C22">
    <cfRule type="expression" dxfId="6" priority="7">
      <formula>$F$17&gt;0</formula>
    </cfRule>
  </conditionalFormatting>
  <conditionalFormatting sqref="C23">
    <cfRule type="expression" dxfId="5" priority="6">
      <formula>$C$5&lt;$C$23</formula>
    </cfRule>
  </conditionalFormatting>
  <conditionalFormatting sqref="C24">
    <cfRule type="expression" dxfId="4" priority="5">
      <formula>$C$5&gt;$C$24</formula>
    </cfRule>
  </conditionalFormatting>
  <conditionalFormatting sqref="B18:E19">
    <cfRule type="expression" dxfId="3" priority="4">
      <formula>$F$17&gt;0</formula>
    </cfRule>
  </conditionalFormatting>
  <conditionalFormatting sqref="B17:E17">
    <cfRule type="expression" dxfId="2" priority="2">
      <formula>$C$5&gt;$C$24</formula>
    </cfRule>
    <cfRule type="expression" dxfId="1" priority="3">
      <formula>$C$5&lt;$C$23</formula>
    </cfRule>
  </conditionalFormatting>
  <conditionalFormatting sqref="B20:E20">
    <cfRule type="expression" dxfId="0" priority="1" stopIfTrue="1">
      <formula>$C$5&lt;5000000</formula>
    </cfRule>
  </conditionalFormatting>
  <hyperlinks>
    <hyperlink ref="A1" location="Menu!A1" display="&lt;&lt;&lt; Back to Menu"/>
  </hyperlinks>
  <pageMargins left="0.7" right="0.7" top="0.75" bottom="0.75" header="0.3" footer="0.3"/>
  <pageSetup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L38"/>
  <sheetViews>
    <sheetView workbookViewId="0">
      <selection activeCell="G13" sqref="G13"/>
    </sheetView>
  </sheetViews>
  <sheetFormatPr defaultRowHeight="15" x14ac:dyDescent="0.25"/>
  <cols>
    <col min="1" max="1" width="22.140625" bestFit="1" customWidth="1"/>
    <col min="2" max="6" width="13.5703125" customWidth="1"/>
    <col min="7" max="7" width="14.85546875" customWidth="1"/>
    <col min="8" max="8" width="13.28515625" customWidth="1"/>
    <col min="9" max="9" width="12.42578125" customWidth="1"/>
    <col min="10" max="10" width="12.140625" customWidth="1"/>
    <col min="11" max="12" width="11.5703125" customWidth="1"/>
  </cols>
  <sheetData>
    <row r="1" spans="1:12" s="1" customFormat="1" ht="21" x14ac:dyDescent="0.35">
      <c r="A1" s="47" t="s">
        <v>43</v>
      </c>
      <c r="B1" s="47"/>
      <c r="C1" s="47"/>
      <c r="D1" s="47"/>
      <c r="E1" s="47"/>
      <c r="F1" s="47"/>
      <c r="G1" s="47"/>
      <c r="H1" s="47"/>
      <c r="I1" s="47"/>
      <c r="J1" s="47"/>
      <c r="K1" s="47"/>
      <c r="L1" s="47"/>
    </row>
    <row r="2" spans="1:12" s="1" customFormat="1" ht="19.5" thickBot="1" x14ac:dyDescent="0.35">
      <c r="A2" s="32"/>
      <c r="B2" s="32"/>
      <c r="C2" s="32"/>
      <c r="D2" s="32"/>
      <c r="E2" s="32"/>
      <c r="F2" s="32"/>
      <c r="G2" s="32"/>
      <c r="H2" s="32"/>
      <c r="I2" s="32"/>
      <c r="J2" s="32"/>
      <c r="K2" s="32"/>
      <c r="L2" s="32"/>
    </row>
    <row r="3" spans="1:12" s="1" customFormat="1" ht="15.75" thickBot="1" x14ac:dyDescent="0.3">
      <c r="A3" s="48" t="s">
        <v>38</v>
      </c>
      <c r="B3" s="48"/>
      <c r="C3" s="49"/>
      <c r="D3" s="50" t="s">
        <v>37</v>
      </c>
      <c r="E3" s="51"/>
      <c r="F3" s="52"/>
    </row>
    <row r="4" spans="1:12" s="1" customFormat="1" ht="15.75" thickBot="1" x14ac:dyDescent="0.3">
      <c r="A4" s="53" t="s">
        <v>44</v>
      </c>
      <c r="B4" s="53"/>
      <c r="C4" s="54"/>
      <c r="D4" s="55">
        <v>42795</v>
      </c>
      <c r="E4" s="56"/>
      <c r="F4" s="57"/>
    </row>
    <row r="5" spans="1:12" s="1" customFormat="1" ht="15.75" thickBot="1" x14ac:dyDescent="0.3">
      <c r="A5" s="48" t="s">
        <v>54</v>
      </c>
      <c r="B5" s="48"/>
      <c r="C5" s="49"/>
      <c r="D5" s="55">
        <v>42735</v>
      </c>
      <c r="E5" s="56"/>
      <c r="F5" s="57"/>
    </row>
    <row r="6" spans="1:12" s="1" customFormat="1" ht="15.75" thickBot="1" x14ac:dyDescent="0.3">
      <c r="A6" s="48" t="s">
        <v>46</v>
      </c>
      <c r="B6" s="48"/>
      <c r="C6" s="49"/>
      <c r="D6" s="58">
        <v>5000000</v>
      </c>
      <c r="E6" s="59"/>
      <c r="F6" s="60"/>
      <c r="G6" s="1" t="s">
        <v>55</v>
      </c>
    </row>
    <row r="7" spans="1:12" s="1" customFormat="1" ht="22.35" customHeight="1" x14ac:dyDescent="0.25"/>
    <row r="8" spans="1:12" s="1" customFormat="1" x14ac:dyDescent="0.25">
      <c r="A8" s="42" t="s">
        <v>33</v>
      </c>
      <c r="B8" s="46" t="s">
        <v>31</v>
      </c>
      <c r="C8" s="46"/>
      <c r="D8" s="46"/>
      <c r="E8" s="46"/>
      <c r="F8" s="46"/>
      <c r="G8" s="46" t="s">
        <v>30</v>
      </c>
      <c r="H8" s="46"/>
      <c r="I8" s="46"/>
      <c r="J8" s="42" t="s">
        <v>34</v>
      </c>
      <c r="K8" s="46" t="s">
        <v>32</v>
      </c>
      <c r="L8" s="46"/>
    </row>
    <row r="9" spans="1:12" s="1" customFormat="1" x14ac:dyDescent="0.25">
      <c r="A9" s="42"/>
      <c r="B9" s="42"/>
      <c r="C9" s="42"/>
      <c r="D9" s="42"/>
      <c r="E9" s="42"/>
      <c r="F9" s="42"/>
      <c r="G9" s="42"/>
      <c r="H9" s="42"/>
      <c r="I9" s="42"/>
      <c r="J9" s="42"/>
      <c r="K9" s="42"/>
      <c r="L9" s="42"/>
    </row>
    <row r="10" spans="1:12" s="1" customFormat="1" ht="66.599999999999994" customHeight="1" x14ac:dyDescent="0.25">
      <c r="A10" s="26" t="s">
        <v>52</v>
      </c>
      <c r="B10" s="26" t="s">
        <v>1</v>
      </c>
      <c r="C10" s="26" t="s">
        <v>2</v>
      </c>
      <c r="D10" s="26" t="s">
        <v>28</v>
      </c>
      <c r="E10" s="26" t="s">
        <v>29</v>
      </c>
      <c r="F10" s="26" t="s">
        <v>23</v>
      </c>
      <c r="G10" s="36" t="s">
        <v>56</v>
      </c>
      <c r="H10" s="36" t="s">
        <v>57</v>
      </c>
      <c r="I10" s="26" t="s">
        <v>35</v>
      </c>
      <c r="J10" s="26" t="s">
        <v>25</v>
      </c>
      <c r="K10" s="26" t="s">
        <v>36</v>
      </c>
      <c r="L10" s="26" t="s">
        <v>26</v>
      </c>
    </row>
    <row r="11" spans="1:12" s="1" customFormat="1" x14ac:dyDescent="0.25">
      <c r="A11" s="1" t="s">
        <v>3</v>
      </c>
      <c r="B11" s="37">
        <v>255000</v>
      </c>
      <c r="C11" s="37">
        <v>55000</v>
      </c>
      <c r="D11" s="37">
        <v>32000</v>
      </c>
      <c r="E11" s="37">
        <v>23000</v>
      </c>
      <c r="F11" s="27">
        <f t="shared" ref="F11:F16" si="0">SUM(B11:E11)</f>
        <v>365000</v>
      </c>
      <c r="G11" s="37">
        <v>-18000</v>
      </c>
      <c r="H11" s="37">
        <v>-500</v>
      </c>
      <c r="I11" s="27">
        <f t="shared" ref="I11:I16" si="1">SUM(F11:H11)</f>
        <v>346500</v>
      </c>
      <c r="J11" s="37">
        <v>329176.15384206316</v>
      </c>
      <c r="K11" s="27">
        <f t="shared" ref="K11:K16" si="2">IF(I11&gt;J11,J11-I11,0)</f>
        <v>-17323.846157936845</v>
      </c>
      <c r="L11" s="27">
        <f t="shared" ref="L11:L16" si="3">K11+G11+H11</f>
        <v>-35823.846157936845</v>
      </c>
    </row>
    <row r="12" spans="1:12" s="1" customFormat="1" x14ac:dyDescent="0.25">
      <c r="A12" s="1" t="s">
        <v>4</v>
      </c>
      <c r="B12" s="38">
        <v>204000</v>
      </c>
      <c r="C12" s="38">
        <v>22000</v>
      </c>
      <c r="D12" s="38">
        <v>18000</v>
      </c>
      <c r="E12" s="38">
        <v>28000</v>
      </c>
      <c r="F12" s="28">
        <f t="shared" si="0"/>
        <v>272000</v>
      </c>
      <c r="G12" s="38">
        <v>-17000</v>
      </c>
      <c r="H12" s="38">
        <v>-500</v>
      </c>
      <c r="I12" s="28">
        <f t="shared" si="1"/>
        <v>254500</v>
      </c>
      <c r="J12" s="38">
        <v>187814.81999779263</v>
      </c>
      <c r="K12" s="28">
        <f t="shared" si="2"/>
        <v>-66685.180002207373</v>
      </c>
      <c r="L12" s="28">
        <f t="shared" si="3"/>
        <v>-84185.180002207373</v>
      </c>
    </row>
    <row r="13" spans="1:12" s="1" customFormat="1" x14ac:dyDescent="0.25">
      <c r="A13" s="1" t="s">
        <v>11</v>
      </c>
      <c r="B13" s="38">
        <v>195840</v>
      </c>
      <c r="C13" s="38">
        <v>29376</v>
      </c>
      <c r="D13" s="38">
        <v>17000</v>
      </c>
      <c r="E13" s="38">
        <v>2584</v>
      </c>
      <c r="F13" s="28">
        <f t="shared" si="0"/>
        <v>244800</v>
      </c>
      <c r="G13" s="38">
        <v>-10000</v>
      </c>
      <c r="H13" s="38">
        <v>-500</v>
      </c>
      <c r="I13" s="28">
        <f t="shared" si="1"/>
        <v>234300</v>
      </c>
      <c r="J13" s="38">
        <v>223875.07746368076</v>
      </c>
      <c r="K13" s="28">
        <f t="shared" si="2"/>
        <v>-10424.922536319238</v>
      </c>
      <c r="L13" s="28">
        <f t="shared" si="3"/>
        <v>-20924.922536319238</v>
      </c>
    </row>
    <row r="14" spans="1:12" s="1" customFormat="1" x14ac:dyDescent="0.25">
      <c r="A14" s="1" t="s">
        <v>6</v>
      </c>
      <c r="B14" s="38">
        <v>146250</v>
      </c>
      <c r="C14" s="38">
        <v>35100</v>
      </c>
      <c r="D14" s="38">
        <v>12000</v>
      </c>
      <c r="E14" s="38">
        <v>1650</v>
      </c>
      <c r="F14" s="28">
        <f t="shared" si="0"/>
        <v>195000</v>
      </c>
      <c r="G14" s="38">
        <v>-6900</v>
      </c>
      <c r="H14" s="38">
        <v>-200</v>
      </c>
      <c r="I14" s="28">
        <f t="shared" si="1"/>
        <v>187900</v>
      </c>
      <c r="J14" s="38">
        <v>198069.2004304966</v>
      </c>
      <c r="K14" s="28">
        <f t="shared" si="2"/>
        <v>0</v>
      </c>
      <c r="L14" s="28">
        <f t="shared" si="3"/>
        <v>-7100</v>
      </c>
    </row>
    <row r="15" spans="1:12" s="1" customFormat="1" x14ac:dyDescent="0.25">
      <c r="A15" s="1" t="s">
        <v>6</v>
      </c>
      <c r="B15" s="38">
        <v>146250</v>
      </c>
      <c r="C15" s="38">
        <v>38500</v>
      </c>
      <c r="D15" s="38">
        <v>9000</v>
      </c>
      <c r="E15" s="38">
        <v>1250</v>
      </c>
      <c r="F15" s="28">
        <f t="shared" si="0"/>
        <v>195000</v>
      </c>
      <c r="G15" s="38">
        <v>-6900</v>
      </c>
      <c r="H15" s="38">
        <v>-200</v>
      </c>
      <c r="I15" s="28">
        <f t="shared" si="1"/>
        <v>187900</v>
      </c>
      <c r="J15" s="38">
        <v>198069.2004304966</v>
      </c>
      <c r="K15" s="28">
        <f t="shared" si="2"/>
        <v>0</v>
      </c>
      <c r="L15" s="28">
        <f t="shared" si="3"/>
        <v>-7100</v>
      </c>
    </row>
    <row r="16" spans="1:12" s="1" customFormat="1" ht="17.25" x14ac:dyDescent="0.4">
      <c r="A16" s="1" t="s">
        <v>24</v>
      </c>
      <c r="B16" s="39">
        <v>165000</v>
      </c>
      <c r="C16" s="39">
        <v>8000</v>
      </c>
      <c r="D16" s="39">
        <v>10000</v>
      </c>
      <c r="E16" s="39">
        <v>5000</v>
      </c>
      <c r="F16" s="29">
        <f t="shared" si="0"/>
        <v>188000</v>
      </c>
      <c r="G16" s="39">
        <v>-8400</v>
      </c>
      <c r="H16" s="39">
        <v>-100</v>
      </c>
      <c r="I16" s="29">
        <f t="shared" si="1"/>
        <v>179500</v>
      </c>
      <c r="J16" s="39">
        <v>123556.91351111526</v>
      </c>
      <c r="K16" s="29">
        <f t="shared" si="2"/>
        <v>-55943.086488884743</v>
      </c>
      <c r="L16" s="29">
        <f t="shared" si="3"/>
        <v>-64443.086488884743</v>
      </c>
    </row>
    <row r="17" spans="1:12" s="1" customFormat="1" ht="17.25" x14ac:dyDescent="0.4">
      <c r="A17" s="1" t="s">
        <v>27</v>
      </c>
      <c r="B17" s="30">
        <f t="shared" ref="B17:K17" si="4">SUM(B11:B16)</f>
        <v>1112340</v>
      </c>
      <c r="C17" s="30">
        <f t="shared" si="4"/>
        <v>187976</v>
      </c>
      <c r="D17" s="30">
        <f t="shared" si="4"/>
        <v>98000</v>
      </c>
      <c r="E17" s="30">
        <f t="shared" si="4"/>
        <v>61484</v>
      </c>
      <c r="F17" s="30">
        <f t="shared" si="4"/>
        <v>1459800</v>
      </c>
      <c r="G17" s="30">
        <f t="shared" si="4"/>
        <v>-67200</v>
      </c>
      <c r="H17" s="30">
        <f t="shared" si="4"/>
        <v>-2000</v>
      </c>
      <c r="I17" s="30">
        <f t="shared" si="4"/>
        <v>1390600</v>
      </c>
      <c r="J17" s="30">
        <f t="shared" si="4"/>
        <v>1260561.3656756452</v>
      </c>
      <c r="K17" s="30">
        <f t="shared" si="4"/>
        <v>-150377.03518534818</v>
      </c>
      <c r="L17" s="30">
        <f>SUM(L11:L16)</f>
        <v>-219577.03518534818</v>
      </c>
    </row>
    <row r="18" spans="1:12" s="1" customFormat="1" x14ac:dyDescent="0.25"/>
    <row r="19" spans="1:12" s="1" customFormat="1" x14ac:dyDescent="0.25"/>
    <row r="20" spans="1:12" s="1" customFormat="1" x14ac:dyDescent="0.25">
      <c r="A20" s="31" t="s">
        <v>39</v>
      </c>
    </row>
    <row r="21" spans="1:12" s="1" customFormat="1" x14ac:dyDescent="0.25"/>
    <row r="22" spans="1:12" s="1" customFormat="1" x14ac:dyDescent="0.25">
      <c r="B22" s="40"/>
      <c r="C22" s="40"/>
      <c r="D22" s="40"/>
    </row>
    <row r="23" spans="1:12" s="1" customFormat="1" x14ac:dyDescent="0.25">
      <c r="B23" s="40"/>
      <c r="C23" s="40"/>
      <c r="D23" s="40"/>
    </row>
    <row r="24" spans="1:12" s="1" customFormat="1" x14ac:dyDescent="0.25">
      <c r="B24" s="41"/>
      <c r="C24" s="41"/>
      <c r="D24" s="41"/>
    </row>
    <row r="25" spans="1:12" s="1" customFormat="1" x14ac:dyDescent="0.25">
      <c r="B25" s="33" t="s">
        <v>42</v>
      </c>
    </row>
    <row r="26" spans="1:12" s="1" customFormat="1" x14ac:dyDescent="0.25"/>
    <row r="27" spans="1:12" s="1" customFormat="1" x14ac:dyDescent="0.25"/>
    <row r="28" spans="1:12" s="1" customFormat="1" x14ac:dyDescent="0.25">
      <c r="B28" s="40"/>
      <c r="C28" s="40"/>
      <c r="D28" s="40"/>
    </row>
    <row r="29" spans="1:12" s="1" customFormat="1" x14ac:dyDescent="0.25">
      <c r="B29" s="40"/>
      <c r="C29" s="40"/>
      <c r="D29" s="40"/>
    </row>
    <row r="30" spans="1:12" s="1" customFormat="1" x14ac:dyDescent="0.25">
      <c r="B30" s="41"/>
      <c r="C30" s="41"/>
      <c r="D30" s="41"/>
    </row>
    <row r="31" spans="1:12" s="1" customFormat="1" x14ac:dyDescent="0.25">
      <c r="B31" s="1" t="s">
        <v>40</v>
      </c>
    </row>
    <row r="32" spans="1:12" s="1" customFormat="1" x14ac:dyDescent="0.25"/>
    <row r="33" spans="1:4" s="1" customFormat="1" x14ac:dyDescent="0.25">
      <c r="B33" s="40"/>
      <c r="C33" s="40"/>
      <c r="D33" s="40"/>
    </row>
    <row r="34" spans="1:4" s="1" customFormat="1" x14ac:dyDescent="0.25">
      <c r="B34" s="40"/>
      <c r="C34" s="40"/>
      <c r="D34" s="40"/>
    </row>
    <row r="35" spans="1:4" s="1" customFormat="1" x14ac:dyDescent="0.25">
      <c r="B35" s="41"/>
      <c r="C35" s="41"/>
      <c r="D35" s="41"/>
    </row>
    <row r="36" spans="1:4" s="1" customFormat="1" x14ac:dyDescent="0.25">
      <c r="B36" s="1" t="s">
        <v>41</v>
      </c>
    </row>
    <row r="37" spans="1:4" s="1" customFormat="1" x14ac:dyDescent="0.25"/>
    <row r="38" spans="1:4" s="1" customFormat="1" x14ac:dyDescent="0.25">
      <c r="A38" s="1" t="s">
        <v>45</v>
      </c>
    </row>
  </sheetData>
  <sheetProtection password="85EC" sheet="1" objects="1" scenarios="1" selectLockedCells="1"/>
  <mergeCells count="12">
    <mergeCell ref="B8:F8"/>
    <mergeCell ref="A1:L1"/>
    <mergeCell ref="G8:I8"/>
    <mergeCell ref="K8:L8"/>
    <mergeCell ref="A3:C3"/>
    <mergeCell ref="D3:F3"/>
    <mergeCell ref="A4:C4"/>
    <mergeCell ref="D4:F4"/>
    <mergeCell ref="A5:C5"/>
    <mergeCell ref="D5:F5"/>
    <mergeCell ref="A6:C6"/>
    <mergeCell ref="D6:F6"/>
  </mergeCells>
  <pageMargins left="0.7" right="0.7" top="0.75" bottom="0.75" header="0.3" footer="0.3"/>
  <pageSetup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9EA759527DEC4DADC846E1DB294FD5" ma:contentTypeVersion="7" ma:contentTypeDescription="Create a new document." ma:contentTypeScope="" ma:versionID="ba8ef04efd71dbfcd953650c6b5819df">
  <xsd:schema xmlns:xsd="http://www.w3.org/2001/XMLSchema" xmlns:xs="http://www.w3.org/2001/XMLSchema" xmlns:p="http://schemas.microsoft.com/office/2006/metadata/properties" xmlns:ns1="http://schemas.microsoft.com/sharepoint/v3" xmlns:ns2="db11a12f-7ae8-42f7-b599-83127f770599" targetNamespace="http://schemas.microsoft.com/office/2006/metadata/properties" ma:root="true" ma:fieldsID="0b04b69693391b4862c7e6736635bf61" ns1:_="" ns2:_="">
    <xsd:import namespace="http://schemas.microsoft.com/sharepoint/v3"/>
    <xsd:import namespace="db11a12f-7ae8-42f7-b599-83127f770599"/>
    <xsd:element name="properties">
      <xsd:complexType>
        <xsd:sequence>
          <xsd:element name="documentManagement">
            <xsd:complexType>
              <xsd:all>
                <xsd:element ref="ns1:PublishingStartDate" minOccurs="0"/>
                <xsd:element ref="ns1:PublishingExpirationDate" minOccurs="0"/>
                <xsd:element ref="ns2:Abstract" minOccurs="0"/>
                <xsd:element ref="ns2:DatePosted" minOccurs="0"/>
                <xsd:element ref="ns2:DocumentKeywords" minOccurs="0"/>
                <xsd:element ref="ns2:DocumentNotes" minOccurs="0"/>
                <xsd:element ref="ns2:DocumentCategory" minOccurs="0"/>
                <xsd:element ref="ns2:Committ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11a12f-7ae8-42f7-b599-83127f770599" elementFormDefault="qualified">
    <xsd:import namespace="http://schemas.microsoft.com/office/2006/documentManagement/types"/>
    <xsd:import namespace="http://schemas.microsoft.com/office/infopath/2007/PartnerControls"/>
    <xsd:element name="Abstract" ma:index="10" nillable="true" ma:displayName="Abstract" ma:internalName="Abstract">
      <xsd:simpleType>
        <xsd:restriction base="dms:Text">
          <xsd:maxLength value="255"/>
        </xsd:restriction>
      </xsd:simpleType>
    </xsd:element>
    <xsd:element name="DatePosted" ma:index="11" nillable="true" ma:displayName="DatePosted" ma:format="DateOnly" ma:internalName="DatePosted">
      <xsd:simpleType>
        <xsd:restriction base="dms:DateTime"/>
      </xsd:simpleType>
    </xsd:element>
    <xsd:element name="DocumentKeywords" ma:index="12" nillable="true" ma:displayName="DocumentKeywords" ma:internalName="DocumentKeywords">
      <xsd:simpleType>
        <xsd:restriction base="dms:Note">
          <xsd:maxLength value="255"/>
        </xsd:restriction>
      </xsd:simpleType>
    </xsd:element>
    <xsd:element name="DocumentNotes" ma:index="13" nillable="true" ma:displayName="DocumentNotes" ma:internalName="DocumentNotes">
      <xsd:simpleType>
        <xsd:restriction base="dms:Note">
          <xsd:maxLength value="255"/>
        </xsd:restriction>
      </xsd:simpleType>
    </xsd:element>
    <xsd:element name="DocumentCategory" ma:index="14" nillable="true" ma:displayName="DocumentCategory" ma:internalName="DocumentCategory">
      <xsd:simpleType>
        <xsd:restriction base="dms:Text">
          <xsd:maxLength value="255"/>
        </xsd:restriction>
      </xsd:simpleType>
    </xsd:element>
    <xsd:element name="Committee" ma:index="15" nillable="true" ma:displayName="Committee" ma:internalName="Committe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ommittee xmlns="db11a12f-7ae8-42f7-b599-83127f770599" xsi:nil="true"/>
    <DocumentNotes xmlns="db11a12f-7ae8-42f7-b599-83127f770599" xsi:nil="true"/>
    <DocumentCategory xmlns="db11a12f-7ae8-42f7-b599-83127f770599" xsi:nil="true"/>
    <PublishingExpirationDate xmlns="http://schemas.microsoft.com/sharepoint/v3" xsi:nil="true"/>
    <DocumentKeywords xmlns="db11a12f-7ae8-42f7-b599-83127f770599" xsi:nil="true"/>
    <PublishingStartDate xmlns="http://schemas.microsoft.com/sharepoint/v3" xsi:nil="true"/>
    <Abstract xmlns="db11a12f-7ae8-42f7-b599-83127f770599" xsi:nil="true"/>
    <DatePosted xmlns="db11a12f-7ae8-42f7-b599-83127f77059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269EBC-2748-4D0E-AE3D-C94C480768B5}"/>
</file>

<file path=customXml/itemProps2.xml><?xml version="1.0" encoding="utf-8"?>
<ds:datastoreItem xmlns:ds="http://schemas.openxmlformats.org/officeDocument/2006/customXml" ds:itemID="{A5076D2F-EE5F-495F-9DEE-5D641A924945}"/>
</file>

<file path=customXml/itemProps3.xml><?xml version="1.0" encoding="utf-8"?>
<ds:datastoreItem xmlns:ds="http://schemas.openxmlformats.org/officeDocument/2006/customXml" ds:itemID="{A6325754-437F-473B-A6EC-E0FD7B4CDA91}"/>
</file>

<file path=customXml/itemProps4.xml><?xml version="1.0" encoding="utf-8"?>
<ds:datastoreItem xmlns:ds="http://schemas.openxmlformats.org/officeDocument/2006/customXml" ds:itemID="{AA5950E8-5535-4B4F-9A03-D445B4D07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Menu</vt:lpstr>
      <vt:lpstr>Position Descriptions</vt:lpstr>
      <vt:lpstr>NCMTool</vt:lpstr>
      <vt:lpstr>Example</vt:lpstr>
      <vt:lpstr>position_descriptions</vt:lpstr>
      <vt:lpstr>NCMTool!Print_Area</vt:lpstr>
      <vt:lpstr>NCMTool!Print_Titles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Jim Barton</dc:creator>
  <cp:lastModifiedBy>Johnathan Kwak</cp:lastModifiedBy>
  <cp:lastPrinted>2016-02-11T18:15:23Z</cp:lastPrinted>
  <dcterms:created xsi:type="dcterms:W3CDTF">2012-02-14T20:31:24Z</dcterms:created>
  <dcterms:modified xsi:type="dcterms:W3CDTF">2017-02-07T14:33:58Z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0x010100779EA759527DEC4DADC846E1DB294FD5</vt:lpwstr>
  </property>
</Properties>
</file>