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codeName="ThisWorkbook" defaultThemeVersion="166925"/>
  <mc:AlternateContent xmlns:mc="http://schemas.openxmlformats.org/markup-compatibility/2006">
    <mc:Choice Requires="x15">
      <x15ac:absPath xmlns:x15ac="http://schemas.microsoft.com/office/spreadsheetml/2010/11/ac" url="C:\Users\000797925\OneDrive - New Jersey Office of Information Technology\Desktop\Work\!SAGE Suggestions\for zip\Forms\"/>
    </mc:Choice>
  </mc:AlternateContent>
  <xr:revisionPtr revIDLastSave="0" documentId="13_ncr:1_{74059266-77F4-4425-9A4E-A32DC21733CF}" xr6:coauthVersionLast="47" xr6:coauthVersionMax="47" xr10:uidLastSave="{00000000-0000-0000-0000-000000000000}"/>
  <bookViews>
    <workbookView xWindow="-120" yWindow="-120" windowWidth="29040" windowHeight="15840" xr2:uid="{00000000-000D-0000-FFFF-FFFF00000000}"/>
  </bookViews>
  <sheets>
    <sheet name="Summary" sheetId="1" r:id="rId1"/>
    <sheet name="Worksheet1" sheetId="4" r:id="rId2"/>
    <sheet name="Worksheet2" sheetId="14" r:id="rId3"/>
    <sheet name="Worksheet3" sheetId="36" r:id="rId4"/>
    <sheet name="Worksheet4" sheetId="35" r:id="rId5"/>
    <sheet name="Worksheet5" sheetId="34" r:id="rId6"/>
    <sheet name="Worksheet6" sheetId="33" r:id="rId7"/>
    <sheet name="Worksheet7" sheetId="32" r:id="rId8"/>
    <sheet name="Worksheet8" sheetId="31" r:id="rId9"/>
    <sheet name="Worksheet9" sheetId="37" r:id="rId10"/>
    <sheet name="Worksheet10" sheetId="38" r:id="rId11"/>
    <sheet name="Target IRI Lookup Table &amp; Tool" sheetId="3" r:id="rId12"/>
  </sheets>
  <definedNames>
    <definedName name="Afive" localSheetId="10">Worksheet10!$AM$169</definedName>
    <definedName name="Afive" localSheetId="2">Worksheet2!$AM$169</definedName>
    <definedName name="Afive" localSheetId="3">Worksheet3!$AM$169</definedName>
    <definedName name="Afive" localSheetId="4">Worksheet4!$AM$169</definedName>
    <definedName name="Afive" localSheetId="5">Worksheet5!$AM$169</definedName>
    <definedName name="Afive" localSheetId="6">Worksheet6!$AM$169</definedName>
    <definedName name="Afive" localSheetId="7">Worksheet7!$AM$169</definedName>
    <definedName name="Afive" localSheetId="8">Worksheet8!$AM$169</definedName>
    <definedName name="Afive" localSheetId="9">Worksheet9!$AM$169</definedName>
    <definedName name="Afive">Worksheet1!$AM$169</definedName>
    <definedName name="Afour" localSheetId="10">Worksheet10!$AM$168</definedName>
    <definedName name="Afour" localSheetId="2">Worksheet2!$AM$168</definedName>
    <definedName name="Afour" localSheetId="3">Worksheet3!$AM$168</definedName>
    <definedName name="Afour" localSheetId="4">Worksheet4!$AM$168</definedName>
    <definedName name="Afour" localSheetId="5">Worksheet5!$AM$168</definedName>
    <definedName name="Afour" localSheetId="6">Worksheet6!$AM$168</definedName>
    <definedName name="Afour" localSheetId="7">Worksheet7!$AM$168</definedName>
    <definedName name="Afour" localSheetId="8">Worksheet8!$AM$168</definedName>
    <definedName name="Afour" localSheetId="9">Worksheet9!$AM$168</definedName>
    <definedName name="Afour">Worksheet1!$AM$168</definedName>
    <definedName name="Aimage" localSheetId="10">INDIRECT(Worksheet10!$AP$160)</definedName>
    <definedName name="Aimage" localSheetId="2">INDIRECT(Worksheet2!$AP$160)</definedName>
    <definedName name="Aimage" localSheetId="3">INDIRECT(Worksheet3!$AP$160)</definedName>
    <definedName name="Aimage" localSheetId="4">INDIRECT(Worksheet4!$AP$160)</definedName>
    <definedName name="Aimage" localSheetId="5">INDIRECT(Worksheet5!$AP$160)</definedName>
    <definedName name="Aimage" localSheetId="6">INDIRECT(Worksheet6!$AP$160)</definedName>
    <definedName name="Aimage" localSheetId="7">INDIRECT(Worksheet7!$AP$160)</definedName>
    <definedName name="Aimage" localSheetId="8">INDIRECT(Worksheet8!$AP$160)</definedName>
    <definedName name="Aimage" localSheetId="9">INDIRECT(Worksheet9!$AP$160)</definedName>
    <definedName name="Aimage">INDIRECT(Worksheet1!$AP$160)</definedName>
    <definedName name="Aone" localSheetId="10">Worksheet10!$AM$165</definedName>
    <definedName name="Aone" localSheetId="2">Worksheet2!$AM$165</definedName>
    <definedName name="Aone" localSheetId="3">Worksheet3!$AM$165</definedName>
    <definedName name="Aone" localSheetId="4">Worksheet4!$AM$165</definedName>
    <definedName name="Aone" localSheetId="5">Worksheet5!$AM$165</definedName>
    <definedName name="Aone" localSheetId="6">Worksheet6!$AM$165</definedName>
    <definedName name="Aone" localSheetId="7">Worksheet7!$AM$165</definedName>
    <definedName name="Aone" localSheetId="8">Worksheet8!$AM$165</definedName>
    <definedName name="Aone" localSheetId="9">Worksheet9!$AM$165</definedName>
    <definedName name="Aone">Worksheet1!$AM$165</definedName>
    <definedName name="Athree" localSheetId="10">Worksheet10!$AM$166</definedName>
    <definedName name="Athree" localSheetId="2">Worksheet2!$AM$166</definedName>
    <definedName name="Athree" localSheetId="3">Worksheet3!$AM$166</definedName>
    <definedName name="Athree" localSheetId="4">Worksheet4!$AM$166</definedName>
    <definedName name="Athree" localSheetId="5">Worksheet5!$AM$166</definedName>
    <definedName name="Athree" localSheetId="6">Worksheet6!$AM$166</definedName>
    <definedName name="Athree" localSheetId="7">Worksheet7!$AM$166</definedName>
    <definedName name="Athree" localSheetId="8">Worksheet8!$AM$166</definedName>
    <definedName name="Athree" localSheetId="9">Worksheet9!$AM$166</definedName>
    <definedName name="Athree">Worksheet1!$AM$166</definedName>
    <definedName name="Atwo" localSheetId="10">Worksheet10!$AM$167</definedName>
    <definedName name="Atwo" localSheetId="2">Worksheet2!$AM$167</definedName>
    <definedName name="Atwo" localSheetId="3">Worksheet3!$AM$167</definedName>
    <definedName name="Atwo" localSheetId="4">Worksheet4!$AM$167</definedName>
    <definedName name="Atwo" localSheetId="5">Worksheet5!$AM$167</definedName>
    <definedName name="Atwo" localSheetId="6">Worksheet6!$AM$167</definedName>
    <definedName name="Atwo" localSheetId="7">Worksheet7!$AM$167</definedName>
    <definedName name="Atwo" localSheetId="8">Worksheet8!$AM$167</definedName>
    <definedName name="Atwo" localSheetId="9">Worksheet9!$AM$167</definedName>
    <definedName name="Atwo">Worksheet1!$AM$167</definedName>
    <definedName name="PAEempty" localSheetId="10">Worksheet10!$AQ$162</definedName>
    <definedName name="PAEempty" localSheetId="2">Worksheet2!$AQ$162</definedName>
    <definedName name="PAEempty" localSheetId="3">Worksheet3!$AQ$162</definedName>
    <definedName name="PAEempty" localSheetId="4">Worksheet4!$AQ$162</definedName>
    <definedName name="PAEempty" localSheetId="5">Worksheet5!$AQ$162</definedName>
    <definedName name="PAEempty" localSheetId="6">Worksheet6!$AQ$162</definedName>
    <definedName name="PAEempty" localSheetId="7">Worksheet7!$AQ$162</definedName>
    <definedName name="PAEempty" localSheetId="8">Worksheet8!$AQ$162</definedName>
    <definedName name="PAEempty" localSheetId="9">Worksheet9!$AQ$162</definedName>
    <definedName name="PAEempty">Worksheet1!$AQ$162</definedName>
    <definedName name="PAEfive" localSheetId="10">Worksheet10!$AQ$167</definedName>
    <definedName name="PAEfive" localSheetId="2">Worksheet2!$AQ$167</definedName>
    <definedName name="PAEfive" localSheetId="3">Worksheet3!$AQ$167</definedName>
    <definedName name="PAEfive" localSheetId="4">Worksheet4!$AQ$167</definedName>
    <definedName name="PAEfive" localSheetId="5">Worksheet5!$AQ$167</definedName>
    <definedName name="PAEfive" localSheetId="6">Worksheet6!$AQ$167</definedName>
    <definedName name="PAEfive" localSheetId="7">Worksheet7!$AQ$167</definedName>
    <definedName name="PAEfive" localSheetId="8">Worksheet8!$AQ$167</definedName>
    <definedName name="PAEfive" localSheetId="9">Worksheet9!$AQ$167</definedName>
    <definedName name="PAEfive">Worksheet1!$AQ$167</definedName>
    <definedName name="PAEfour" localSheetId="10">Worksheet10!$AQ$166</definedName>
    <definedName name="PAEfour" localSheetId="2">Worksheet2!$AQ$166</definedName>
    <definedName name="PAEfour" localSheetId="3">Worksheet3!$AQ$166</definedName>
    <definedName name="PAEfour" localSheetId="4">Worksheet4!$AQ$166</definedName>
    <definedName name="PAEfour" localSheetId="5">Worksheet5!$AQ$166</definedName>
    <definedName name="PAEfour" localSheetId="6">Worksheet6!$AQ$166</definedName>
    <definedName name="PAEfour" localSheetId="7">Worksheet7!$AQ$166</definedName>
    <definedName name="PAEfour" localSheetId="8">Worksheet8!$AQ$166</definedName>
    <definedName name="PAEfour" localSheetId="9">Worksheet9!$AQ$166</definedName>
    <definedName name="PAEfour">Worksheet1!$AQ$166</definedName>
    <definedName name="PAEimage" localSheetId="10">INDIRECT(Worksheet10!$AO$160)</definedName>
    <definedName name="PAEimage" localSheetId="2">INDIRECT(Worksheet2!$AO$160)</definedName>
    <definedName name="PAEimage" localSheetId="3">INDIRECT(Worksheet3!$AO$160)</definedName>
    <definedName name="PAEimage" localSheetId="4">INDIRECT(Worksheet4!$AO$160)</definedName>
    <definedName name="PAEimage" localSheetId="5">INDIRECT(Worksheet5!$AO$160)</definedName>
    <definedName name="PAEimage" localSheetId="6">INDIRECT(Worksheet6!$AO$160)</definedName>
    <definedName name="PAEimage" localSheetId="7">INDIRECT(Worksheet7!$AO$160)</definedName>
    <definedName name="PAEimage" localSheetId="8">INDIRECT(Worksheet8!$AO$160)</definedName>
    <definedName name="PAEimage" localSheetId="9">INDIRECT(Worksheet9!$AO$160)</definedName>
    <definedName name="PAEimage">INDIRECT(Worksheet1!$AO$160)</definedName>
    <definedName name="PAEone" localSheetId="10">Worksheet10!$AQ$163</definedName>
    <definedName name="PAEone" localSheetId="2">Worksheet2!$AQ$163</definedName>
    <definedName name="PAEone" localSheetId="3">Worksheet3!$AQ$163</definedName>
    <definedName name="PAEone" localSheetId="4">Worksheet4!$AQ$163</definedName>
    <definedName name="PAEone" localSheetId="5">Worksheet5!$AQ$163</definedName>
    <definedName name="PAEone" localSheetId="6">Worksheet6!$AQ$163</definedName>
    <definedName name="PAEone" localSheetId="7">Worksheet7!$AQ$163</definedName>
    <definedName name="PAEone" localSheetId="8">Worksheet8!$AQ$163</definedName>
    <definedName name="PAEone" localSheetId="9">Worksheet9!$AQ$163</definedName>
    <definedName name="PAEone">Worksheet1!$AQ$163</definedName>
    <definedName name="PAEthree" localSheetId="10">Worksheet10!$AQ$164</definedName>
    <definedName name="PAEthree" localSheetId="2">Worksheet2!$AQ$164</definedName>
    <definedName name="PAEthree" localSheetId="3">Worksheet3!$AQ$164</definedName>
    <definedName name="PAEthree" localSheetId="4">Worksheet4!$AQ$164</definedName>
    <definedName name="PAEthree" localSheetId="5">Worksheet5!$AQ$164</definedName>
    <definedName name="PAEthree" localSheetId="6">Worksheet6!$AQ$164</definedName>
    <definedName name="PAEthree" localSheetId="7">Worksheet7!$AQ$164</definedName>
    <definedName name="PAEthree" localSheetId="8">Worksheet8!$AQ$164</definedName>
    <definedName name="PAEthree" localSheetId="9">Worksheet9!$AQ$164</definedName>
    <definedName name="PAEthree">Worksheet1!$AQ$164</definedName>
    <definedName name="PAEtwo" localSheetId="10">Worksheet10!$AQ$165</definedName>
    <definedName name="PAEtwo" localSheetId="2">Worksheet2!$AQ$165</definedName>
    <definedName name="PAEtwo" localSheetId="3">Worksheet3!$AQ$165</definedName>
    <definedName name="PAEtwo" localSheetId="4">Worksheet4!$AQ$165</definedName>
    <definedName name="PAEtwo" localSheetId="5">Worksheet5!$AQ$165</definedName>
    <definedName name="PAEtwo" localSheetId="6">Worksheet6!$AQ$165</definedName>
    <definedName name="PAEtwo" localSheetId="7">Worksheet7!$AQ$165</definedName>
    <definedName name="PAEtwo" localSheetId="8">Worksheet8!$AQ$165</definedName>
    <definedName name="PAEtwo" localSheetId="9">Worksheet9!$AQ$165</definedName>
    <definedName name="PAEtwo">Worksheet1!$AQ$165</definedName>
    <definedName name="payequationfive" localSheetId="10">Worksheet10!$AU$175</definedName>
    <definedName name="payequationfive" localSheetId="2">Worksheet2!$AU$175</definedName>
    <definedName name="payequationfive" localSheetId="3">Worksheet3!$AU$175</definedName>
    <definedName name="payequationfive" localSheetId="4">Worksheet4!$AU$175</definedName>
    <definedName name="payequationfive" localSheetId="5">Worksheet5!$AU$175</definedName>
    <definedName name="payequationfive" localSheetId="6">Worksheet6!$AU$175</definedName>
    <definedName name="payequationfive" localSheetId="7">Worksheet7!$AU$175</definedName>
    <definedName name="payequationfive" localSheetId="8">Worksheet8!$AU$175</definedName>
    <definedName name="payequationfive" localSheetId="9">Worksheet9!$AU$175</definedName>
    <definedName name="payequationfive">Worksheet1!$AU$175</definedName>
    <definedName name="payequationfour" localSheetId="10">Worksheet10!$AU$174</definedName>
    <definedName name="payequationfour" localSheetId="2">Worksheet2!$AU$174</definedName>
    <definedName name="payequationfour" localSheetId="3">Worksheet3!$AU$174</definedName>
    <definedName name="payequationfour" localSheetId="4">Worksheet4!$AU$174</definedName>
    <definedName name="payequationfour" localSheetId="5">Worksheet5!$AU$174</definedName>
    <definedName name="payequationfour" localSheetId="6">Worksheet6!$AU$174</definedName>
    <definedName name="payequationfour" localSheetId="7">Worksheet7!$AU$174</definedName>
    <definedName name="payequationfour" localSheetId="8">Worksheet8!$AU$174</definedName>
    <definedName name="payequationfour" localSheetId="9">Worksheet9!$AU$174</definedName>
    <definedName name="payequationfour">Worksheet1!$AU$174</definedName>
    <definedName name="PayEquationImage" localSheetId="10">INDIRECT(Worksheet10!$AS$169)</definedName>
    <definedName name="PayEquationImage" localSheetId="2">INDIRECT(Worksheet2!$AS$169)</definedName>
    <definedName name="PayEquationImage" localSheetId="3">INDIRECT(Worksheet3!$AS$169)</definedName>
    <definedName name="PayEquationImage" localSheetId="4">INDIRECT(Worksheet4!$AS$169)</definedName>
    <definedName name="PayEquationImage" localSheetId="5">INDIRECT(Worksheet5!$AS$169)</definedName>
    <definedName name="PayEquationImage" localSheetId="6">INDIRECT(Worksheet6!$AS$169)</definedName>
    <definedName name="PayEquationImage" localSheetId="7">INDIRECT(Worksheet7!$AS$169)</definedName>
    <definedName name="PayEquationImage" localSheetId="8">INDIRECT(Worksheet8!$AS$169)</definedName>
    <definedName name="PayEquationImage" localSheetId="9">INDIRECT(Worksheet9!$AS$169)</definedName>
    <definedName name="PayEquationImage">INDIRECT(Worksheet1!$AS$169)</definedName>
    <definedName name="payequationone" localSheetId="10">Worksheet10!$AU$171</definedName>
    <definedName name="payequationone" localSheetId="2">Worksheet2!$AU$171</definedName>
    <definedName name="payequationone" localSheetId="3">Worksheet3!$AU$171</definedName>
    <definedName name="payequationone" localSheetId="4">Worksheet4!$AU$171</definedName>
    <definedName name="payequationone" localSheetId="5">Worksheet5!$AU$171</definedName>
    <definedName name="payequationone" localSheetId="6">Worksheet6!$AU$171</definedName>
    <definedName name="payequationone" localSheetId="7">Worksheet7!$AU$171</definedName>
    <definedName name="payequationone" localSheetId="8">Worksheet8!$AU$171</definedName>
    <definedName name="payequationone" localSheetId="9">Worksheet9!$AU$171</definedName>
    <definedName name="payequationone">Worksheet1!$AU$171</definedName>
    <definedName name="payequationthree" localSheetId="10">Worksheet10!$AU$173</definedName>
    <definedName name="payequationthree" localSheetId="2">Worksheet2!$AU$173</definedName>
    <definedName name="payequationthree" localSheetId="3">Worksheet3!$AU$173</definedName>
    <definedName name="payequationthree" localSheetId="4">Worksheet4!$AU$173</definedName>
    <definedName name="payequationthree" localSheetId="5">Worksheet5!$AU$173</definedName>
    <definedName name="payequationthree" localSheetId="6">Worksheet6!$AU$173</definedName>
    <definedName name="payequationthree" localSheetId="7">Worksheet7!$AU$173</definedName>
    <definedName name="payequationthree" localSheetId="8">Worksheet8!$AU$173</definedName>
    <definedName name="payequationthree" localSheetId="9">Worksheet9!$AU$173</definedName>
    <definedName name="payequationthree">Worksheet1!$AU$173</definedName>
    <definedName name="payequationtwo" localSheetId="10">Worksheet10!$AU$172</definedName>
    <definedName name="payequationtwo" localSheetId="2">Worksheet2!$AU$172</definedName>
    <definedName name="payequationtwo" localSheetId="3">Worksheet3!$AU$172</definedName>
    <definedName name="payequationtwo" localSheetId="4">Worksheet4!$AU$172</definedName>
    <definedName name="payequationtwo" localSheetId="5">Worksheet5!$AU$172</definedName>
    <definedName name="payequationtwo" localSheetId="6">Worksheet6!$AU$172</definedName>
    <definedName name="payequationtwo" localSheetId="7">Worksheet7!$AU$172</definedName>
    <definedName name="payequationtwo" localSheetId="8">Worksheet8!$AU$172</definedName>
    <definedName name="payequationtwo" localSheetId="9">Worksheet9!$AU$172</definedName>
    <definedName name="payequationtwo">Worksheet1!$AU$172</definedName>
    <definedName name="_xlnm.Print_Area" localSheetId="0">Summary!$F$12:$P$45</definedName>
    <definedName name="_xlnm.Print_Area" localSheetId="11">'Target IRI Lookup Table &amp; Tool'!$B$5:$C$29</definedName>
    <definedName name="_xlnm.Print_Area" localSheetId="1">Worksheet1!$B$4:$P$57</definedName>
    <definedName name="_xlnm.Print_Area" localSheetId="10">Worksheet10!$B$4:$P$57</definedName>
    <definedName name="_xlnm.Print_Area" localSheetId="2">Worksheet2!$B$4:$P$57</definedName>
    <definedName name="_xlnm.Print_Area" localSheetId="3">Worksheet3!$B$4:$P$57</definedName>
    <definedName name="_xlnm.Print_Area" localSheetId="4">Worksheet4!$B$4:$P$57</definedName>
    <definedName name="_xlnm.Print_Area" localSheetId="5">Worksheet5!$B$4:$P$57</definedName>
    <definedName name="_xlnm.Print_Area" localSheetId="6">Worksheet6!$B$4:$P$57</definedName>
    <definedName name="_xlnm.Print_Area" localSheetId="7">Worksheet7!$B$4:$P$57</definedName>
    <definedName name="_xlnm.Print_Area" localSheetId="8">Worksheet8!$B$4:$P$57</definedName>
    <definedName name="_xlnm.Print_Area" localSheetId="9">Worksheet9!$B$4:$P$57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151" i="38" l="1"/>
  <c r="AI153" i="38" s="1"/>
  <c r="AM158" i="38" s="1"/>
  <c r="N90" i="38"/>
  <c r="M90" i="38"/>
  <c r="I90" i="38"/>
  <c r="H90" i="38"/>
  <c r="D90" i="38"/>
  <c r="C90" i="38"/>
  <c r="N89" i="38"/>
  <c r="M89" i="38"/>
  <c r="I89" i="38"/>
  <c r="H89" i="38"/>
  <c r="D89" i="38"/>
  <c r="C89" i="38"/>
  <c r="N88" i="38"/>
  <c r="M88" i="38"/>
  <c r="I88" i="38"/>
  <c r="H88" i="38"/>
  <c r="D88" i="38"/>
  <c r="C88" i="38"/>
  <c r="N87" i="38"/>
  <c r="M87" i="38"/>
  <c r="I87" i="38"/>
  <c r="H87" i="38"/>
  <c r="D87" i="38"/>
  <c r="C87" i="38"/>
  <c r="N86" i="38"/>
  <c r="M86" i="38"/>
  <c r="I86" i="38"/>
  <c r="H86" i="38"/>
  <c r="D86" i="38"/>
  <c r="C86" i="38"/>
  <c r="N85" i="38"/>
  <c r="M85" i="38"/>
  <c r="I85" i="38"/>
  <c r="H85" i="38"/>
  <c r="D85" i="38"/>
  <c r="C85" i="38"/>
  <c r="N84" i="38"/>
  <c r="M84" i="38"/>
  <c r="I84" i="38"/>
  <c r="H84" i="38"/>
  <c r="D84" i="38"/>
  <c r="C84" i="38"/>
  <c r="N83" i="38"/>
  <c r="M83" i="38"/>
  <c r="I83" i="38"/>
  <c r="H83" i="38"/>
  <c r="D83" i="38"/>
  <c r="C83" i="38"/>
  <c r="N82" i="38"/>
  <c r="M82" i="38"/>
  <c r="I82" i="38"/>
  <c r="H82" i="38"/>
  <c r="D82" i="38"/>
  <c r="C82" i="38"/>
  <c r="N81" i="38"/>
  <c r="M81" i="38"/>
  <c r="I81" i="38"/>
  <c r="H81" i="38"/>
  <c r="D81" i="38"/>
  <c r="C81" i="38"/>
  <c r="N80" i="38"/>
  <c r="M80" i="38"/>
  <c r="I80" i="38"/>
  <c r="H80" i="38"/>
  <c r="D80" i="38"/>
  <c r="C80" i="38"/>
  <c r="N79" i="38"/>
  <c r="M79" i="38"/>
  <c r="I79" i="38"/>
  <c r="H79" i="38"/>
  <c r="D79" i="38"/>
  <c r="C79" i="38"/>
  <c r="N78" i="38"/>
  <c r="M78" i="38"/>
  <c r="I78" i="38"/>
  <c r="H78" i="38"/>
  <c r="D78" i="38"/>
  <c r="C78" i="38"/>
  <c r="N77" i="38"/>
  <c r="M77" i="38"/>
  <c r="I77" i="38"/>
  <c r="H77" i="38"/>
  <c r="D77" i="38"/>
  <c r="C77" i="38"/>
  <c r="N76" i="38"/>
  <c r="M76" i="38"/>
  <c r="I76" i="38"/>
  <c r="H76" i="38"/>
  <c r="D76" i="38"/>
  <c r="C76" i="38"/>
  <c r="N75" i="38"/>
  <c r="M75" i="38"/>
  <c r="I75" i="38"/>
  <c r="H75" i="38"/>
  <c r="D75" i="38"/>
  <c r="C75" i="38"/>
  <c r="N74" i="38"/>
  <c r="M74" i="38"/>
  <c r="I74" i="38"/>
  <c r="H74" i="38"/>
  <c r="D74" i="38"/>
  <c r="C74" i="38"/>
  <c r="N73" i="38"/>
  <c r="M73" i="38"/>
  <c r="I73" i="38"/>
  <c r="H73" i="38"/>
  <c r="D73" i="38"/>
  <c r="C73" i="38"/>
  <c r="N72" i="38"/>
  <c r="M72" i="38"/>
  <c r="I72" i="38"/>
  <c r="H72" i="38"/>
  <c r="D72" i="38"/>
  <c r="C72" i="38"/>
  <c r="N71" i="38"/>
  <c r="M71" i="38"/>
  <c r="I71" i="38"/>
  <c r="H71" i="38"/>
  <c r="D71" i="38"/>
  <c r="C71" i="38"/>
  <c r="N70" i="38"/>
  <c r="M70" i="38"/>
  <c r="I70" i="38"/>
  <c r="H70" i="38"/>
  <c r="D70" i="38"/>
  <c r="C70" i="38"/>
  <c r="N69" i="38"/>
  <c r="M69" i="38"/>
  <c r="I69" i="38"/>
  <c r="H69" i="38"/>
  <c r="D69" i="38"/>
  <c r="C69" i="38"/>
  <c r="N68" i="38"/>
  <c r="M68" i="38"/>
  <c r="I68" i="38"/>
  <c r="H68" i="38"/>
  <c r="D68" i="38"/>
  <c r="C68" i="38"/>
  <c r="N67" i="38"/>
  <c r="M67" i="38"/>
  <c r="I67" i="38"/>
  <c r="H67" i="38"/>
  <c r="D67" i="38"/>
  <c r="C67" i="38"/>
  <c r="N66" i="38"/>
  <c r="M66" i="38"/>
  <c r="I66" i="38"/>
  <c r="H66" i="38"/>
  <c r="D66" i="38"/>
  <c r="C66" i="38"/>
  <c r="N65" i="38"/>
  <c r="M65" i="38"/>
  <c r="I65" i="38"/>
  <c r="H65" i="38"/>
  <c r="D65" i="38"/>
  <c r="C65" i="38"/>
  <c r="N64" i="38"/>
  <c r="M64" i="38"/>
  <c r="I64" i="38"/>
  <c r="H64" i="38"/>
  <c r="D64" i="38"/>
  <c r="C64" i="38"/>
  <c r="N63" i="38"/>
  <c r="M63" i="38"/>
  <c r="I63" i="38"/>
  <c r="H63" i="38"/>
  <c r="D63" i="38"/>
  <c r="C63" i="38"/>
  <c r="N62" i="38"/>
  <c r="M62" i="38"/>
  <c r="I62" i="38"/>
  <c r="H62" i="38"/>
  <c r="D62" i="38"/>
  <c r="C62" i="38"/>
  <c r="N61" i="38"/>
  <c r="M61" i="38"/>
  <c r="I61" i="38"/>
  <c r="H61" i="38"/>
  <c r="D61" i="38"/>
  <c r="C61" i="38"/>
  <c r="N60" i="38"/>
  <c r="M60" i="38"/>
  <c r="I60" i="38"/>
  <c r="H60" i="38"/>
  <c r="D60" i="38"/>
  <c r="C60" i="38"/>
  <c r="N59" i="38"/>
  <c r="M59" i="38"/>
  <c r="I59" i="38"/>
  <c r="H59" i="38"/>
  <c r="D59" i="38"/>
  <c r="C59" i="38"/>
  <c r="N58" i="38"/>
  <c r="M58" i="38"/>
  <c r="I58" i="38"/>
  <c r="H58" i="38"/>
  <c r="D58" i="38"/>
  <c r="C58" i="38"/>
  <c r="P57" i="38"/>
  <c r="K57" i="38"/>
  <c r="D57" i="38"/>
  <c r="S56" i="38"/>
  <c r="R56" i="38"/>
  <c r="Q56" i="38"/>
  <c r="S55" i="38"/>
  <c r="R55" i="38"/>
  <c r="Q55" i="38"/>
  <c r="S54" i="38"/>
  <c r="R54" i="38"/>
  <c r="Q54" i="38"/>
  <c r="S53" i="38"/>
  <c r="R53" i="38"/>
  <c r="Q53" i="38"/>
  <c r="S52" i="38"/>
  <c r="R52" i="38"/>
  <c r="Q52" i="38"/>
  <c r="S51" i="38"/>
  <c r="R51" i="38"/>
  <c r="Q51" i="38"/>
  <c r="S50" i="38"/>
  <c r="R50" i="38"/>
  <c r="Q50" i="38"/>
  <c r="S49" i="38"/>
  <c r="R49" i="38"/>
  <c r="Q49" i="38"/>
  <c r="S48" i="38"/>
  <c r="R48" i="38"/>
  <c r="Q48" i="38"/>
  <c r="S47" i="38"/>
  <c r="R47" i="38"/>
  <c r="Q47" i="38"/>
  <c r="S46" i="38"/>
  <c r="R46" i="38"/>
  <c r="Q46" i="38"/>
  <c r="S45" i="38"/>
  <c r="R45" i="38"/>
  <c r="Q45" i="38"/>
  <c r="S44" i="38"/>
  <c r="R44" i="38"/>
  <c r="Q44" i="38"/>
  <c r="S43" i="38"/>
  <c r="R43" i="38"/>
  <c r="Q43" i="38"/>
  <c r="S42" i="38"/>
  <c r="R42" i="38"/>
  <c r="Q42" i="38"/>
  <c r="S41" i="38"/>
  <c r="R41" i="38"/>
  <c r="Q41" i="38"/>
  <c r="S40" i="38"/>
  <c r="R40" i="38"/>
  <c r="Q40" i="38"/>
  <c r="S39" i="38"/>
  <c r="R39" i="38"/>
  <c r="Q39" i="38"/>
  <c r="S38" i="38"/>
  <c r="R38" i="38"/>
  <c r="Q38" i="38"/>
  <c r="S37" i="38"/>
  <c r="R37" i="38"/>
  <c r="Q37" i="38"/>
  <c r="S36" i="38"/>
  <c r="R36" i="38"/>
  <c r="Q36" i="38"/>
  <c r="S35" i="38"/>
  <c r="R35" i="38"/>
  <c r="Q35" i="38"/>
  <c r="S34" i="38"/>
  <c r="R34" i="38"/>
  <c r="Q34" i="38"/>
  <c r="S33" i="38"/>
  <c r="R33" i="38"/>
  <c r="Q33" i="38"/>
  <c r="S32" i="38"/>
  <c r="R32" i="38"/>
  <c r="Q32" i="38"/>
  <c r="S31" i="38"/>
  <c r="R31" i="38"/>
  <c r="Q31" i="38"/>
  <c r="S30" i="38"/>
  <c r="R30" i="38"/>
  <c r="Q30" i="38"/>
  <c r="S29" i="38"/>
  <c r="R29" i="38"/>
  <c r="Q29" i="38"/>
  <c r="S28" i="38"/>
  <c r="R28" i="38"/>
  <c r="Q28" i="38"/>
  <c r="S27" i="38"/>
  <c r="R27" i="38"/>
  <c r="Q27" i="38"/>
  <c r="S26" i="38"/>
  <c r="R26" i="38"/>
  <c r="Q26" i="38"/>
  <c r="S25" i="38"/>
  <c r="R25" i="38"/>
  <c r="Q25" i="38"/>
  <c r="V24" i="38"/>
  <c r="S24" i="38"/>
  <c r="R24" i="38"/>
  <c r="Q24" i="38"/>
  <c r="C18" i="38"/>
  <c r="B18" i="38"/>
  <c r="BL17" i="38"/>
  <c r="P14" i="38"/>
  <c r="AS169" i="38" s="1"/>
  <c r="H12" i="38"/>
  <c r="B12" i="38"/>
  <c r="AI152" i="37"/>
  <c r="AI151" i="37"/>
  <c r="AI153" i="37" s="1"/>
  <c r="AM158" i="37" s="1"/>
  <c r="N90" i="37"/>
  <c r="M90" i="37"/>
  <c r="I90" i="37"/>
  <c r="H90" i="37"/>
  <c r="D90" i="37"/>
  <c r="C90" i="37"/>
  <c r="N89" i="37"/>
  <c r="M89" i="37"/>
  <c r="I89" i="37"/>
  <c r="H89" i="37"/>
  <c r="D89" i="37"/>
  <c r="C89" i="37"/>
  <c r="N88" i="37"/>
  <c r="M88" i="37"/>
  <c r="I88" i="37"/>
  <c r="H88" i="37"/>
  <c r="D88" i="37"/>
  <c r="C88" i="37"/>
  <c r="N87" i="37"/>
  <c r="M87" i="37"/>
  <c r="I87" i="37"/>
  <c r="H87" i="37"/>
  <c r="D87" i="37"/>
  <c r="C87" i="37"/>
  <c r="N86" i="37"/>
  <c r="M86" i="37"/>
  <c r="I86" i="37"/>
  <c r="H86" i="37"/>
  <c r="D86" i="37"/>
  <c r="C86" i="37"/>
  <c r="N85" i="37"/>
  <c r="M85" i="37"/>
  <c r="I85" i="37"/>
  <c r="H85" i="37"/>
  <c r="D85" i="37"/>
  <c r="C85" i="37"/>
  <c r="N84" i="37"/>
  <c r="M84" i="37"/>
  <c r="I84" i="37"/>
  <c r="H84" i="37"/>
  <c r="D84" i="37"/>
  <c r="C84" i="37"/>
  <c r="N83" i="37"/>
  <c r="M83" i="37"/>
  <c r="I83" i="37"/>
  <c r="H83" i="37"/>
  <c r="D83" i="37"/>
  <c r="C83" i="37"/>
  <c r="N82" i="37"/>
  <c r="M82" i="37"/>
  <c r="I82" i="37"/>
  <c r="H82" i="37"/>
  <c r="D82" i="37"/>
  <c r="C82" i="37"/>
  <c r="N81" i="37"/>
  <c r="M81" i="37"/>
  <c r="I81" i="37"/>
  <c r="H81" i="37"/>
  <c r="D81" i="37"/>
  <c r="C81" i="37"/>
  <c r="N80" i="37"/>
  <c r="M80" i="37"/>
  <c r="I80" i="37"/>
  <c r="H80" i="37"/>
  <c r="D80" i="37"/>
  <c r="C80" i="37"/>
  <c r="N79" i="37"/>
  <c r="M79" i="37"/>
  <c r="I79" i="37"/>
  <c r="H79" i="37"/>
  <c r="D79" i="37"/>
  <c r="C79" i="37"/>
  <c r="N78" i="37"/>
  <c r="M78" i="37"/>
  <c r="I78" i="37"/>
  <c r="H78" i="37"/>
  <c r="D78" i="37"/>
  <c r="C78" i="37"/>
  <c r="N77" i="37"/>
  <c r="M77" i="37"/>
  <c r="I77" i="37"/>
  <c r="H77" i="37"/>
  <c r="D77" i="37"/>
  <c r="C77" i="37"/>
  <c r="N76" i="37"/>
  <c r="M76" i="37"/>
  <c r="I76" i="37"/>
  <c r="H76" i="37"/>
  <c r="D76" i="37"/>
  <c r="C76" i="37"/>
  <c r="N75" i="37"/>
  <c r="M75" i="37"/>
  <c r="I75" i="37"/>
  <c r="H75" i="37"/>
  <c r="D75" i="37"/>
  <c r="C75" i="37"/>
  <c r="N74" i="37"/>
  <c r="M74" i="37"/>
  <c r="I74" i="37"/>
  <c r="H74" i="37"/>
  <c r="D74" i="37"/>
  <c r="C74" i="37"/>
  <c r="N73" i="37"/>
  <c r="M73" i="37"/>
  <c r="I73" i="37"/>
  <c r="H73" i="37"/>
  <c r="D73" i="37"/>
  <c r="C73" i="37"/>
  <c r="N72" i="37"/>
  <c r="M72" i="37"/>
  <c r="I72" i="37"/>
  <c r="H72" i="37"/>
  <c r="D72" i="37"/>
  <c r="C72" i="37"/>
  <c r="N71" i="37"/>
  <c r="M71" i="37"/>
  <c r="I71" i="37"/>
  <c r="H71" i="37"/>
  <c r="D71" i="37"/>
  <c r="C71" i="37"/>
  <c r="N70" i="37"/>
  <c r="M70" i="37"/>
  <c r="I70" i="37"/>
  <c r="H70" i="37"/>
  <c r="D70" i="37"/>
  <c r="C70" i="37"/>
  <c r="N69" i="37"/>
  <c r="M69" i="37"/>
  <c r="I69" i="37"/>
  <c r="H69" i="37"/>
  <c r="D69" i="37"/>
  <c r="C69" i="37"/>
  <c r="N68" i="37"/>
  <c r="M68" i="37"/>
  <c r="I68" i="37"/>
  <c r="H68" i="37"/>
  <c r="D68" i="37"/>
  <c r="C68" i="37"/>
  <c r="N67" i="37"/>
  <c r="M67" i="37"/>
  <c r="I67" i="37"/>
  <c r="H67" i="37"/>
  <c r="D67" i="37"/>
  <c r="C67" i="37"/>
  <c r="N66" i="37"/>
  <c r="M66" i="37"/>
  <c r="I66" i="37"/>
  <c r="H66" i="37"/>
  <c r="D66" i="37"/>
  <c r="C66" i="37"/>
  <c r="N65" i="37"/>
  <c r="M65" i="37"/>
  <c r="I65" i="37"/>
  <c r="H65" i="37"/>
  <c r="D65" i="37"/>
  <c r="C65" i="37"/>
  <c r="N64" i="37"/>
  <c r="M64" i="37"/>
  <c r="I64" i="37"/>
  <c r="H64" i="37"/>
  <c r="D64" i="37"/>
  <c r="C64" i="37"/>
  <c r="N63" i="37"/>
  <c r="M63" i="37"/>
  <c r="I63" i="37"/>
  <c r="H63" i="37"/>
  <c r="D63" i="37"/>
  <c r="C63" i="37"/>
  <c r="N62" i="37"/>
  <c r="M62" i="37"/>
  <c r="I62" i="37"/>
  <c r="H62" i="37"/>
  <c r="D62" i="37"/>
  <c r="C62" i="37"/>
  <c r="N61" i="37"/>
  <c r="M61" i="37"/>
  <c r="I61" i="37"/>
  <c r="H61" i="37"/>
  <c r="D61" i="37"/>
  <c r="C61" i="37"/>
  <c r="N60" i="37"/>
  <c r="M60" i="37"/>
  <c r="I60" i="37"/>
  <c r="H60" i="37"/>
  <c r="D60" i="37"/>
  <c r="C60" i="37"/>
  <c r="N59" i="37"/>
  <c r="M59" i="37"/>
  <c r="I59" i="37"/>
  <c r="H59" i="37"/>
  <c r="D59" i="37"/>
  <c r="C59" i="37"/>
  <c r="N58" i="37"/>
  <c r="M58" i="37"/>
  <c r="I58" i="37"/>
  <c r="H58" i="37"/>
  <c r="D58" i="37"/>
  <c r="C58" i="37"/>
  <c r="P57" i="37"/>
  <c r="K57" i="37"/>
  <c r="D57" i="37"/>
  <c r="S56" i="37"/>
  <c r="R56" i="37"/>
  <c r="Q56" i="37"/>
  <c r="S55" i="37"/>
  <c r="R55" i="37"/>
  <c r="Q55" i="37"/>
  <c r="K55" i="37"/>
  <c r="S54" i="37"/>
  <c r="R54" i="37"/>
  <c r="Q54" i="37"/>
  <c r="S53" i="37"/>
  <c r="R53" i="37"/>
  <c r="Q53" i="37"/>
  <c r="S52" i="37"/>
  <c r="R52" i="37"/>
  <c r="Q52" i="37"/>
  <c r="S51" i="37"/>
  <c r="R51" i="37"/>
  <c r="Q51" i="37"/>
  <c r="K51" i="37"/>
  <c r="S50" i="37"/>
  <c r="R50" i="37"/>
  <c r="Q50" i="37"/>
  <c r="S49" i="37"/>
  <c r="R49" i="37"/>
  <c r="Q49" i="37"/>
  <c r="S48" i="37"/>
  <c r="R48" i="37"/>
  <c r="Q48" i="37"/>
  <c r="S47" i="37"/>
  <c r="R47" i="37"/>
  <c r="Q47" i="37"/>
  <c r="K47" i="37"/>
  <c r="S46" i="37"/>
  <c r="R46" i="37"/>
  <c r="Q46" i="37"/>
  <c r="S45" i="37"/>
  <c r="R45" i="37"/>
  <c r="Q45" i="37"/>
  <c r="S44" i="37"/>
  <c r="R44" i="37"/>
  <c r="Q44" i="37"/>
  <c r="S43" i="37"/>
  <c r="R43" i="37"/>
  <c r="Q43" i="37"/>
  <c r="K43" i="37"/>
  <c r="S42" i="37"/>
  <c r="R42" i="37"/>
  <c r="Q42" i="37"/>
  <c r="S41" i="37"/>
  <c r="R41" i="37"/>
  <c r="Q41" i="37"/>
  <c r="S40" i="37"/>
  <c r="R40" i="37"/>
  <c r="Q40" i="37"/>
  <c r="S39" i="37"/>
  <c r="R39" i="37"/>
  <c r="Q39" i="37"/>
  <c r="K39" i="37"/>
  <c r="S38" i="37"/>
  <c r="R38" i="37"/>
  <c r="Q38" i="37"/>
  <c r="S37" i="37"/>
  <c r="R37" i="37"/>
  <c r="Q37" i="37"/>
  <c r="S36" i="37"/>
  <c r="R36" i="37"/>
  <c r="Q36" i="37"/>
  <c r="S35" i="37"/>
  <c r="R35" i="37"/>
  <c r="Q35" i="37"/>
  <c r="P35" i="37"/>
  <c r="S34" i="37"/>
  <c r="R34" i="37"/>
  <c r="Q34" i="37"/>
  <c r="F34" i="37"/>
  <c r="S33" i="37"/>
  <c r="R33" i="37"/>
  <c r="Q33" i="37"/>
  <c r="S32" i="37"/>
  <c r="R32" i="37"/>
  <c r="Q32" i="37"/>
  <c r="S31" i="37"/>
  <c r="R31" i="37"/>
  <c r="Q31" i="37"/>
  <c r="P31" i="37"/>
  <c r="S30" i="37"/>
  <c r="R30" i="37"/>
  <c r="Q30" i="37"/>
  <c r="F30" i="37"/>
  <c r="S29" i="37"/>
  <c r="R29" i="37"/>
  <c r="Q29" i="37"/>
  <c r="F29" i="37"/>
  <c r="S28" i="37"/>
  <c r="R28" i="37"/>
  <c r="Q28" i="37"/>
  <c r="S27" i="37"/>
  <c r="R27" i="37"/>
  <c r="Q27" i="37"/>
  <c r="S26" i="37"/>
  <c r="R26" i="37"/>
  <c r="Q26" i="37"/>
  <c r="S25" i="37"/>
  <c r="R25" i="37"/>
  <c r="Q25" i="37"/>
  <c r="K25" i="37"/>
  <c r="V24" i="37"/>
  <c r="S24" i="37"/>
  <c r="R24" i="37"/>
  <c r="Q24" i="37"/>
  <c r="F24" i="37"/>
  <c r="C18" i="37"/>
  <c r="B18" i="37"/>
  <c r="BL17" i="37"/>
  <c r="P14" i="37"/>
  <c r="AS169" i="37" s="1"/>
  <c r="H12" i="37"/>
  <c r="B12" i="37"/>
  <c r="AI153" i="36"/>
  <c r="AM158" i="36" s="1"/>
  <c r="AI152" i="36"/>
  <c r="AI151" i="36"/>
  <c r="N90" i="36"/>
  <c r="M90" i="36"/>
  <c r="I90" i="36"/>
  <c r="H90" i="36"/>
  <c r="D90" i="36"/>
  <c r="C90" i="36"/>
  <c r="N89" i="36"/>
  <c r="M89" i="36"/>
  <c r="I89" i="36"/>
  <c r="H89" i="36"/>
  <c r="D89" i="36"/>
  <c r="C89" i="36"/>
  <c r="N88" i="36"/>
  <c r="M88" i="36"/>
  <c r="I88" i="36"/>
  <c r="H88" i="36"/>
  <c r="D88" i="36"/>
  <c r="C88" i="36"/>
  <c r="N87" i="36"/>
  <c r="M87" i="36"/>
  <c r="I87" i="36"/>
  <c r="H87" i="36"/>
  <c r="D87" i="36"/>
  <c r="C87" i="36"/>
  <c r="N86" i="36"/>
  <c r="M86" i="36"/>
  <c r="I86" i="36"/>
  <c r="H86" i="36"/>
  <c r="D86" i="36"/>
  <c r="C86" i="36"/>
  <c r="N85" i="36"/>
  <c r="M85" i="36"/>
  <c r="I85" i="36"/>
  <c r="H85" i="36"/>
  <c r="D85" i="36"/>
  <c r="C85" i="36"/>
  <c r="N84" i="36"/>
  <c r="M84" i="36"/>
  <c r="I84" i="36"/>
  <c r="H84" i="36"/>
  <c r="D84" i="36"/>
  <c r="C84" i="36"/>
  <c r="N83" i="36"/>
  <c r="M83" i="36"/>
  <c r="I83" i="36"/>
  <c r="H83" i="36"/>
  <c r="D83" i="36"/>
  <c r="C83" i="36"/>
  <c r="N82" i="36"/>
  <c r="M82" i="36"/>
  <c r="I82" i="36"/>
  <c r="H82" i="36"/>
  <c r="D82" i="36"/>
  <c r="C82" i="36"/>
  <c r="N81" i="36"/>
  <c r="M81" i="36"/>
  <c r="I81" i="36"/>
  <c r="H81" i="36"/>
  <c r="D81" i="36"/>
  <c r="C81" i="36"/>
  <c r="N80" i="36"/>
  <c r="M80" i="36"/>
  <c r="I80" i="36"/>
  <c r="H80" i="36"/>
  <c r="D80" i="36"/>
  <c r="C80" i="36"/>
  <c r="N79" i="36"/>
  <c r="M79" i="36"/>
  <c r="I79" i="36"/>
  <c r="H79" i="36"/>
  <c r="D79" i="36"/>
  <c r="C79" i="36"/>
  <c r="N78" i="36"/>
  <c r="M78" i="36"/>
  <c r="I78" i="36"/>
  <c r="H78" i="36"/>
  <c r="D78" i="36"/>
  <c r="C78" i="36"/>
  <c r="N77" i="36"/>
  <c r="M77" i="36"/>
  <c r="I77" i="36"/>
  <c r="H77" i="36"/>
  <c r="D77" i="36"/>
  <c r="C77" i="36"/>
  <c r="N76" i="36"/>
  <c r="M76" i="36"/>
  <c r="I76" i="36"/>
  <c r="H76" i="36"/>
  <c r="D76" i="36"/>
  <c r="C76" i="36"/>
  <c r="N75" i="36"/>
  <c r="M75" i="36"/>
  <c r="I75" i="36"/>
  <c r="H75" i="36"/>
  <c r="D75" i="36"/>
  <c r="C75" i="36"/>
  <c r="N74" i="36"/>
  <c r="M74" i="36"/>
  <c r="I74" i="36"/>
  <c r="H74" i="36"/>
  <c r="D74" i="36"/>
  <c r="C74" i="36"/>
  <c r="N73" i="36"/>
  <c r="M73" i="36"/>
  <c r="I73" i="36"/>
  <c r="H73" i="36"/>
  <c r="D73" i="36"/>
  <c r="C73" i="36"/>
  <c r="N72" i="36"/>
  <c r="M72" i="36"/>
  <c r="I72" i="36"/>
  <c r="H72" i="36"/>
  <c r="D72" i="36"/>
  <c r="C72" i="36"/>
  <c r="N71" i="36"/>
  <c r="M71" i="36"/>
  <c r="I71" i="36"/>
  <c r="H71" i="36"/>
  <c r="D71" i="36"/>
  <c r="C71" i="36"/>
  <c r="N70" i="36"/>
  <c r="M70" i="36"/>
  <c r="I70" i="36"/>
  <c r="H70" i="36"/>
  <c r="D70" i="36"/>
  <c r="C70" i="36"/>
  <c r="N69" i="36"/>
  <c r="M69" i="36"/>
  <c r="I69" i="36"/>
  <c r="H69" i="36"/>
  <c r="D69" i="36"/>
  <c r="C69" i="36"/>
  <c r="N68" i="36"/>
  <c r="M68" i="36"/>
  <c r="I68" i="36"/>
  <c r="H68" i="36"/>
  <c r="D68" i="36"/>
  <c r="C68" i="36"/>
  <c r="N67" i="36"/>
  <c r="M67" i="36"/>
  <c r="I67" i="36"/>
  <c r="H67" i="36"/>
  <c r="D67" i="36"/>
  <c r="C67" i="36"/>
  <c r="N66" i="36"/>
  <c r="M66" i="36"/>
  <c r="I66" i="36"/>
  <c r="H66" i="36"/>
  <c r="D66" i="36"/>
  <c r="C66" i="36"/>
  <c r="N65" i="36"/>
  <c r="M65" i="36"/>
  <c r="I65" i="36"/>
  <c r="H65" i="36"/>
  <c r="D65" i="36"/>
  <c r="C65" i="36"/>
  <c r="N64" i="36"/>
  <c r="M64" i="36"/>
  <c r="I64" i="36"/>
  <c r="H64" i="36"/>
  <c r="D64" i="36"/>
  <c r="C64" i="36"/>
  <c r="N63" i="36"/>
  <c r="M63" i="36"/>
  <c r="I63" i="36"/>
  <c r="H63" i="36"/>
  <c r="D63" i="36"/>
  <c r="C63" i="36"/>
  <c r="N62" i="36"/>
  <c r="M62" i="36"/>
  <c r="I62" i="36"/>
  <c r="H62" i="36"/>
  <c r="D62" i="36"/>
  <c r="C62" i="36"/>
  <c r="N61" i="36"/>
  <c r="M61" i="36"/>
  <c r="I61" i="36"/>
  <c r="H61" i="36"/>
  <c r="D61" i="36"/>
  <c r="C61" i="36"/>
  <c r="N60" i="36"/>
  <c r="M60" i="36"/>
  <c r="I60" i="36"/>
  <c r="H60" i="36"/>
  <c r="D60" i="36"/>
  <c r="C60" i="36"/>
  <c r="N59" i="36"/>
  <c r="M59" i="36"/>
  <c r="I59" i="36"/>
  <c r="H59" i="36"/>
  <c r="D59" i="36"/>
  <c r="C59" i="36"/>
  <c r="N58" i="36"/>
  <c r="M58" i="36"/>
  <c r="I58" i="36"/>
  <c r="H58" i="36"/>
  <c r="D58" i="36"/>
  <c r="C58" i="36"/>
  <c r="P57" i="36"/>
  <c r="K57" i="36"/>
  <c r="D57" i="36"/>
  <c r="S56" i="36"/>
  <c r="R56" i="36"/>
  <c r="Q56" i="36"/>
  <c r="S55" i="36"/>
  <c r="R55" i="36"/>
  <c r="Q55" i="36"/>
  <c r="S54" i="36"/>
  <c r="R54" i="36"/>
  <c r="Q54" i="36"/>
  <c r="S53" i="36"/>
  <c r="R53" i="36"/>
  <c r="Q53" i="36"/>
  <c r="S52" i="36"/>
  <c r="R52" i="36"/>
  <c r="Q52" i="36"/>
  <c r="S51" i="36"/>
  <c r="R51" i="36"/>
  <c r="Q51" i="36"/>
  <c r="S50" i="36"/>
  <c r="R50" i="36"/>
  <c r="Q50" i="36"/>
  <c r="S49" i="36"/>
  <c r="R49" i="36"/>
  <c r="Q49" i="36"/>
  <c r="S48" i="36"/>
  <c r="R48" i="36"/>
  <c r="Q48" i="36"/>
  <c r="S47" i="36"/>
  <c r="R47" i="36"/>
  <c r="Q47" i="36"/>
  <c r="S46" i="36"/>
  <c r="R46" i="36"/>
  <c r="Q46" i="36"/>
  <c r="S45" i="36"/>
  <c r="R45" i="36"/>
  <c r="Q45" i="36"/>
  <c r="S44" i="36"/>
  <c r="R44" i="36"/>
  <c r="Q44" i="36"/>
  <c r="S43" i="36"/>
  <c r="R43" i="36"/>
  <c r="Q43" i="36"/>
  <c r="S42" i="36"/>
  <c r="R42" i="36"/>
  <c r="Q42" i="36"/>
  <c r="S41" i="36"/>
  <c r="R41" i="36"/>
  <c r="Q41" i="36"/>
  <c r="S40" i="36"/>
  <c r="R40" i="36"/>
  <c r="Q40" i="36"/>
  <c r="S39" i="36"/>
  <c r="R39" i="36"/>
  <c r="Q39" i="36"/>
  <c r="S38" i="36"/>
  <c r="R38" i="36"/>
  <c r="Q38" i="36"/>
  <c r="S37" i="36"/>
  <c r="R37" i="36"/>
  <c r="Q37" i="36"/>
  <c r="S36" i="36"/>
  <c r="R36" i="36"/>
  <c r="Q36" i="36"/>
  <c r="S35" i="36"/>
  <c r="R35" i="36"/>
  <c r="Q35" i="36"/>
  <c r="S34" i="36"/>
  <c r="R34" i="36"/>
  <c r="Q34" i="36"/>
  <c r="S33" i="36"/>
  <c r="R33" i="36"/>
  <c r="Q33" i="36"/>
  <c r="S32" i="36"/>
  <c r="R32" i="36"/>
  <c r="Q32" i="36"/>
  <c r="S31" i="36"/>
  <c r="R31" i="36"/>
  <c r="Q31" i="36"/>
  <c r="S30" i="36"/>
  <c r="R30" i="36"/>
  <c r="Q30" i="36"/>
  <c r="U29" i="36"/>
  <c r="S29" i="36"/>
  <c r="R29" i="36"/>
  <c r="Q29" i="36"/>
  <c r="S28" i="36"/>
  <c r="R28" i="36"/>
  <c r="Q28" i="36"/>
  <c r="S27" i="36"/>
  <c r="R27" i="36"/>
  <c r="Q27" i="36"/>
  <c r="P27" i="36"/>
  <c r="S26" i="36"/>
  <c r="R26" i="36"/>
  <c r="Q26" i="36"/>
  <c r="S25" i="36"/>
  <c r="R25" i="36"/>
  <c r="Q25" i="36"/>
  <c r="V24" i="36"/>
  <c r="S24" i="36"/>
  <c r="R24" i="36"/>
  <c r="Q24" i="36"/>
  <c r="C18" i="36"/>
  <c r="B18" i="36"/>
  <c r="BL17" i="36"/>
  <c r="P14" i="36"/>
  <c r="AS169" i="36" s="1"/>
  <c r="H12" i="36"/>
  <c r="B12" i="36"/>
  <c r="AI152" i="35"/>
  <c r="AI151" i="35"/>
  <c r="AI153" i="35" s="1"/>
  <c r="AM158" i="35" s="1"/>
  <c r="N90" i="35"/>
  <c r="M90" i="35"/>
  <c r="I90" i="35"/>
  <c r="H90" i="35"/>
  <c r="D90" i="35"/>
  <c r="C90" i="35"/>
  <c r="N89" i="35"/>
  <c r="M89" i="35"/>
  <c r="I89" i="35"/>
  <c r="H89" i="35"/>
  <c r="D89" i="35"/>
  <c r="C89" i="35"/>
  <c r="N88" i="35"/>
  <c r="M88" i="35"/>
  <c r="I88" i="35"/>
  <c r="H88" i="35"/>
  <c r="D88" i="35"/>
  <c r="C88" i="35"/>
  <c r="N87" i="35"/>
  <c r="M87" i="35"/>
  <c r="I87" i="35"/>
  <c r="H87" i="35"/>
  <c r="D87" i="35"/>
  <c r="C87" i="35"/>
  <c r="N86" i="35"/>
  <c r="M86" i="35"/>
  <c r="I86" i="35"/>
  <c r="H86" i="35"/>
  <c r="D86" i="35"/>
  <c r="C86" i="35"/>
  <c r="N85" i="35"/>
  <c r="M85" i="35"/>
  <c r="I85" i="35"/>
  <c r="H85" i="35"/>
  <c r="D85" i="35"/>
  <c r="C85" i="35"/>
  <c r="N84" i="35"/>
  <c r="M84" i="35"/>
  <c r="I84" i="35"/>
  <c r="H84" i="35"/>
  <c r="D84" i="35"/>
  <c r="C84" i="35"/>
  <c r="N83" i="35"/>
  <c r="M83" i="35"/>
  <c r="I83" i="35"/>
  <c r="H83" i="35"/>
  <c r="D83" i="35"/>
  <c r="C83" i="35"/>
  <c r="N82" i="35"/>
  <c r="M82" i="35"/>
  <c r="I82" i="35"/>
  <c r="H82" i="35"/>
  <c r="D82" i="35"/>
  <c r="C82" i="35"/>
  <c r="N81" i="35"/>
  <c r="M81" i="35"/>
  <c r="I81" i="35"/>
  <c r="H81" i="35"/>
  <c r="D81" i="35"/>
  <c r="C81" i="35"/>
  <c r="N80" i="35"/>
  <c r="M80" i="35"/>
  <c r="I80" i="35"/>
  <c r="H80" i="35"/>
  <c r="D80" i="35"/>
  <c r="C80" i="35"/>
  <c r="N79" i="35"/>
  <c r="M79" i="35"/>
  <c r="I79" i="35"/>
  <c r="H79" i="35"/>
  <c r="D79" i="35"/>
  <c r="C79" i="35"/>
  <c r="N78" i="35"/>
  <c r="M78" i="35"/>
  <c r="I78" i="35"/>
  <c r="H78" i="35"/>
  <c r="D78" i="35"/>
  <c r="C78" i="35"/>
  <c r="N77" i="35"/>
  <c r="M77" i="35"/>
  <c r="I77" i="35"/>
  <c r="H77" i="35"/>
  <c r="D77" i="35"/>
  <c r="C77" i="35"/>
  <c r="N76" i="35"/>
  <c r="M76" i="35"/>
  <c r="I76" i="35"/>
  <c r="H76" i="35"/>
  <c r="D76" i="35"/>
  <c r="C76" i="35"/>
  <c r="N75" i="35"/>
  <c r="M75" i="35"/>
  <c r="I75" i="35"/>
  <c r="H75" i="35"/>
  <c r="D75" i="35"/>
  <c r="C75" i="35"/>
  <c r="N74" i="35"/>
  <c r="M74" i="35"/>
  <c r="I74" i="35"/>
  <c r="H74" i="35"/>
  <c r="D74" i="35"/>
  <c r="C74" i="35"/>
  <c r="N73" i="35"/>
  <c r="M73" i="35"/>
  <c r="I73" i="35"/>
  <c r="H73" i="35"/>
  <c r="D73" i="35"/>
  <c r="C73" i="35"/>
  <c r="N72" i="35"/>
  <c r="M72" i="35"/>
  <c r="I72" i="35"/>
  <c r="H72" i="35"/>
  <c r="D72" i="35"/>
  <c r="C72" i="35"/>
  <c r="N71" i="35"/>
  <c r="M71" i="35"/>
  <c r="I71" i="35"/>
  <c r="H71" i="35"/>
  <c r="D71" i="35"/>
  <c r="C71" i="35"/>
  <c r="N70" i="35"/>
  <c r="M70" i="35"/>
  <c r="I70" i="35"/>
  <c r="H70" i="35"/>
  <c r="D70" i="35"/>
  <c r="C70" i="35"/>
  <c r="N69" i="35"/>
  <c r="M69" i="35"/>
  <c r="I69" i="35"/>
  <c r="H69" i="35"/>
  <c r="D69" i="35"/>
  <c r="C69" i="35"/>
  <c r="N68" i="35"/>
  <c r="M68" i="35"/>
  <c r="I68" i="35"/>
  <c r="H68" i="35"/>
  <c r="D68" i="35"/>
  <c r="C68" i="35"/>
  <c r="N67" i="35"/>
  <c r="M67" i="35"/>
  <c r="I67" i="35"/>
  <c r="H67" i="35"/>
  <c r="D67" i="35"/>
  <c r="C67" i="35"/>
  <c r="N66" i="35"/>
  <c r="M66" i="35"/>
  <c r="I66" i="35"/>
  <c r="H66" i="35"/>
  <c r="D66" i="35"/>
  <c r="C66" i="35"/>
  <c r="N65" i="35"/>
  <c r="M65" i="35"/>
  <c r="I65" i="35"/>
  <c r="H65" i="35"/>
  <c r="D65" i="35"/>
  <c r="C65" i="35"/>
  <c r="N64" i="35"/>
  <c r="M64" i="35"/>
  <c r="I64" i="35"/>
  <c r="H64" i="35"/>
  <c r="D64" i="35"/>
  <c r="C64" i="35"/>
  <c r="N63" i="35"/>
  <c r="M63" i="35"/>
  <c r="I63" i="35"/>
  <c r="H63" i="35"/>
  <c r="D63" i="35"/>
  <c r="C63" i="35"/>
  <c r="N62" i="35"/>
  <c r="M62" i="35"/>
  <c r="I62" i="35"/>
  <c r="H62" i="35"/>
  <c r="D62" i="35"/>
  <c r="C62" i="35"/>
  <c r="N61" i="35"/>
  <c r="M61" i="35"/>
  <c r="I61" i="35"/>
  <c r="H61" i="35"/>
  <c r="D61" i="35"/>
  <c r="C61" i="35"/>
  <c r="N60" i="35"/>
  <c r="M60" i="35"/>
  <c r="I60" i="35"/>
  <c r="H60" i="35"/>
  <c r="D60" i="35"/>
  <c r="C60" i="35"/>
  <c r="N59" i="35"/>
  <c r="M59" i="35"/>
  <c r="I59" i="35"/>
  <c r="H59" i="35"/>
  <c r="D59" i="35"/>
  <c r="C59" i="35"/>
  <c r="N58" i="35"/>
  <c r="M58" i="35"/>
  <c r="I58" i="35"/>
  <c r="H58" i="35"/>
  <c r="D58" i="35"/>
  <c r="C58" i="35"/>
  <c r="P57" i="35"/>
  <c r="K57" i="35"/>
  <c r="D57" i="35"/>
  <c r="S56" i="35"/>
  <c r="R56" i="35"/>
  <c r="Q56" i="35"/>
  <c r="S55" i="35"/>
  <c r="R55" i="35"/>
  <c r="Q55" i="35"/>
  <c r="S54" i="35"/>
  <c r="R54" i="35"/>
  <c r="Q54" i="35"/>
  <c r="S53" i="35"/>
  <c r="R53" i="35"/>
  <c r="Q53" i="35"/>
  <c r="S52" i="35"/>
  <c r="R52" i="35"/>
  <c r="Q52" i="35"/>
  <c r="S51" i="35"/>
  <c r="R51" i="35"/>
  <c r="Q51" i="35"/>
  <c r="S50" i="35"/>
  <c r="R50" i="35"/>
  <c r="Q50" i="35"/>
  <c r="S49" i="35"/>
  <c r="R49" i="35"/>
  <c r="Q49" i="35"/>
  <c r="S48" i="35"/>
  <c r="R48" i="35"/>
  <c r="Q48" i="35"/>
  <c r="S47" i="35"/>
  <c r="R47" i="35"/>
  <c r="Q47" i="35"/>
  <c r="S46" i="35"/>
  <c r="R46" i="35"/>
  <c r="Q46" i="35"/>
  <c r="S45" i="35"/>
  <c r="R45" i="35"/>
  <c r="Q45" i="35"/>
  <c r="S44" i="35"/>
  <c r="R44" i="35"/>
  <c r="Q44" i="35"/>
  <c r="S43" i="35"/>
  <c r="R43" i="35"/>
  <c r="Q43" i="35"/>
  <c r="S42" i="35"/>
  <c r="R42" i="35"/>
  <c r="Q42" i="35"/>
  <c r="S41" i="35"/>
  <c r="R41" i="35"/>
  <c r="Q41" i="35"/>
  <c r="S40" i="35"/>
  <c r="R40" i="35"/>
  <c r="Q40" i="35"/>
  <c r="S39" i="35"/>
  <c r="R39" i="35"/>
  <c r="Q39" i="35"/>
  <c r="S38" i="35"/>
  <c r="R38" i="35"/>
  <c r="Q38" i="35"/>
  <c r="S37" i="35"/>
  <c r="R37" i="35"/>
  <c r="Q37" i="35"/>
  <c r="S36" i="35"/>
  <c r="R36" i="35"/>
  <c r="Q36" i="35"/>
  <c r="S35" i="35"/>
  <c r="R35" i="35"/>
  <c r="Q35" i="35"/>
  <c r="S34" i="35"/>
  <c r="R34" i="35"/>
  <c r="Q34" i="35"/>
  <c r="S33" i="35"/>
  <c r="R33" i="35"/>
  <c r="Q33" i="35"/>
  <c r="S32" i="35"/>
  <c r="R32" i="35"/>
  <c r="Q32" i="35"/>
  <c r="S31" i="35"/>
  <c r="R31" i="35"/>
  <c r="Q31" i="35"/>
  <c r="S30" i="35"/>
  <c r="R30" i="35"/>
  <c r="Q30" i="35"/>
  <c r="S29" i="35"/>
  <c r="R29" i="35"/>
  <c r="Q29" i="35"/>
  <c r="S28" i="35"/>
  <c r="R28" i="35"/>
  <c r="Q28" i="35"/>
  <c r="S27" i="35"/>
  <c r="R27" i="35"/>
  <c r="Q27" i="35"/>
  <c r="S26" i="35"/>
  <c r="R26" i="35"/>
  <c r="Q26" i="35"/>
  <c r="S25" i="35"/>
  <c r="R25" i="35"/>
  <c r="Q25" i="35"/>
  <c r="V24" i="35"/>
  <c r="S24" i="35"/>
  <c r="R24" i="35"/>
  <c r="Q24" i="35"/>
  <c r="C18" i="35"/>
  <c r="B18" i="35"/>
  <c r="BL17" i="35"/>
  <c r="P14" i="35"/>
  <c r="AS169" i="35" s="1"/>
  <c r="H12" i="35"/>
  <c r="B12" i="35"/>
  <c r="AI152" i="34"/>
  <c r="AI151" i="34"/>
  <c r="AI153" i="34" s="1"/>
  <c r="AM158" i="34" s="1"/>
  <c r="N90" i="34"/>
  <c r="M90" i="34"/>
  <c r="I90" i="34"/>
  <c r="H90" i="34"/>
  <c r="D90" i="34"/>
  <c r="C90" i="34"/>
  <c r="N89" i="34"/>
  <c r="M89" i="34"/>
  <c r="I89" i="34"/>
  <c r="H89" i="34"/>
  <c r="D89" i="34"/>
  <c r="C89" i="34"/>
  <c r="N88" i="34"/>
  <c r="M88" i="34"/>
  <c r="I88" i="34"/>
  <c r="H88" i="34"/>
  <c r="D88" i="34"/>
  <c r="C88" i="34"/>
  <c r="N87" i="34"/>
  <c r="M87" i="34"/>
  <c r="I87" i="34"/>
  <c r="H87" i="34"/>
  <c r="D87" i="34"/>
  <c r="C87" i="34"/>
  <c r="N86" i="34"/>
  <c r="M86" i="34"/>
  <c r="I86" i="34"/>
  <c r="H86" i="34"/>
  <c r="D86" i="34"/>
  <c r="C86" i="34"/>
  <c r="N85" i="34"/>
  <c r="M85" i="34"/>
  <c r="I85" i="34"/>
  <c r="H85" i="34"/>
  <c r="D85" i="34"/>
  <c r="C85" i="34"/>
  <c r="N84" i="34"/>
  <c r="M84" i="34"/>
  <c r="I84" i="34"/>
  <c r="H84" i="34"/>
  <c r="D84" i="34"/>
  <c r="C84" i="34"/>
  <c r="N83" i="34"/>
  <c r="M83" i="34"/>
  <c r="I83" i="34"/>
  <c r="H83" i="34"/>
  <c r="D83" i="34"/>
  <c r="C83" i="34"/>
  <c r="N82" i="34"/>
  <c r="M82" i="34"/>
  <c r="I82" i="34"/>
  <c r="H82" i="34"/>
  <c r="D82" i="34"/>
  <c r="C82" i="34"/>
  <c r="N81" i="34"/>
  <c r="M81" i="34"/>
  <c r="I81" i="34"/>
  <c r="H81" i="34"/>
  <c r="D81" i="34"/>
  <c r="C81" i="34"/>
  <c r="N80" i="34"/>
  <c r="M80" i="34"/>
  <c r="I80" i="34"/>
  <c r="H80" i="34"/>
  <c r="D80" i="34"/>
  <c r="C80" i="34"/>
  <c r="N79" i="34"/>
  <c r="M79" i="34"/>
  <c r="I79" i="34"/>
  <c r="H79" i="34"/>
  <c r="D79" i="34"/>
  <c r="C79" i="34"/>
  <c r="N78" i="34"/>
  <c r="M78" i="34"/>
  <c r="I78" i="34"/>
  <c r="H78" i="34"/>
  <c r="D78" i="34"/>
  <c r="C78" i="34"/>
  <c r="N77" i="34"/>
  <c r="M77" i="34"/>
  <c r="I77" i="34"/>
  <c r="H77" i="34"/>
  <c r="D77" i="34"/>
  <c r="C77" i="34"/>
  <c r="N76" i="34"/>
  <c r="M76" i="34"/>
  <c r="I76" i="34"/>
  <c r="H76" i="34"/>
  <c r="D76" i="34"/>
  <c r="C76" i="34"/>
  <c r="N75" i="34"/>
  <c r="M75" i="34"/>
  <c r="I75" i="34"/>
  <c r="H75" i="34"/>
  <c r="D75" i="34"/>
  <c r="C75" i="34"/>
  <c r="N74" i="34"/>
  <c r="M74" i="34"/>
  <c r="I74" i="34"/>
  <c r="H74" i="34"/>
  <c r="D74" i="34"/>
  <c r="C74" i="34"/>
  <c r="N73" i="34"/>
  <c r="M73" i="34"/>
  <c r="I73" i="34"/>
  <c r="H73" i="34"/>
  <c r="D73" i="34"/>
  <c r="C73" i="34"/>
  <c r="N72" i="34"/>
  <c r="M72" i="34"/>
  <c r="I72" i="34"/>
  <c r="H72" i="34"/>
  <c r="D72" i="34"/>
  <c r="C72" i="34"/>
  <c r="N71" i="34"/>
  <c r="M71" i="34"/>
  <c r="I71" i="34"/>
  <c r="H71" i="34"/>
  <c r="D71" i="34"/>
  <c r="C71" i="34"/>
  <c r="N70" i="34"/>
  <c r="M70" i="34"/>
  <c r="I70" i="34"/>
  <c r="H70" i="34"/>
  <c r="D70" i="34"/>
  <c r="C70" i="34"/>
  <c r="N69" i="34"/>
  <c r="M69" i="34"/>
  <c r="I69" i="34"/>
  <c r="H69" i="34"/>
  <c r="D69" i="34"/>
  <c r="C69" i="34"/>
  <c r="N68" i="34"/>
  <c r="M68" i="34"/>
  <c r="I68" i="34"/>
  <c r="H68" i="34"/>
  <c r="D68" i="34"/>
  <c r="C68" i="34"/>
  <c r="N67" i="34"/>
  <c r="M67" i="34"/>
  <c r="I67" i="34"/>
  <c r="H67" i="34"/>
  <c r="D67" i="34"/>
  <c r="C67" i="34"/>
  <c r="N66" i="34"/>
  <c r="M66" i="34"/>
  <c r="I66" i="34"/>
  <c r="H66" i="34"/>
  <c r="D66" i="34"/>
  <c r="C66" i="34"/>
  <c r="N65" i="34"/>
  <c r="M65" i="34"/>
  <c r="I65" i="34"/>
  <c r="H65" i="34"/>
  <c r="D65" i="34"/>
  <c r="C65" i="34"/>
  <c r="N64" i="34"/>
  <c r="M64" i="34"/>
  <c r="I64" i="34"/>
  <c r="H64" i="34"/>
  <c r="D64" i="34"/>
  <c r="C64" i="34"/>
  <c r="N63" i="34"/>
  <c r="M63" i="34"/>
  <c r="I63" i="34"/>
  <c r="H63" i="34"/>
  <c r="D63" i="34"/>
  <c r="C63" i="34"/>
  <c r="N62" i="34"/>
  <c r="M62" i="34"/>
  <c r="I62" i="34"/>
  <c r="H62" i="34"/>
  <c r="D62" i="34"/>
  <c r="C62" i="34"/>
  <c r="N61" i="34"/>
  <c r="M61" i="34"/>
  <c r="I61" i="34"/>
  <c r="H61" i="34"/>
  <c r="D61" i="34"/>
  <c r="C61" i="34"/>
  <c r="N60" i="34"/>
  <c r="M60" i="34"/>
  <c r="I60" i="34"/>
  <c r="H60" i="34"/>
  <c r="D60" i="34"/>
  <c r="C60" i="34"/>
  <c r="N59" i="34"/>
  <c r="M59" i="34"/>
  <c r="I59" i="34"/>
  <c r="H59" i="34"/>
  <c r="D59" i="34"/>
  <c r="C59" i="34"/>
  <c r="N58" i="34"/>
  <c r="M58" i="34"/>
  <c r="I58" i="34"/>
  <c r="H58" i="34"/>
  <c r="D58" i="34"/>
  <c r="C58" i="34"/>
  <c r="P57" i="34"/>
  <c r="K57" i="34"/>
  <c r="D57" i="34"/>
  <c r="S56" i="34"/>
  <c r="R56" i="34"/>
  <c r="Q56" i="34"/>
  <c r="S55" i="34"/>
  <c r="R55" i="34"/>
  <c r="Q55" i="34"/>
  <c r="S54" i="34"/>
  <c r="R54" i="34"/>
  <c r="Q54" i="34"/>
  <c r="S53" i="34"/>
  <c r="R53" i="34"/>
  <c r="Q53" i="34"/>
  <c r="S52" i="34"/>
  <c r="R52" i="34"/>
  <c r="Q52" i="34"/>
  <c r="S51" i="34"/>
  <c r="R51" i="34"/>
  <c r="Q51" i="34"/>
  <c r="S50" i="34"/>
  <c r="R50" i="34"/>
  <c r="Q50" i="34"/>
  <c r="S49" i="34"/>
  <c r="R49" i="34"/>
  <c r="Q49" i="34"/>
  <c r="S48" i="34"/>
  <c r="R48" i="34"/>
  <c r="Q48" i="34"/>
  <c r="S47" i="34"/>
  <c r="R47" i="34"/>
  <c r="Q47" i="34"/>
  <c r="S46" i="34"/>
  <c r="R46" i="34"/>
  <c r="Q46" i="34"/>
  <c r="S45" i="34"/>
  <c r="R45" i="34"/>
  <c r="Q45" i="34"/>
  <c r="S44" i="34"/>
  <c r="R44" i="34"/>
  <c r="Q44" i="34"/>
  <c r="S43" i="34"/>
  <c r="R43" i="34"/>
  <c r="Q43" i="34"/>
  <c r="S42" i="34"/>
  <c r="R42" i="34"/>
  <c r="Q42" i="34"/>
  <c r="S41" i="34"/>
  <c r="R41" i="34"/>
  <c r="Q41" i="34"/>
  <c r="S40" i="34"/>
  <c r="R40" i="34"/>
  <c r="Q40" i="34"/>
  <c r="S39" i="34"/>
  <c r="R39" i="34"/>
  <c r="Q39" i="34"/>
  <c r="S38" i="34"/>
  <c r="R38" i="34"/>
  <c r="Q38" i="34"/>
  <c r="S37" i="34"/>
  <c r="R37" i="34"/>
  <c r="Q37" i="34"/>
  <c r="S36" i="34"/>
  <c r="R36" i="34"/>
  <c r="Q36" i="34"/>
  <c r="S35" i="34"/>
  <c r="R35" i="34"/>
  <c r="Q35" i="34"/>
  <c r="S34" i="34"/>
  <c r="R34" i="34"/>
  <c r="Q34" i="34"/>
  <c r="S33" i="34"/>
  <c r="R33" i="34"/>
  <c r="Q33" i="34"/>
  <c r="S32" i="34"/>
  <c r="R32" i="34"/>
  <c r="Q32" i="34"/>
  <c r="S31" i="34"/>
  <c r="R31" i="34"/>
  <c r="Q31" i="34"/>
  <c r="S30" i="34"/>
  <c r="R30" i="34"/>
  <c r="Q30" i="34"/>
  <c r="S29" i="34"/>
  <c r="R29" i="34"/>
  <c r="Q29" i="34"/>
  <c r="S28" i="34"/>
  <c r="R28" i="34"/>
  <c r="Q28" i="34"/>
  <c r="S27" i="34"/>
  <c r="R27" i="34"/>
  <c r="Q27" i="34"/>
  <c r="S26" i="34"/>
  <c r="R26" i="34"/>
  <c r="Q26" i="34"/>
  <c r="S25" i="34"/>
  <c r="R25" i="34"/>
  <c r="Q25" i="34"/>
  <c r="V24" i="34"/>
  <c r="S24" i="34"/>
  <c r="R24" i="34"/>
  <c r="Q24" i="34"/>
  <c r="C18" i="34"/>
  <c r="B18" i="34"/>
  <c r="BL17" i="34"/>
  <c r="P14" i="34"/>
  <c r="AS169" i="34" s="1"/>
  <c r="H12" i="34"/>
  <c r="B12" i="34"/>
  <c r="AI151" i="33"/>
  <c r="AI153" i="33" s="1"/>
  <c r="AM158" i="33" s="1"/>
  <c r="N90" i="33"/>
  <c r="M90" i="33"/>
  <c r="I90" i="33"/>
  <c r="H90" i="33"/>
  <c r="D90" i="33"/>
  <c r="C90" i="33"/>
  <c r="N89" i="33"/>
  <c r="M89" i="33"/>
  <c r="I89" i="33"/>
  <c r="H89" i="33"/>
  <c r="D89" i="33"/>
  <c r="C89" i="33"/>
  <c r="N88" i="33"/>
  <c r="M88" i="33"/>
  <c r="I88" i="33"/>
  <c r="H88" i="33"/>
  <c r="D88" i="33"/>
  <c r="C88" i="33"/>
  <c r="N87" i="33"/>
  <c r="M87" i="33"/>
  <c r="I87" i="33"/>
  <c r="H87" i="33"/>
  <c r="D87" i="33"/>
  <c r="C87" i="33"/>
  <c r="N86" i="33"/>
  <c r="M86" i="33"/>
  <c r="I86" i="33"/>
  <c r="H86" i="33"/>
  <c r="D86" i="33"/>
  <c r="C86" i="33"/>
  <c r="N85" i="33"/>
  <c r="M85" i="33"/>
  <c r="I85" i="33"/>
  <c r="H85" i="33"/>
  <c r="D85" i="33"/>
  <c r="C85" i="33"/>
  <c r="N84" i="33"/>
  <c r="M84" i="33"/>
  <c r="I84" i="33"/>
  <c r="H84" i="33"/>
  <c r="D84" i="33"/>
  <c r="C84" i="33"/>
  <c r="N83" i="33"/>
  <c r="M83" i="33"/>
  <c r="I83" i="33"/>
  <c r="H83" i="33"/>
  <c r="D83" i="33"/>
  <c r="C83" i="33"/>
  <c r="N82" i="33"/>
  <c r="M82" i="33"/>
  <c r="I82" i="33"/>
  <c r="H82" i="33"/>
  <c r="D82" i="33"/>
  <c r="C82" i="33"/>
  <c r="N81" i="33"/>
  <c r="M81" i="33"/>
  <c r="I81" i="33"/>
  <c r="H81" i="33"/>
  <c r="D81" i="33"/>
  <c r="C81" i="33"/>
  <c r="N80" i="33"/>
  <c r="M80" i="33"/>
  <c r="I80" i="33"/>
  <c r="H80" i="33"/>
  <c r="D80" i="33"/>
  <c r="C80" i="33"/>
  <c r="N79" i="33"/>
  <c r="M79" i="33"/>
  <c r="I79" i="33"/>
  <c r="H79" i="33"/>
  <c r="D79" i="33"/>
  <c r="C79" i="33"/>
  <c r="N78" i="33"/>
  <c r="M78" i="33"/>
  <c r="I78" i="33"/>
  <c r="H78" i="33"/>
  <c r="D78" i="33"/>
  <c r="C78" i="33"/>
  <c r="N77" i="33"/>
  <c r="M77" i="33"/>
  <c r="I77" i="33"/>
  <c r="H77" i="33"/>
  <c r="D77" i="33"/>
  <c r="C77" i="33"/>
  <c r="N76" i="33"/>
  <c r="M76" i="33"/>
  <c r="I76" i="33"/>
  <c r="H76" i="33"/>
  <c r="D76" i="33"/>
  <c r="C76" i="33"/>
  <c r="N75" i="33"/>
  <c r="M75" i="33"/>
  <c r="I75" i="33"/>
  <c r="H75" i="33"/>
  <c r="D75" i="33"/>
  <c r="C75" i="33"/>
  <c r="N74" i="33"/>
  <c r="M74" i="33"/>
  <c r="I74" i="33"/>
  <c r="H74" i="33"/>
  <c r="D74" i="33"/>
  <c r="C74" i="33"/>
  <c r="N73" i="33"/>
  <c r="M73" i="33"/>
  <c r="I73" i="33"/>
  <c r="H73" i="33"/>
  <c r="D73" i="33"/>
  <c r="C73" i="33"/>
  <c r="N72" i="33"/>
  <c r="M72" i="33"/>
  <c r="I72" i="33"/>
  <c r="H72" i="33"/>
  <c r="D72" i="33"/>
  <c r="C72" i="33"/>
  <c r="N71" i="33"/>
  <c r="M71" i="33"/>
  <c r="I71" i="33"/>
  <c r="H71" i="33"/>
  <c r="D71" i="33"/>
  <c r="C71" i="33"/>
  <c r="N70" i="33"/>
  <c r="M70" i="33"/>
  <c r="I70" i="33"/>
  <c r="H70" i="33"/>
  <c r="D70" i="33"/>
  <c r="C70" i="33"/>
  <c r="N69" i="33"/>
  <c r="M69" i="33"/>
  <c r="I69" i="33"/>
  <c r="H69" i="33"/>
  <c r="D69" i="33"/>
  <c r="C69" i="33"/>
  <c r="N68" i="33"/>
  <c r="M68" i="33"/>
  <c r="I68" i="33"/>
  <c r="H68" i="33"/>
  <c r="D68" i="33"/>
  <c r="C68" i="33"/>
  <c r="N67" i="33"/>
  <c r="M67" i="33"/>
  <c r="I67" i="33"/>
  <c r="H67" i="33"/>
  <c r="D67" i="33"/>
  <c r="C67" i="33"/>
  <c r="N66" i="33"/>
  <c r="M66" i="33"/>
  <c r="I66" i="33"/>
  <c r="H66" i="33"/>
  <c r="D66" i="33"/>
  <c r="C66" i="33"/>
  <c r="N65" i="33"/>
  <c r="M65" i="33"/>
  <c r="I65" i="33"/>
  <c r="H65" i="33"/>
  <c r="D65" i="33"/>
  <c r="C65" i="33"/>
  <c r="N64" i="33"/>
  <c r="M64" i="33"/>
  <c r="I64" i="33"/>
  <c r="H64" i="33"/>
  <c r="D64" i="33"/>
  <c r="C64" i="33"/>
  <c r="N63" i="33"/>
  <c r="M63" i="33"/>
  <c r="I63" i="33"/>
  <c r="H63" i="33"/>
  <c r="D63" i="33"/>
  <c r="C63" i="33"/>
  <c r="N62" i="33"/>
  <c r="M62" i="33"/>
  <c r="I62" i="33"/>
  <c r="H62" i="33"/>
  <c r="D62" i="33"/>
  <c r="C62" i="33"/>
  <c r="N61" i="33"/>
  <c r="M61" i="33"/>
  <c r="I61" i="33"/>
  <c r="H61" i="33"/>
  <c r="D61" i="33"/>
  <c r="C61" i="33"/>
  <c r="N60" i="33"/>
  <c r="M60" i="33"/>
  <c r="I60" i="33"/>
  <c r="H60" i="33"/>
  <c r="D60" i="33"/>
  <c r="C60" i="33"/>
  <c r="N59" i="33"/>
  <c r="M59" i="33"/>
  <c r="I59" i="33"/>
  <c r="H59" i="33"/>
  <c r="D59" i="33"/>
  <c r="C59" i="33"/>
  <c r="N58" i="33"/>
  <c r="M58" i="33"/>
  <c r="I58" i="33"/>
  <c r="H58" i="33"/>
  <c r="D58" i="33"/>
  <c r="C58" i="33"/>
  <c r="P57" i="33"/>
  <c r="K57" i="33"/>
  <c r="D57" i="33"/>
  <c r="S56" i="33"/>
  <c r="R56" i="33"/>
  <c r="Q56" i="33"/>
  <c r="S55" i="33"/>
  <c r="R55" i="33"/>
  <c r="Q55" i="33"/>
  <c r="S54" i="33"/>
  <c r="R54" i="33"/>
  <c r="Q54" i="33"/>
  <c r="S53" i="33"/>
  <c r="R53" i="33"/>
  <c r="Q53" i="33"/>
  <c r="S52" i="33"/>
  <c r="R52" i="33"/>
  <c r="Q52" i="33"/>
  <c r="S51" i="33"/>
  <c r="R51" i="33"/>
  <c r="Q51" i="33"/>
  <c r="S50" i="33"/>
  <c r="R50" i="33"/>
  <c r="Q50" i="33"/>
  <c r="S49" i="33"/>
  <c r="R49" i="33"/>
  <c r="Q49" i="33"/>
  <c r="S48" i="33"/>
  <c r="R48" i="33"/>
  <c r="Q48" i="33"/>
  <c r="S47" i="33"/>
  <c r="R47" i="33"/>
  <c r="Q47" i="33"/>
  <c r="S46" i="33"/>
  <c r="R46" i="33"/>
  <c r="Q46" i="33"/>
  <c r="S45" i="33"/>
  <c r="R45" i="33"/>
  <c r="Q45" i="33"/>
  <c r="S44" i="33"/>
  <c r="R44" i="33"/>
  <c r="Q44" i="33"/>
  <c r="S43" i="33"/>
  <c r="R43" i="33"/>
  <c r="Q43" i="33"/>
  <c r="S42" i="33"/>
  <c r="R42" i="33"/>
  <c r="Q42" i="33"/>
  <c r="S41" i="33"/>
  <c r="R41" i="33"/>
  <c r="Q41" i="33"/>
  <c r="S40" i="33"/>
  <c r="R40" i="33"/>
  <c r="Q40" i="33"/>
  <c r="S39" i="33"/>
  <c r="R39" i="33"/>
  <c r="Q39" i="33"/>
  <c r="S38" i="33"/>
  <c r="R38" i="33"/>
  <c r="Q38" i="33"/>
  <c r="S37" i="33"/>
  <c r="R37" i="33"/>
  <c r="Q37" i="33"/>
  <c r="S36" i="33"/>
  <c r="R36" i="33"/>
  <c r="Q36" i="33"/>
  <c r="S35" i="33"/>
  <c r="R35" i="33"/>
  <c r="Q35" i="33"/>
  <c r="S34" i="33"/>
  <c r="R34" i="33"/>
  <c r="Q34" i="33"/>
  <c r="S33" i="33"/>
  <c r="R33" i="33"/>
  <c r="Q33" i="33"/>
  <c r="S32" i="33"/>
  <c r="R32" i="33"/>
  <c r="Q32" i="33"/>
  <c r="S31" i="33"/>
  <c r="R31" i="33"/>
  <c r="Q31" i="33"/>
  <c r="S30" i="33"/>
  <c r="R30" i="33"/>
  <c r="Q30" i="33"/>
  <c r="S29" i="33"/>
  <c r="R29" i="33"/>
  <c r="Q29" i="33"/>
  <c r="S28" i="33"/>
  <c r="R28" i="33"/>
  <c r="Q28" i="33"/>
  <c r="S27" i="33"/>
  <c r="R27" i="33"/>
  <c r="Q27" i="33"/>
  <c r="S26" i="33"/>
  <c r="R26" i="33"/>
  <c r="Q26" i="33"/>
  <c r="S25" i="33"/>
  <c r="R25" i="33"/>
  <c r="Q25" i="33"/>
  <c r="V24" i="33"/>
  <c r="S24" i="33"/>
  <c r="R24" i="33"/>
  <c r="Q24" i="33"/>
  <c r="C18" i="33"/>
  <c r="B18" i="33"/>
  <c r="BL17" i="33"/>
  <c r="P14" i="33"/>
  <c r="AS169" i="33" s="1"/>
  <c r="H12" i="33"/>
  <c r="B12" i="33"/>
  <c r="AI151" i="32"/>
  <c r="AI153" i="32" s="1"/>
  <c r="AM158" i="32" s="1"/>
  <c r="N90" i="32"/>
  <c r="M90" i="32"/>
  <c r="I90" i="32"/>
  <c r="H90" i="32"/>
  <c r="D90" i="32"/>
  <c r="C90" i="32"/>
  <c r="N89" i="32"/>
  <c r="M89" i="32"/>
  <c r="I89" i="32"/>
  <c r="H89" i="32"/>
  <c r="D89" i="32"/>
  <c r="C89" i="32"/>
  <c r="N88" i="32"/>
  <c r="M88" i="32"/>
  <c r="I88" i="32"/>
  <c r="H88" i="32"/>
  <c r="D88" i="32"/>
  <c r="C88" i="32"/>
  <c r="N87" i="32"/>
  <c r="M87" i="32"/>
  <c r="I87" i="32"/>
  <c r="H87" i="32"/>
  <c r="D87" i="32"/>
  <c r="C87" i="32"/>
  <c r="N86" i="32"/>
  <c r="M86" i="32"/>
  <c r="I86" i="32"/>
  <c r="H86" i="32"/>
  <c r="D86" i="32"/>
  <c r="C86" i="32"/>
  <c r="N85" i="32"/>
  <c r="M85" i="32"/>
  <c r="I85" i="32"/>
  <c r="H85" i="32"/>
  <c r="D85" i="32"/>
  <c r="C85" i="32"/>
  <c r="N84" i="32"/>
  <c r="M84" i="32"/>
  <c r="I84" i="32"/>
  <c r="H84" i="32"/>
  <c r="D84" i="32"/>
  <c r="C84" i="32"/>
  <c r="N83" i="32"/>
  <c r="M83" i="32"/>
  <c r="I83" i="32"/>
  <c r="H83" i="32"/>
  <c r="D83" i="32"/>
  <c r="C83" i="32"/>
  <c r="N82" i="32"/>
  <c r="M82" i="32"/>
  <c r="I82" i="32"/>
  <c r="H82" i="32"/>
  <c r="D82" i="32"/>
  <c r="C82" i="32"/>
  <c r="N81" i="32"/>
  <c r="M81" i="32"/>
  <c r="I81" i="32"/>
  <c r="H81" i="32"/>
  <c r="D81" i="32"/>
  <c r="C81" i="32"/>
  <c r="N80" i="32"/>
  <c r="M80" i="32"/>
  <c r="I80" i="32"/>
  <c r="H80" i="32"/>
  <c r="D80" i="32"/>
  <c r="C80" i="32"/>
  <c r="N79" i="32"/>
  <c r="M79" i="32"/>
  <c r="I79" i="32"/>
  <c r="H79" i="32"/>
  <c r="D79" i="32"/>
  <c r="C79" i="32"/>
  <c r="N78" i="32"/>
  <c r="M78" i="32"/>
  <c r="I78" i="32"/>
  <c r="H78" i="32"/>
  <c r="D78" i="32"/>
  <c r="C78" i="32"/>
  <c r="N77" i="32"/>
  <c r="M77" i="32"/>
  <c r="I77" i="32"/>
  <c r="H77" i="32"/>
  <c r="D77" i="32"/>
  <c r="C77" i="32"/>
  <c r="N76" i="32"/>
  <c r="M76" i="32"/>
  <c r="I76" i="32"/>
  <c r="H76" i="32"/>
  <c r="D76" i="32"/>
  <c r="C76" i="32"/>
  <c r="N75" i="32"/>
  <c r="M75" i="32"/>
  <c r="I75" i="32"/>
  <c r="H75" i="32"/>
  <c r="D75" i="32"/>
  <c r="C75" i="32"/>
  <c r="N74" i="32"/>
  <c r="M74" i="32"/>
  <c r="I74" i="32"/>
  <c r="H74" i="32"/>
  <c r="D74" i="32"/>
  <c r="C74" i="32"/>
  <c r="N73" i="32"/>
  <c r="M73" i="32"/>
  <c r="I73" i="32"/>
  <c r="H73" i="32"/>
  <c r="D73" i="32"/>
  <c r="C73" i="32"/>
  <c r="N72" i="32"/>
  <c r="M72" i="32"/>
  <c r="I72" i="32"/>
  <c r="H72" i="32"/>
  <c r="D72" i="32"/>
  <c r="C72" i="32"/>
  <c r="N71" i="32"/>
  <c r="M71" i="32"/>
  <c r="I71" i="32"/>
  <c r="H71" i="32"/>
  <c r="D71" i="32"/>
  <c r="C71" i="32"/>
  <c r="N70" i="32"/>
  <c r="M70" i="32"/>
  <c r="I70" i="32"/>
  <c r="H70" i="32"/>
  <c r="D70" i="32"/>
  <c r="C70" i="32"/>
  <c r="N69" i="32"/>
  <c r="M69" i="32"/>
  <c r="I69" i="32"/>
  <c r="H69" i="32"/>
  <c r="D69" i="32"/>
  <c r="C69" i="32"/>
  <c r="N68" i="32"/>
  <c r="M68" i="32"/>
  <c r="I68" i="32"/>
  <c r="H68" i="32"/>
  <c r="D68" i="32"/>
  <c r="C68" i="32"/>
  <c r="N67" i="32"/>
  <c r="M67" i="32"/>
  <c r="I67" i="32"/>
  <c r="H67" i="32"/>
  <c r="D67" i="32"/>
  <c r="C67" i="32"/>
  <c r="N66" i="32"/>
  <c r="M66" i="32"/>
  <c r="I66" i="32"/>
  <c r="H66" i="32"/>
  <c r="D66" i="32"/>
  <c r="C66" i="32"/>
  <c r="N65" i="32"/>
  <c r="M65" i="32"/>
  <c r="I65" i="32"/>
  <c r="H65" i="32"/>
  <c r="D65" i="32"/>
  <c r="C65" i="32"/>
  <c r="N64" i="32"/>
  <c r="M64" i="32"/>
  <c r="I64" i="32"/>
  <c r="H64" i="32"/>
  <c r="D64" i="32"/>
  <c r="C64" i="32"/>
  <c r="N63" i="32"/>
  <c r="M63" i="32"/>
  <c r="I63" i="32"/>
  <c r="H63" i="32"/>
  <c r="D63" i="32"/>
  <c r="C63" i="32"/>
  <c r="N62" i="32"/>
  <c r="M62" i="32"/>
  <c r="I62" i="32"/>
  <c r="H62" i="32"/>
  <c r="D62" i="32"/>
  <c r="C62" i="32"/>
  <c r="N61" i="32"/>
  <c r="M61" i="32"/>
  <c r="I61" i="32"/>
  <c r="H61" i="32"/>
  <c r="D61" i="32"/>
  <c r="C61" i="32"/>
  <c r="N60" i="32"/>
  <c r="M60" i="32"/>
  <c r="I60" i="32"/>
  <c r="H60" i="32"/>
  <c r="D60" i="32"/>
  <c r="C60" i="32"/>
  <c r="N59" i="32"/>
  <c r="M59" i="32"/>
  <c r="I59" i="32"/>
  <c r="H59" i="32"/>
  <c r="D59" i="32"/>
  <c r="C59" i="32"/>
  <c r="N58" i="32"/>
  <c r="M58" i="32"/>
  <c r="I58" i="32"/>
  <c r="H58" i="32"/>
  <c r="D58" i="32"/>
  <c r="C58" i="32"/>
  <c r="P57" i="32"/>
  <c r="K57" i="32"/>
  <c r="D57" i="32"/>
  <c r="S56" i="32"/>
  <c r="R56" i="32"/>
  <c r="Q56" i="32"/>
  <c r="S55" i="32"/>
  <c r="R55" i="32"/>
  <c r="Q55" i="32"/>
  <c r="S54" i="32"/>
  <c r="R54" i="32"/>
  <c r="Q54" i="32"/>
  <c r="S53" i="32"/>
  <c r="R53" i="32"/>
  <c r="Q53" i="32"/>
  <c r="S52" i="32"/>
  <c r="R52" i="32"/>
  <c r="Q52" i="32"/>
  <c r="S51" i="32"/>
  <c r="R51" i="32"/>
  <c r="Q51" i="32"/>
  <c r="S50" i="32"/>
  <c r="R50" i="32"/>
  <c r="Q50" i="32"/>
  <c r="S49" i="32"/>
  <c r="R49" i="32"/>
  <c r="Q49" i="32"/>
  <c r="S48" i="32"/>
  <c r="R48" i="32"/>
  <c r="Q48" i="32"/>
  <c r="S47" i="32"/>
  <c r="R47" i="32"/>
  <c r="Q47" i="32"/>
  <c r="S46" i="32"/>
  <c r="R46" i="32"/>
  <c r="Q46" i="32"/>
  <c r="S45" i="32"/>
  <c r="R45" i="32"/>
  <c r="Q45" i="32"/>
  <c r="S44" i="32"/>
  <c r="R44" i="32"/>
  <c r="Q44" i="32"/>
  <c r="S43" i="32"/>
  <c r="R43" i="32"/>
  <c r="Q43" i="32"/>
  <c r="S42" i="32"/>
  <c r="R42" i="32"/>
  <c r="Q42" i="32"/>
  <c r="S41" i="32"/>
  <c r="R41" i="32"/>
  <c r="Q41" i="32"/>
  <c r="S40" i="32"/>
  <c r="R40" i="32"/>
  <c r="Q40" i="32"/>
  <c r="S39" i="32"/>
  <c r="R39" i="32"/>
  <c r="Q39" i="32"/>
  <c r="S38" i="32"/>
  <c r="R38" i="32"/>
  <c r="Q38" i="32"/>
  <c r="S37" i="32"/>
  <c r="R37" i="32"/>
  <c r="Q37" i="32"/>
  <c r="S36" i="32"/>
  <c r="R36" i="32"/>
  <c r="Q36" i="32"/>
  <c r="S35" i="32"/>
  <c r="R35" i="32"/>
  <c r="Q35" i="32"/>
  <c r="S34" i="32"/>
  <c r="R34" i="32"/>
  <c r="Q34" i="32"/>
  <c r="S33" i="32"/>
  <c r="R33" i="32"/>
  <c r="Q33" i="32"/>
  <c r="S32" i="32"/>
  <c r="R32" i="32"/>
  <c r="Q32" i="32"/>
  <c r="S31" i="32"/>
  <c r="R31" i="32"/>
  <c r="Q31" i="32"/>
  <c r="S30" i="32"/>
  <c r="R30" i="32"/>
  <c r="Q30" i="32"/>
  <c r="S29" i="32"/>
  <c r="R29" i="32"/>
  <c r="Q29" i="32"/>
  <c r="S28" i="32"/>
  <c r="R28" i="32"/>
  <c r="Q28" i="32"/>
  <c r="S27" i="32"/>
  <c r="R27" i="32"/>
  <c r="Q27" i="32"/>
  <c r="S26" i="32"/>
  <c r="R26" i="32"/>
  <c r="Q26" i="32"/>
  <c r="S25" i="32"/>
  <c r="R25" i="32"/>
  <c r="Q25" i="32"/>
  <c r="V24" i="32"/>
  <c r="S24" i="32"/>
  <c r="R24" i="32"/>
  <c r="Q24" i="32"/>
  <c r="C18" i="32"/>
  <c r="B18" i="32"/>
  <c r="BL17" i="32"/>
  <c r="P14" i="32"/>
  <c r="AS169" i="32" s="1"/>
  <c r="H12" i="32"/>
  <c r="B12" i="32"/>
  <c r="AI151" i="31"/>
  <c r="AI153" i="31" s="1"/>
  <c r="AM158" i="31" s="1"/>
  <c r="N90" i="31"/>
  <c r="M90" i="31"/>
  <c r="I90" i="31"/>
  <c r="H90" i="31"/>
  <c r="D90" i="31"/>
  <c r="C90" i="31"/>
  <c r="N89" i="31"/>
  <c r="M89" i="31"/>
  <c r="I89" i="31"/>
  <c r="H89" i="31"/>
  <c r="D89" i="31"/>
  <c r="C89" i="31"/>
  <c r="N88" i="31"/>
  <c r="M88" i="31"/>
  <c r="I88" i="31"/>
  <c r="H88" i="31"/>
  <c r="D88" i="31"/>
  <c r="C88" i="31"/>
  <c r="N87" i="31"/>
  <c r="M87" i="31"/>
  <c r="I87" i="31"/>
  <c r="H87" i="31"/>
  <c r="D87" i="31"/>
  <c r="C87" i="31"/>
  <c r="N86" i="31"/>
  <c r="M86" i="31"/>
  <c r="I86" i="31"/>
  <c r="H86" i="31"/>
  <c r="D86" i="31"/>
  <c r="C86" i="31"/>
  <c r="N85" i="31"/>
  <c r="M85" i="31"/>
  <c r="I85" i="31"/>
  <c r="H85" i="31"/>
  <c r="D85" i="31"/>
  <c r="C85" i="31"/>
  <c r="N84" i="31"/>
  <c r="M84" i="31"/>
  <c r="I84" i="31"/>
  <c r="H84" i="31"/>
  <c r="D84" i="31"/>
  <c r="C84" i="31"/>
  <c r="N83" i="31"/>
  <c r="M83" i="31"/>
  <c r="I83" i="31"/>
  <c r="H83" i="31"/>
  <c r="D83" i="31"/>
  <c r="C83" i="31"/>
  <c r="N82" i="31"/>
  <c r="M82" i="31"/>
  <c r="I82" i="31"/>
  <c r="H82" i="31"/>
  <c r="D82" i="31"/>
  <c r="C82" i="31"/>
  <c r="N81" i="31"/>
  <c r="M81" i="31"/>
  <c r="I81" i="31"/>
  <c r="H81" i="31"/>
  <c r="D81" i="31"/>
  <c r="C81" i="31"/>
  <c r="N80" i="31"/>
  <c r="M80" i="31"/>
  <c r="I80" i="31"/>
  <c r="H80" i="31"/>
  <c r="D80" i="31"/>
  <c r="C80" i="31"/>
  <c r="N79" i="31"/>
  <c r="M79" i="31"/>
  <c r="I79" i="31"/>
  <c r="H79" i="31"/>
  <c r="D79" i="31"/>
  <c r="C79" i="31"/>
  <c r="N78" i="31"/>
  <c r="M78" i="31"/>
  <c r="I78" i="31"/>
  <c r="H78" i="31"/>
  <c r="D78" i="31"/>
  <c r="C78" i="31"/>
  <c r="N77" i="31"/>
  <c r="M77" i="31"/>
  <c r="I77" i="31"/>
  <c r="H77" i="31"/>
  <c r="D77" i="31"/>
  <c r="C77" i="31"/>
  <c r="N76" i="31"/>
  <c r="M76" i="31"/>
  <c r="I76" i="31"/>
  <c r="H76" i="31"/>
  <c r="D76" i="31"/>
  <c r="C76" i="31"/>
  <c r="N75" i="31"/>
  <c r="M75" i="31"/>
  <c r="I75" i="31"/>
  <c r="H75" i="31"/>
  <c r="D75" i="31"/>
  <c r="C75" i="31"/>
  <c r="N74" i="31"/>
  <c r="M74" i="31"/>
  <c r="I74" i="31"/>
  <c r="H74" i="31"/>
  <c r="D74" i="31"/>
  <c r="C74" i="31"/>
  <c r="N73" i="31"/>
  <c r="M73" i="31"/>
  <c r="I73" i="31"/>
  <c r="H73" i="31"/>
  <c r="D73" i="31"/>
  <c r="C73" i="31"/>
  <c r="N72" i="31"/>
  <c r="M72" i="31"/>
  <c r="I72" i="31"/>
  <c r="H72" i="31"/>
  <c r="D72" i="31"/>
  <c r="C72" i="31"/>
  <c r="N71" i="31"/>
  <c r="M71" i="31"/>
  <c r="I71" i="31"/>
  <c r="H71" i="31"/>
  <c r="D71" i="31"/>
  <c r="C71" i="31"/>
  <c r="N70" i="31"/>
  <c r="M70" i="31"/>
  <c r="I70" i="31"/>
  <c r="H70" i="31"/>
  <c r="D70" i="31"/>
  <c r="C70" i="31"/>
  <c r="N69" i="31"/>
  <c r="M69" i="31"/>
  <c r="I69" i="31"/>
  <c r="H69" i="31"/>
  <c r="D69" i="31"/>
  <c r="C69" i="31"/>
  <c r="N68" i="31"/>
  <c r="M68" i="31"/>
  <c r="I68" i="31"/>
  <c r="H68" i="31"/>
  <c r="D68" i="31"/>
  <c r="C68" i="31"/>
  <c r="N67" i="31"/>
  <c r="M67" i="31"/>
  <c r="I67" i="31"/>
  <c r="H67" i="31"/>
  <c r="D67" i="31"/>
  <c r="C67" i="31"/>
  <c r="N66" i="31"/>
  <c r="M66" i="31"/>
  <c r="I66" i="31"/>
  <c r="H66" i="31"/>
  <c r="D66" i="31"/>
  <c r="C66" i="31"/>
  <c r="N65" i="31"/>
  <c r="M65" i="31"/>
  <c r="I65" i="31"/>
  <c r="H65" i="31"/>
  <c r="D65" i="31"/>
  <c r="C65" i="31"/>
  <c r="N64" i="31"/>
  <c r="M64" i="31"/>
  <c r="I64" i="31"/>
  <c r="H64" i="31"/>
  <c r="D64" i="31"/>
  <c r="C64" i="31"/>
  <c r="N63" i="31"/>
  <c r="M63" i="31"/>
  <c r="I63" i="31"/>
  <c r="H63" i="31"/>
  <c r="D63" i="31"/>
  <c r="C63" i="31"/>
  <c r="N62" i="31"/>
  <c r="M62" i="31"/>
  <c r="I62" i="31"/>
  <c r="H62" i="31"/>
  <c r="D62" i="31"/>
  <c r="C62" i="31"/>
  <c r="N61" i="31"/>
  <c r="M61" i="31"/>
  <c r="I61" i="31"/>
  <c r="H61" i="31"/>
  <c r="D61" i="31"/>
  <c r="C61" i="31"/>
  <c r="N60" i="31"/>
  <c r="M60" i="31"/>
  <c r="I60" i="31"/>
  <c r="H60" i="31"/>
  <c r="D60" i="31"/>
  <c r="C60" i="31"/>
  <c r="N59" i="31"/>
  <c r="M59" i="31"/>
  <c r="I59" i="31"/>
  <c r="H59" i="31"/>
  <c r="D59" i="31"/>
  <c r="C59" i="31"/>
  <c r="N58" i="31"/>
  <c r="M58" i="31"/>
  <c r="I58" i="31"/>
  <c r="H58" i="31"/>
  <c r="D58" i="31"/>
  <c r="C58" i="31"/>
  <c r="P57" i="31"/>
  <c r="K57" i="31"/>
  <c r="D57" i="31"/>
  <c r="S56" i="31"/>
  <c r="R56" i="31"/>
  <c r="Q56" i="31"/>
  <c r="S55" i="31"/>
  <c r="R55" i="31"/>
  <c r="Q55" i="31"/>
  <c r="S54" i="31"/>
  <c r="R54" i="31"/>
  <c r="Q54" i="31"/>
  <c r="S53" i="31"/>
  <c r="R53" i="31"/>
  <c r="Q53" i="31"/>
  <c r="S52" i="31"/>
  <c r="R52" i="31"/>
  <c r="Q52" i="31"/>
  <c r="S51" i="31"/>
  <c r="R51" i="31"/>
  <c r="Q51" i="31"/>
  <c r="S50" i="31"/>
  <c r="R50" i="31"/>
  <c r="Q50" i="31"/>
  <c r="S49" i="31"/>
  <c r="R49" i="31"/>
  <c r="Q49" i="31"/>
  <c r="S48" i="31"/>
  <c r="R48" i="31"/>
  <c r="Q48" i="31"/>
  <c r="S47" i="31"/>
  <c r="R47" i="31"/>
  <c r="Q47" i="31"/>
  <c r="S46" i="31"/>
  <c r="R46" i="31"/>
  <c r="Q46" i="31"/>
  <c r="S45" i="31"/>
  <c r="R45" i="31"/>
  <c r="Q45" i="31"/>
  <c r="S44" i="31"/>
  <c r="R44" i="31"/>
  <c r="Q44" i="31"/>
  <c r="S43" i="31"/>
  <c r="R43" i="31"/>
  <c r="Q43" i="31"/>
  <c r="S42" i="31"/>
  <c r="R42" i="31"/>
  <c r="Q42" i="31"/>
  <c r="S41" i="31"/>
  <c r="R41" i="31"/>
  <c r="Q41" i="31"/>
  <c r="S40" i="31"/>
  <c r="R40" i="31"/>
  <c r="Q40" i="31"/>
  <c r="S39" i="31"/>
  <c r="R39" i="31"/>
  <c r="Q39" i="31"/>
  <c r="S38" i="31"/>
  <c r="R38" i="31"/>
  <c r="Q38" i="31"/>
  <c r="S37" i="31"/>
  <c r="R37" i="31"/>
  <c r="Q37" i="31"/>
  <c r="S36" i="31"/>
  <c r="R36" i="31"/>
  <c r="Q36" i="31"/>
  <c r="S35" i="31"/>
  <c r="R35" i="31"/>
  <c r="Q35" i="31"/>
  <c r="S34" i="31"/>
  <c r="R34" i="31"/>
  <c r="Q34" i="31"/>
  <c r="S33" i="31"/>
  <c r="R33" i="31"/>
  <c r="Q33" i="31"/>
  <c r="S32" i="31"/>
  <c r="R32" i="31"/>
  <c r="Q32" i="31"/>
  <c r="S31" i="31"/>
  <c r="R31" i="31"/>
  <c r="Q31" i="31"/>
  <c r="S30" i="31"/>
  <c r="R30" i="31"/>
  <c r="Q30" i="31"/>
  <c r="S29" i="31"/>
  <c r="R29" i="31"/>
  <c r="Q29" i="31"/>
  <c r="S28" i="31"/>
  <c r="R28" i="31"/>
  <c r="Q28" i="31"/>
  <c r="S27" i="31"/>
  <c r="R27" i="31"/>
  <c r="Q27" i="31"/>
  <c r="S26" i="31"/>
  <c r="R26" i="31"/>
  <c r="Q26" i="31"/>
  <c r="S25" i="31"/>
  <c r="R25" i="31"/>
  <c r="Q25" i="31"/>
  <c r="V24" i="31"/>
  <c r="S24" i="31"/>
  <c r="R24" i="31"/>
  <c r="Q24" i="31"/>
  <c r="C18" i="31"/>
  <c r="B18" i="31"/>
  <c r="BL17" i="31"/>
  <c r="P14" i="31"/>
  <c r="AS169" i="31" s="1"/>
  <c r="H12" i="31"/>
  <c r="B12" i="31"/>
  <c r="S25" i="14"/>
  <c r="S26" i="14"/>
  <c r="S27" i="14"/>
  <c r="S28" i="14"/>
  <c r="S29" i="14"/>
  <c r="S30" i="14"/>
  <c r="S31" i="14"/>
  <c r="S32" i="14"/>
  <c r="S33" i="14"/>
  <c r="S34" i="14"/>
  <c r="S35" i="14"/>
  <c r="S36" i="14"/>
  <c r="S37" i="14"/>
  <c r="S38" i="14"/>
  <c r="S39" i="14"/>
  <c r="S40" i="14"/>
  <c r="S41" i="14"/>
  <c r="S42" i="14"/>
  <c r="S43" i="14"/>
  <c r="S44" i="14"/>
  <c r="S45" i="14"/>
  <c r="S46" i="14"/>
  <c r="S47" i="14"/>
  <c r="S48" i="14"/>
  <c r="S49" i="14"/>
  <c r="S50" i="14"/>
  <c r="S51" i="14"/>
  <c r="S52" i="14"/>
  <c r="S53" i="14"/>
  <c r="S54" i="14"/>
  <c r="S55" i="14"/>
  <c r="S56" i="14"/>
  <c r="S24" i="14"/>
  <c r="R25" i="14"/>
  <c r="R26" i="14"/>
  <c r="R27" i="14"/>
  <c r="R28" i="14"/>
  <c r="R29" i="14"/>
  <c r="R30" i="14"/>
  <c r="R31" i="14"/>
  <c r="R32" i="14"/>
  <c r="R33" i="14"/>
  <c r="R34" i="14"/>
  <c r="R35" i="14"/>
  <c r="R36" i="14"/>
  <c r="R37" i="14"/>
  <c r="R38" i="14"/>
  <c r="R39" i="14"/>
  <c r="R40" i="14"/>
  <c r="R41" i="14"/>
  <c r="R42" i="14"/>
  <c r="R43" i="14"/>
  <c r="R44" i="14"/>
  <c r="R45" i="14"/>
  <c r="R46" i="14"/>
  <c r="R47" i="14"/>
  <c r="R48" i="14"/>
  <c r="R49" i="14"/>
  <c r="R50" i="14"/>
  <c r="R51" i="14"/>
  <c r="R52" i="14"/>
  <c r="R53" i="14"/>
  <c r="R54" i="14"/>
  <c r="R55" i="14"/>
  <c r="R56" i="14"/>
  <c r="R24" i="14"/>
  <c r="Q25" i="14"/>
  <c r="Q26" i="14"/>
  <c r="Q27" i="14"/>
  <c r="Q28" i="14"/>
  <c r="Q29" i="14"/>
  <c r="Q30" i="14"/>
  <c r="Q31" i="14"/>
  <c r="Q32" i="14"/>
  <c r="Q33" i="14"/>
  <c r="Q34" i="14"/>
  <c r="Q35" i="14"/>
  <c r="Q36" i="14"/>
  <c r="Q37" i="14"/>
  <c r="Q38" i="14"/>
  <c r="Q39" i="14"/>
  <c r="Q40" i="14"/>
  <c r="Q41" i="14"/>
  <c r="Q42" i="14"/>
  <c r="Q43" i="14"/>
  <c r="Q44" i="14"/>
  <c r="Q45" i="14"/>
  <c r="Q46" i="14"/>
  <c r="Q47" i="14"/>
  <c r="Q48" i="14"/>
  <c r="Q49" i="14"/>
  <c r="Q50" i="14"/>
  <c r="Q51" i="14"/>
  <c r="Q52" i="14"/>
  <c r="Q53" i="14"/>
  <c r="Q54" i="14"/>
  <c r="Q55" i="14"/>
  <c r="Q56" i="14"/>
  <c r="S25" i="4"/>
  <c r="S26" i="4"/>
  <c r="S27" i="4"/>
  <c r="S28" i="4"/>
  <c r="S29" i="4"/>
  <c r="S30" i="4"/>
  <c r="S31" i="4"/>
  <c r="S32" i="4"/>
  <c r="S33" i="4"/>
  <c r="S34" i="4"/>
  <c r="S35" i="4"/>
  <c r="S36" i="4"/>
  <c r="S37" i="4"/>
  <c r="S38" i="4"/>
  <c r="S39" i="4"/>
  <c r="S40" i="4"/>
  <c r="S41" i="4"/>
  <c r="S42" i="4"/>
  <c r="S43" i="4"/>
  <c r="S44" i="4"/>
  <c r="S45" i="4"/>
  <c r="S46" i="4"/>
  <c r="S47" i="4"/>
  <c r="S48" i="4"/>
  <c r="S49" i="4"/>
  <c r="S50" i="4"/>
  <c r="S51" i="4"/>
  <c r="S52" i="4"/>
  <c r="S53" i="4"/>
  <c r="S54" i="4"/>
  <c r="S55" i="4"/>
  <c r="S56" i="4"/>
  <c r="S24" i="4"/>
  <c r="R25" i="4"/>
  <c r="R26" i="4"/>
  <c r="R27" i="4"/>
  <c r="R28" i="4"/>
  <c r="R29" i="4"/>
  <c r="R30" i="4"/>
  <c r="R31" i="4"/>
  <c r="R32" i="4"/>
  <c r="R33" i="4"/>
  <c r="R34" i="4"/>
  <c r="R35" i="4"/>
  <c r="R36" i="4"/>
  <c r="R37" i="4"/>
  <c r="R38" i="4"/>
  <c r="R39" i="4"/>
  <c r="R40" i="4"/>
  <c r="R41" i="4"/>
  <c r="R42" i="4"/>
  <c r="R43" i="4"/>
  <c r="R44" i="4"/>
  <c r="R45" i="4"/>
  <c r="R46" i="4"/>
  <c r="R47" i="4"/>
  <c r="R48" i="4"/>
  <c r="R49" i="4"/>
  <c r="R50" i="4"/>
  <c r="R51" i="4"/>
  <c r="R52" i="4"/>
  <c r="R53" i="4"/>
  <c r="R54" i="4"/>
  <c r="R55" i="4"/>
  <c r="R56" i="4"/>
  <c r="R24" i="4"/>
  <c r="Q25" i="4"/>
  <c r="Q26" i="4"/>
  <c r="Q27" i="4"/>
  <c r="Q28" i="4"/>
  <c r="Q29" i="4"/>
  <c r="Q30" i="4"/>
  <c r="Q31" i="4"/>
  <c r="Q32" i="4"/>
  <c r="Q33" i="4"/>
  <c r="Q34" i="4"/>
  <c r="Q35" i="4"/>
  <c r="Q36" i="4"/>
  <c r="Q37" i="4"/>
  <c r="Q38" i="4"/>
  <c r="Q39" i="4"/>
  <c r="Q40" i="4"/>
  <c r="Q41" i="4"/>
  <c r="Q42" i="4"/>
  <c r="Q43" i="4"/>
  <c r="Q44" i="4"/>
  <c r="Q45" i="4"/>
  <c r="Q46" i="4"/>
  <c r="Q47" i="4"/>
  <c r="Q48" i="4"/>
  <c r="Q49" i="4"/>
  <c r="Q50" i="4"/>
  <c r="Q51" i="4"/>
  <c r="Q52" i="4"/>
  <c r="Q53" i="4"/>
  <c r="Q54" i="4"/>
  <c r="Q55" i="4"/>
  <c r="Q56" i="4"/>
  <c r="AI151" i="14"/>
  <c r="AI153" i="14" s="1"/>
  <c r="AM158" i="14" s="1"/>
  <c r="N90" i="14"/>
  <c r="M90" i="14"/>
  <c r="I90" i="14"/>
  <c r="H90" i="14"/>
  <c r="D90" i="14"/>
  <c r="C90" i="14"/>
  <c r="N89" i="14"/>
  <c r="M89" i="14"/>
  <c r="I89" i="14"/>
  <c r="H89" i="14"/>
  <c r="D89" i="14"/>
  <c r="C89" i="14"/>
  <c r="N88" i="14"/>
  <c r="M88" i="14"/>
  <c r="I88" i="14"/>
  <c r="H88" i="14"/>
  <c r="D88" i="14"/>
  <c r="C88" i="14"/>
  <c r="N87" i="14"/>
  <c r="M87" i="14"/>
  <c r="I87" i="14"/>
  <c r="H87" i="14"/>
  <c r="D87" i="14"/>
  <c r="C87" i="14"/>
  <c r="N86" i="14"/>
  <c r="M86" i="14"/>
  <c r="I86" i="14"/>
  <c r="H86" i="14"/>
  <c r="D86" i="14"/>
  <c r="C86" i="14"/>
  <c r="N85" i="14"/>
  <c r="M85" i="14"/>
  <c r="I85" i="14"/>
  <c r="H85" i="14"/>
  <c r="D85" i="14"/>
  <c r="C85" i="14"/>
  <c r="N84" i="14"/>
  <c r="M84" i="14"/>
  <c r="I84" i="14"/>
  <c r="H84" i="14"/>
  <c r="D84" i="14"/>
  <c r="C84" i="14"/>
  <c r="N83" i="14"/>
  <c r="M83" i="14"/>
  <c r="I83" i="14"/>
  <c r="H83" i="14"/>
  <c r="D83" i="14"/>
  <c r="C83" i="14"/>
  <c r="N82" i="14"/>
  <c r="M82" i="14"/>
  <c r="I82" i="14"/>
  <c r="H82" i="14"/>
  <c r="D82" i="14"/>
  <c r="C82" i="14"/>
  <c r="N81" i="14"/>
  <c r="M81" i="14"/>
  <c r="I81" i="14"/>
  <c r="H81" i="14"/>
  <c r="D81" i="14"/>
  <c r="C81" i="14"/>
  <c r="N80" i="14"/>
  <c r="M80" i="14"/>
  <c r="I80" i="14"/>
  <c r="H80" i="14"/>
  <c r="D80" i="14"/>
  <c r="C80" i="14"/>
  <c r="N79" i="14"/>
  <c r="M79" i="14"/>
  <c r="I79" i="14"/>
  <c r="H79" i="14"/>
  <c r="D79" i="14"/>
  <c r="C79" i="14"/>
  <c r="N78" i="14"/>
  <c r="M78" i="14"/>
  <c r="I78" i="14"/>
  <c r="H78" i="14"/>
  <c r="D78" i="14"/>
  <c r="C78" i="14"/>
  <c r="N77" i="14"/>
  <c r="M77" i="14"/>
  <c r="I77" i="14"/>
  <c r="H77" i="14"/>
  <c r="D77" i="14"/>
  <c r="C77" i="14"/>
  <c r="N76" i="14"/>
  <c r="M76" i="14"/>
  <c r="I76" i="14"/>
  <c r="H76" i="14"/>
  <c r="D76" i="14"/>
  <c r="C76" i="14"/>
  <c r="N75" i="14"/>
  <c r="M75" i="14"/>
  <c r="I75" i="14"/>
  <c r="H75" i="14"/>
  <c r="D75" i="14"/>
  <c r="C75" i="14"/>
  <c r="N74" i="14"/>
  <c r="M74" i="14"/>
  <c r="I74" i="14"/>
  <c r="H74" i="14"/>
  <c r="D74" i="14"/>
  <c r="C74" i="14"/>
  <c r="N73" i="14"/>
  <c r="M73" i="14"/>
  <c r="I73" i="14"/>
  <c r="H73" i="14"/>
  <c r="D73" i="14"/>
  <c r="C73" i="14"/>
  <c r="N72" i="14"/>
  <c r="M72" i="14"/>
  <c r="I72" i="14"/>
  <c r="H72" i="14"/>
  <c r="D72" i="14"/>
  <c r="C72" i="14"/>
  <c r="N71" i="14"/>
  <c r="M71" i="14"/>
  <c r="I71" i="14"/>
  <c r="H71" i="14"/>
  <c r="D71" i="14"/>
  <c r="C71" i="14"/>
  <c r="N70" i="14"/>
  <c r="M70" i="14"/>
  <c r="I70" i="14"/>
  <c r="H70" i="14"/>
  <c r="D70" i="14"/>
  <c r="C70" i="14"/>
  <c r="N69" i="14"/>
  <c r="M69" i="14"/>
  <c r="I69" i="14"/>
  <c r="H69" i="14"/>
  <c r="D69" i="14"/>
  <c r="C69" i="14"/>
  <c r="N68" i="14"/>
  <c r="M68" i="14"/>
  <c r="I68" i="14"/>
  <c r="H68" i="14"/>
  <c r="D68" i="14"/>
  <c r="C68" i="14"/>
  <c r="N67" i="14"/>
  <c r="M67" i="14"/>
  <c r="I67" i="14"/>
  <c r="H67" i="14"/>
  <c r="D67" i="14"/>
  <c r="C67" i="14"/>
  <c r="N66" i="14"/>
  <c r="M66" i="14"/>
  <c r="I66" i="14"/>
  <c r="H66" i="14"/>
  <c r="D66" i="14"/>
  <c r="C66" i="14"/>
  <c r="N65" i="14"/>
  <c r="M65" i="14"/>
  <c r="I65" i="14"/>
  <c r="H65" i="14"/>
  <c r="D65" i="14"/>
  <c r="C65" i="14"/>
  <c r="N64" i="14"/>
  <c r="M64" i="14"/>
  <c r="I64" i="14"/>
  <c r="H64" i="14"/>
  <c r="D64" i="14"/>
  <c r="C64" i="14"/>
  <c r="N63" i="14"/>
  <c r="M63" i="14"/>
  <c r="I63" i="14"/>
  <c r="H63" i="14"/>
  <c r="D63" i="14"/>
  <c r="C63" i="14"/>
  <c r="N62" i="14"/>
  <c r="M62" i="14"/>
  <c r="I62" i="14"/>
  <c r="H62" i="14"/>
  <c r="D62" i="14"/>
  <c r="C62" i="14"/>
  <c r="N61" i="14"/>
  <c r="M61" i="14"/>
  <c r="I61" i="14"/>
  <c r="H61" i="14"/>
  <c r="D61" i="14"/>
  <c r="C61" i="14"/>
  <c r="N60" i="14"/>
  <c r="M60" i="14"/>
  <c r="I60" i="14"/>
  <c r="H60" i="14"/>
  <c r="D60" i="14"/>
  <c r="C60" i="14"/>
  <c r="N59" i="14"/>
  <c r="M59" i="14"/>
  <c r="I59" i="14"/>
  <c r="H59" i="14"/>
  <c r="D59" i="14"/>
  <c r="C59" i="14"/>
  <c r="N58" i="14"/>
  <c r="M58" i="14"/>
  <c r="I58" i="14"/>
  <c r="H58" i="14"/>
  <c r="D58" i="14"/>
  <c r="Q24" i="14" s="1"/>
  <c r="C58" i="14"/>
  <c r="P57" i="14"/>
  <c r="K57" i="14"/>
  <c r="D57" i="14"/>
  <c r="V24" i="14"/>
  <c r="C18" i="14"/>
  <c r="B18" i="14"/>
  <c r="BL17" i="14"/>
  <c r="P14" i="14"/>
  <c r="AS169" i="14" s="1"/>
  <c r="H12" i="14"/>
  <c r="B12" i="14"/>
  <c r="K48" i="38" l="1"/>
  <c r="AS148" i="38"/>
  <c r="K31" i="38"/>
  <c r="F39" i="38"/>
  <c r="P44" i="38"/>
  <c r="F24" i="38"/>
  <c r="F29" i="38"/>
  <c r="F34" i="38"/>
  <c r="K51" i="38"/>
  <c r="AI152" i="38"/>
  <c r="K24" i="38"/>
  <c r="P25" i="38"/>
  <c r="K29" i="38"/>
  <c r="K30" i="38"/>
  <c r="K34" i="38"/>
  <c r="F38" i="38"/>
  <c r="P39" i="38"/>
  <c r="F42" i="38"/>
  <c r="P43" i="38"/>
  <c r="F46" i="38"/>
  <c r="P47" i="38"/>
  <c r="F50" i="38"/>
  <c r="P51" i="38"/>
  <c r="F54" i="38"/>
  <c r="P55" i="38"/>
  <c r="K26" i="38"/>
  <c r="F31" i="38"/>
  <c r="F35" i="38"/>
  <c r="K56" i="38"/>
  <c r="F25" i="38"/>
  <c r="F55" i="38"/>
  <c r="P31" i="38"/>
  <c r="P35" i="38"/>
  <c r="BL18" i="38"/>
  <c r="P24" i="38"/>
  <c r="F28" i="38"/>
  <c r="P29" i="38"/>
  <c r="P30" i="38"/>
  <c r="F33" i="38"/>
  <c r="P34" i="38"/>
  <c r="U36" i="38"/>
  <c r="K38" i="38"/>
  <c r="K42" i="38"/>
  <c r="K46" i="38"/>
  <c r="K50" i="38"/>
  <c r="K54" i="38"/>
  <c r="P27" i="38"/>
  <c r="P32" i="38"/>
  <c r="P36" i="38"/>
  <c r="K52" i="38"/>
  <c r="K25" i="38"/>
  <c r="F30" i="38"/>
  <c r="K39" i="38"/>
  <c r="K43" i="38"/>
  <c r="K55" i="38"/>
  <c r="BL19" i="38"/>
  <c r="AU26" i="38"/>
  <c r="K28" i="38"/>
  <c r="K33" i="38"/>
  <c r="F37" i="38"/>
  <c r="P38" i="38"/>
  <c r="F41" i="38"/>
  <c r="P42" i="38"/>
  <c r="F45" i="38"/>
  <c r="P46" i="38"/>
  <c r="F49" i="38"/>
  <c r="P50" i="38"/>
  <c r="F53" i="38"/>
  <c r="P54" i="38"/>
  <c r="AO160" i="38"/>
  <c r="U29" i="38"/>
  <c r="K40" i="38"/>
  <c r="K44" i="38"/>
  <c r="K35" i="38"/>
  <c r="P48" i="38"/>
  <c r="F51" i="38"/>
  <c r="P56" i="38"/>
  <c r="BL20" i="38"/>
  <c r="F27" i="38"/>
  <c r="P28" i="38"/>
  <c r="F32" i="38"/>
  <c r="P33" i="38"/>
  <c r="F36" i="38"/>
  <c r="K37" i="38"/>
  <c r="K41" i="38"/>
  <c r="K45" i="38"/>
  <c r="K49" i="38"/>
  <c r="K53" i="38"/>
  <c r="AS147" i="38"/>
  <c r="AP160" i="38"/>
  <c r="BL21" i="38"/>
  <c r="P26" i="38"/>
  <c r="W29" i="38"/>
  <c r="P40" i="38"/>
  <c r="F43" i="38"/>
  <c r="F47" i="38"/>
  <c r="P52" i="38"/>
  <c r="K47" i="38"/>
  <c r="F26" i="38"/>
  <c r="K27" i="38"/>
  <c r="K32" i="38"/>
  <c r="K36" i="38"/>
  <c r="P37" i="38"/>
  <c r="F40" i="38"/>
  <c r="P41" i="38"/>
  <c r="F44" i="38"/>
  <c r="P45" i="38"/>
  <c r="F48" i="38"/>
  <c r="P49" i="38"/>
  <c r="F52" i="38"/>
  <c r="P53" i="38"/>
  <c r="F56" i="38"/>
  <c r="AT147" i="38"/>
  <c r="K26" i="37"/>
  <c r="P27" i="37"/>
  <c r="U29" i="37"/>
  <c r="F31" i="37"/>
  <c r="P32" i="37"/>
  <c r="F35" i="37"/>
  <c r="P36" i="37"/>
  <c r="K40" i="37"/>
  <c r="K44" i="37"/>
  <c r="K48" i="37"/>
  <c r="K52" i="37"/>
  <c r="K56" i="37"/>
  <c r="AS148" i="37"/>
  <c r="BL21" i="37"/>
  <c r="F25" i="37"/>
  <c r="I21" i="37" s="1"/>
  <c r="P26" i="37"/>
  <c r="W29" i="37"/>
  <c r="K31" i="37"/>
  <c r="K35" i="37"/>
  <c r="F39" i="37"/>
  <c r="P40" i="37"/>
  <c r="F43" i="37"/>
  <c r="P44" i="37"/>
  <c r="F47" i="37"/>
  <c r="P48" i="37"/>
  <c r="F51" i="37"/>
  <c r="P52" i="37"/>
  <c r="F55" i="37"/>
  <c r="P56" i="37"/>
  <c r="K24" i="37"/>
  <c r="P25" i="37"/>
  <c r="K29" i="37"/>
  <c r="K30" i="37"/>
  <c r="K34" i="37"/>
  <c r="F38" i="37"/>
  <c r="P39" i="37"/>
  <c r="F42" i="37"/>
  <c r="P43" i="37"/>
  <c r="F46" i="37"/>
  <c r="P47" i="37"/>
  <c r="F50" i="37"/>
  <c r="P51" i="37"/>
  <c r="F54" i="37"/>
  <c r="P55" i="37"/>
  <c r="BL18" i="37"/>
  <c r="P24" i="37"/>
  <c r="F28" i="37"/>
  <c r="P29" i="37"/>
  <c r="P30" i="37"/>
  <c r="F33" i="37"/>
  <c r="P34" i="37"/>
  <c r="U36" i="37"/>
  <c r="K38" i="37"/>
  <c r="K42" i="37"/>
  <c r="K46" i="37"/>
  <c r="K50" i="37"/>
  <c r="K54" i="37"/>
  <c r="BL19" i="37"/>
  <c r="AU26" i="37"/>
  <c r="K28" i="37"/>
  <c r="K33" i="37"/>
  <c r="F37" i="37"/>
  <c r="P38" i="37"/>
  <c r="F41" i="37"/>
  <c r="P42" i="37"/>
  <c r="F45" i="37"/>
  <c r="P46" i="37"/>
  <c r="F49" i="37"/>
  <c r="P50" i="37"/>
  <c r="F53" i="37"/>
  <c r="P54" i="37"/>
  <c r="AO160" i="37"/>
  <c r="BL20" i="37"/>
  <c r="F27" i="37"/>
  <c r="P28" i="37"/>
  <c r="F32" i="37"/>
  <c r="P33" i="37"/>
  <c r="F36" i="37"/>
  <c r="K37" i="37"/>
  <c r="K41" i="37"/>
  <c r="K45" i="37"/>
  <c r="K49" i="37"/>
  <c r="K53" i="37"/>
  <c r="AS147" i="37"/>
  <c r="AP160" i="37"/>
  <c r="F26" i="37"/>
  <c r="P21" i="37" s="1"/>
  <c r="K27" i="37"/>
  <c r="K32" i="37"/>
  <c r="K36" i="37"/>
  <c r="P37" i="37"/>
  <c r="F40" i="37"/>
  <c r="P41" i="37"/>
  <c r="F44" i="37"/>
  <c r="P45" i="37"/>
  <c r="F48" i="37"/>
  <c r="P49" i="37"/>
  <c r="F52" i="37"/>
  <c r="P53" i="37"/>
  <c r="F56" i="37"/>
  <c r="AT147" i="37"/>
  <c r="K26" i="36"/>
  <c r="F31" i="36"/>
  <c r="P32" i="36"/>
  <c r="F35" i="36"/>
  <c r="K40" i="36"/>
  <c r="K44" i="36"/>
  <c r="K48" i="36"/>
  <c r="K52" i="36"/>
  <c r="K56" i="36"/>
  <c r="AS148" i="36"/>
  <c r="BL21" i="36"/>
  <c r="F25" i="36"/>
  <c r="P26" i="36"/>
  <c r="W29" i="36"/>
  <c r="K31" i="36"/>
  <c r="K35" i="36"/>
  <c r="F39" i="36"/>
  <c r="P40" i="36"/>
  <c r="F43" i="36"/>
  <c r="P44" i="36"/>
  <c r="F47" i="36"/>
  <c r="P48" i="36"/>
  <c r="F51" i="36"/>
  <c r="P52" i="36"/>
  <c r="F55" i="36"/>
  <c r="P56" i="36"/>
  <c r="K24" i="36"/>
  <c r="P25" i="36"/>
  <c r="K29" i="36"/>
  <c r="K30" i="36"/>
  <c r="K34" i="36"/>
  <c r="F38" i="36"/>
  <c r="P39" i="36"/>
  <c r="F42" i="36"/>
  <c r="P43" i="36"/>
  <c r="F46" i="36"/>
  <c r="P47" i="36"/>
  <c r="F50" i="36"/>
  <c r="P51" i="36"/>
  <c r="F54" i="36"/>
  <c r="P55" i="36"/>
  <c r="P31" i="36"/>
  <c r="P35" i="36"/>
  <c r="K39" i="36"/>
  <c r="K43" i="36"/>
  <c r="BL18" i="36"/>
  <c r="P24" i="36"/>
  <c r="F28" i="36"/>
  <c r="P29" i="36"/>
  <c r="P30" i="36"/>
  <c r="F33" i="36"/>
  <c r="P34" i="36"/>
  <c r="U36" i="36"/>
  <c r="K38" i="36"/>
  <c r="K42" i="36"/>
  <c r="K46" i="36"/>
  <c r="K50" i="36"/>
  <c r="K54" i="36"/>
  <c r="K25" i="36"/>
  <c r="F30" i="36"/>
  <c r="K51" i="36"/>
  <c r="K55" i="36"/>
  <c r="BL19" i="36"/>
  <c r="AU26" i="36"/>
  <c r="K28" i="36"/>
  <c r="K33" i="36"/>
  <c r="F37" i="36"/>
  <c r="P38" i="36"/>
  <c r="F41" i="36"/>
  <c r="P42" i="36"/>
  <c r="F45" i="36"/>
  <c r="P46" i="36"/>
  <c r="F49" i="36"/>
  <c r="P50" i="36"/>
  <c r="F53" i="36"/>
  <c r="P54" i="36"/>
  <c r="AO160" i="36"/>
  <c r="BL20" i="36"/>
  <c r="F27" i="36"/>
  <c r="P28" i="36"/>
  <c r="F32" i="36"/>
  <c r="P33" i="36"/>
  <c r="F36" i="36"/>
  <c r="K37" i="36"/>
  <c r="K41" i="36"/>
  <c r="K45" i="36"/>
  <c r="K49" i="36"/>
  <c r="K53" i="36"/>
  <c r="AS147" i="36"/>
  <c r="AP160" i="36"/>
  <c r="P36" i="36"/>
  <c r="F24" i="36"/>
  <c r="F29" i="36"/>
  <c r="F34" i="36"/>
  <c r="K47" i="36"/>
  <c r="F26" i="36"/>
  <c r="K27" i="36"/>
  <c r="K32" i="36"/>
  <c r="K36" i="36"/>
  <c r="P37" i="36"/>
  <c r="F40" i="36"/>
  <c r="P41" i="36"/>
  <c r="F44" i="36"/>
  <c r="P45" i="36"/>
  <c r="F48" i="36"/>
  <c r="P49" i="36"/>
  <c r="F52" i="36"/>
  <c r="P53" i="36"/>
  <c r="F56" i="36"/>
  <c r="AT147" i="36"/>
  <c r="BL21" i="35"/>
  <c r="F25" i="35"/>
  <c r="P26" i="35"/>
  <c r="W29" i="35"/>
  <c r="K31" i="35"/>
  <c r="K35" i="35"/>
  <c r="F39" i="35"/>
  <c r="P40" i="35"/>
  <c r="F43" i="35"/>
  <c r="P44" i="35"/>
  <c r="F47" i="35"/>
  <c r="P48" i="35"/>
  <c r="F51" i="35"/>
  <c r="P52" i="35"/>
  <c r="F55" i="35"/>
  <c r="P56" i="35"/>
  <c r="K26" i="35"/>
  <c r="P32" i="35"/>
  <c r="K24" i="35"/>
  <c r="P25" i="35"/>
  <c r="K29" i="35"/>
  <c r="K30" i="35"/>
  <c r="K34" i="35"/>
  <c r="F38" i="35"/>
  <c r="P39" i="35"/>
  <c r="F42" i="35"/>
  <c r="P43" i="35"/>
  <c r="F46" i="35"/>
  <c r="P47" i="35"/>
  <c r="F50" i="35"/>
  <c r="P51" i="35"/>
  <c r="F54" i="35"/>
  <c r="P55" i="35"/>
  <c r="AS148" i="35"/>
  <c r="K25" i="35"/>
  <c r="F29" i="35"/>
  <c r="K39" i="35"/>
  <c r="BL18" i="35"/>
  <c r="P24" i="35"/>
  <c r="F28" i="35"/>
  <c r="P29" i="35"/>
  <c r="P30" i="35"/>
  <c r="F33" i="35"/>
  <c r="P34" i="35"/>
  <c r="U36" i="35"/>
  <c r="K38" i="35"/>
  <c r="K42" i="35"/>
  <c r="K46" i="35"/>
  <c r="K50" i="35"/>
  <c r="K54" i="35"/>
  <c r="P36" i="35"/>
  <c r="K40" i="35"/>
  <c r="K48" i="35"/>
  <c r="K52" i="35"/>
  <c r="F24" i="35"/>
  <c r="BL19" i="35"/>
  <c r="AU26" i="35"/>
  <c r="K28" i="35"/>
  <c r="K33" i="35"/>
  <c r="F37" i="35"/>
  <c r="P38" i="35"/>
  <c r="F41" i="35"/>
  <c r="P42" i="35"/>
  <c r="F45" i="35"/>
  <c r="P46" i="35"/>
  <c r="F49" i="35"/>
  <c r="P50" i="35"/>
  <c r="F53" i="35"/>
  <c r="P54" i="35"/>
  <c r="AO160" i="35"/>
  <c r="P27" i="35"/>
  <c r="F31" i="35"/>
  <c r="F35" i="35"/>
  <c r="K56" i="35"/>
  <c r="F30" i="35"/>
  <c r="F34" i="35"/>
  <c r="K43" i="35"/>
  <c r="K47" i="35"/>
  <c r="BL20" i="35"/>
  <c r="F27" i="35"/>
  <c r="P28" i="35"/>
  <c r="F32" i="35"/>
  <c r="P33" i="35"/>
  <c r="F36" i="35"/>
  <c r="K37" i="35"/>
  <c r="K41" i="35"/>
  <c r="K45" i="35"/>
  <c r="K49" i="35"/>
  <c r="K53" i="35"/>
  <c r="AS147" i="35"/>
  <c r="AP160" i="35"/>
  <c r="U29" i="35"/>
  <c r="K44" i="35"/>
  <c r="P31" i="35"/>
  <c r="P35" i="35"/>
  <c r="K51" i="35"/>
  <c r="K55" i="35"/>
  <c r="F26" i="35"/>
  <c r="K27" i="35"/>
  <c r="K32" i="35"/>
  <c r="K36" i="35"/>
  <c r="P37" i="35"/>
  <c r="F40" i="35"/>
  <c r="P41" i="35"/>
  <c r="F44" i="35"/>
  <c r="P45" i="35"/>
  <c r="F48" i="35"/>
  <c r="P49" i="35"/>
  <c r="F52" i="35"/>
  <c r="P53" i="35"/>
  <c r="F56" i="35"/>
  <c r="AT147" i="35"/>
  <c r="U29" i="34"/>
  <c r="F31" i="34"/>
  <c r="P32" i="34"/>
  <c r="F35" i="34"/>
  <c r="P36" i="34"/>
  <c r="K40" i="34"/>
  <c r="K52" i="34"/>
  <c r="K56" i="34"/>
  <c r="AS148" i="34"/>
  <c r="BL21" i="34"/>
  <c r="F25" i="34"/>
  <c r="P26" i="34"/>
  <c r="W29" i="34"/>
  <c r="K31" i="34"/>
  <c r="K35" i="34"/>
  <c r="F39" i="34"/>
  <c r="P40" i="34"/>
  <c r="F43" i="34"/>
  <c r="P44" i="34"/>
  <c r="F47" i="34"/>
  <c r="P48" i="34"/>
  <c r="F51" i="34"/>
  <c r="P52" i="34"/>
  <c r="F55" i="34"/>
  <c r="P56" i="34"/>
  <c r="P31" i="34"/>
  <c r="P35" i="34"/>
  <c r="K55" i="34"/>
  <c r="K24" i="34"/>
  <c r="P25" i="34"/>
  <c r="K29" i="34"/>
  <c r="K30" i="34"/>
  <c r="K34" i="34"/>
  <c r="F38" i="34"/>
  <c r="P39" i="34"/>
  <c r="F42" i="34"/>
  <c r="P43" i="34"/>
  <c r="F46" i="34"/>
  <c r="P47" i="34"/>
  <c r="F50" i="34"/>
  <c r="P51" i="34"/>
  <c r="F54" i="34"/>
  <c r="P55" i="34"/>
  <c r="K48" i="34"/>
  <c r="F24" i="34"/>
  <c r="F29" i="34"/>
  <c r="K39" i="34"/>
  <c r="K43" i="34"/>
  <c r="K47" i="34"/>
  <c r="BL18" i="34"/>
  <c r="P24" i="34"/>
  <c r="F28" i="34"/>
  <c r="P29" i="34"/>
  <c r="P30" i="34"/>
  <c r="F33" i="34"/>
  <c r="P34" i="34"/>
  <c r="U36" i="34"/>
  <c r="K38" i="34"/>
  <c r="K42" i="34"/>
  <c r="K46" i="34"/>
  <c r="K50" i="34"/>
  <c r="K54" i="34"/>
  <c r="K25" i="34"/>
  <c r="F30" i="34"/>
  <c r="BL19" i="34"/>
  <c r="AU26" i="34"/>
  <c r="K28" i="34"/>
  <c r="K33" i="34"/>
  <c r="F37" i="34"/>
  <c r="P38" i="34"/>
  <c r="F41" i="34"/>
  <c r="P42" i="34"/>
  <c r="F45" i="34"/>
  <c r="P46" i="34"/>
  <c r="F49" i="34"/>
  <c r="P50" i="34"/>
  <c r="F53" i="34"/>
  <c r="P54" i="34"/>
  <c r="AO160" i="34"/>
  <c r="P27" i="34"/>
  <c r="K44" i="34"/>
  <c r="F34" i="34"/>
  <c r="K51" i="34"/>
  <c r="BL20" i="34"/>
  <c r="F27" i="34"/>
  <c r="P28" i="34"/>
  <c r="F32" i="34"/>
  <c r="P33" i="34"/>
  <c r="F36" i="34"/>
  <c r="K37" i="34"/>
  <c r="K41" i="34"/>
  <c r="K45" i="34"/>
  <c r="K49" i="34"/>
  <c r="K53" i="34"/>
  <c r="AS147" i="34"/>
  <c r="AP160" i="34"/>
  <c r="K26" i="34"/>
  <c r="F26" i="34"/>
  <c r="K27" i="34"/>
  <c r="K32" i="34"/>
  <c r="K36" i="34"/>
  <c r="P37" i="34"/>
  <c r="F40" i="34"/>
  <c r="P41" i="34"/>
  <c r="F44" i="34"/>
  <c r="P45" i="34"/>
  <c r="F48" i="34"/>
  <c r="P49" i="34"/>
  <c r="F52" i="34"/>
  <c r="P53" i="34"/>
  <c r="F56" i="34"/>
  <c r="AT147" i="34"/>
  <c r="F24" i="33"/>
  <c r="K25" i="33"/>
  <c r="F29" i="33"/>
  <c r="F30" i="33"/>
  <c r="P31" i="33"/>
  <c r="F34" i="33"/>
  <c r="P35" i="33"/>
  <c r="K39" i="33"/>
  <c r="K43" i="33"/>
  <c r="K47" i="33"/>
  <c r="K51" i="33"/>
  <c r="K55" i="33"/>
  <c r="AI152" i="33"/>
  <c r="P27" i="33"/>
  <c r="P32" i="33"/>
  <c r="P40" i="33"/>
  <c r="P44" i="33"/>
  <c r="P48" i="33"/>
  <c r="K24" i="33"/>
  <c r="P25" i="33"/>
  <c r="K29" i="33"/>
  <c r="K30" i="33"/>
  <c r="K34" i="33"/>
  <c r="F38" i="33"/>
  <c r="P39" i="33"/>
  <c r="F42" i="33"/>
  <c r="P43" i="33"/>
  <c r="F46" i="33"/>
  <c r="P47" i="33"/>
  <c r="F50" i="33"/>
  <c r="P51" i="33"/>
  <c r="F54" i="33"/>
  <c r="P55" i="33"/>
  <c r="U29" i="33"/>
  <c r="P26" i="33"/>
  <c r="K35" i="33"/>
  <c r="F47" i="33"/>
  <c r="P52" i="33"/>
  <c r="F55" i="33"/>
  <c r="BL18" i="33"/>
  <c r="P24" i="33"/>
  <c r="F28" i="33"/>
  <c r="P29" i="33"/>
  <c r="P30" i="33"/>
  <c r="F33" i="33"/>
  <c r="P34" i="33"/>
  <c r="U36" i="33"/>
  <c r="K38" i="33"/>
  <c r="K42" i="33"/>
  <c r="K46" i="33"/>
  <c r="K50" i="33"/>
  <c r="K54" i="33"/>
  <c r="F31" i="33"/>
  <c r="P36" i="33"/>
  <c r="K48" i="33"/>
  <c r="K52" i="33"/>
  <c r="F25" i="33"/>
  <c r="K31" i="33"/>
  <c r="BL19" i="33"/>
  <c r="AU26" i="33"/>
  <c r="K28" i="33"/>
  <c r="K33" i="33"/>
  <c r="F37" i="33"/>
  <c r="P38" i="33"/>
  <c r="F41" i="33"/>
  <c r="P42" i="33"/>
  <c r="F45" i="33"/>
  <c r="P46" i="33"/>
  <c r="F49" i="33"/>
  <c r="P50" i="33"/>
  <c r="F53" i="33"/>
  <c r="P54" i="33"/>
  <c r="AO160" i="33"/>
  <c r="F35" i="33"/>
  <c r="K40" i="33"/>
  <c r="K44" i="33"/>
  <c r="K56" i="33"/>
  <c r="F39" i="33"/>
  <c r="F43" i="33"/>
  <c r="F51" i="33"/>
  <c r="BL20" i="33"/>
  <c r="F27" i="33"/>
  <c r="P28" i="33"/>
  <c r="F32" i="33"/>
  <c r="P33" i="33"/>
  <c r="F36" i="33"/>
  <c r="K37" i="33"/>
  <c r="K41" i="33"/>
  <c r="K45" i="33"/>
  <c r="K49" i="33"/>
  <c r="K53" i="33"/>
  <c r="AS147" i="33"/>
  <c r="AP160" i="33"/>
  <c r="K26" i="33"/>
  <c r="AS148" i="33"/>
  <c r="BL21" i="33"/>
  <c r="W29" i="33"/>
  <c r="P56" i="33"/>
  <c r="F26" i="33"/>
  <c r="K27" i="33"/>
  <c r="K32" i="33"/>
  <c r="K36" i="33"/>
  <c r="P37" i="33"/>
  <c r="F40" i="33"/>
  <c r="P41" i="33"/>
  <c r="F44" i="33"/>
  <c r="P45" i="33"/>
  <c r="F48" i="33"/>
  <c r="P49" i="33"/>
  <c r="F52" i="33"/>
  <c r="P53" i="33"/>
  <c r="F56" i="33"/>
  <c r="AT147" i="33"/>
  <c r="P27" i="32"/>
  <c r="F35" i="32"/>
  <c r="AS148" i="32"/>
  <c r="BL21" i="32"/>
  <c r="F25" i="32"/>
  <c r="P26" i="32"/>
  <c r="W29" i="32"/>
  <c r="K31" i="32"/>
  <c r="K35" i="32"/>
  <c r="F39" i="32"/>
  <c r="P40" i="32"/>
  <c r="F43" i="32"/>
  <c r="P44" i="32"/>
  <c r="F47" i="32"/>
  <c r="P48" i="32"/>
  <c r="F51" i="32"/>
  <c r="P52" i="32"/>
  <c r="F55" i="32"/>
  <c r="P56" i="32"/>
  <c r="K44" i="32"/>
  <c r="K52" i="32"/>
  <c r="F24" i="32"/>
  <c r="K25" i="32"/>
  <c r="F29" i="32"/>
  <c r="F30" i="32"/>
  <c r="P31" i="32"/>
  <c r="F34" i="32"/>
  <c r="P35" i="32"/>
  <c r="K39" i="32"/>
  <c r="K43" i="32"/>
  <c r="K47" i="32"/>
  <c r="K51" i="32"/>
  <c r="K55" i="32"/>
  <c r="AI152" i="32"/>
  <c r="P32" i="32"/>
  <c r="K40" i="32"/>
  <c r="K24" i="32"/>
  <c r="P25" i="32"/>
  <c r="K29" i="32"/>
  <c r="K30" i="32"/>
  <c r="K34" i="32"/>
  <c r="F38" i="32"/>
  <c r="P39" i="32"/>
  <c r="F42" i="32"/>
  <c r="P43" i="32"/>
  <c r="F46" i="32"/>
  <c r="P47" i="32"/>
  <c r="F50" i="32"/>
  <c r="P51" i="32"/>
  <c r="F54" i="32"/>
  <c r="P55" i="32"/>
  <c r="K26" i="32"/>
  <c r="BL18" i="32"/>
  <c r="P24" i="32"/>
  <c r="F28" i="32"/>
  <c r="P29" i="32"/>
  <c r="P30" i="32"/>
  <c r="F33" i="32"/>
  <c r="P34" i="32"/>
  <c r="U36" i="32"/>
  <c r="K38" i="32"/>
  <c r="K42" i="32"/>
  <c r="K46" i="32"/>
  <c r="K50" i="32"/>
  <c r="K54" i="32"/>
  <c r="F31" i="32"/>
  <c r="P36" i="32"/>
  <c r="BL19" i="32"/>
  <c r="AU26" i="32"/>
  <c r="K28" i="32"/>
  <c r="K33" i="32"/>
  <c r="F37" i="32"/>
  <c r="P38" i="32"/>
  <c r="F41" i="32"/>
  <c r="P42" i="32"/>
  <c r="F45" i="32"/>
  <c r="P46" i="32"/>
  <c r="F49" i="32"/>
  <c r="P50" i="32"/>
  <c r="F53" i="32"/>
  <c r="P54" i="32"/>
  <c r="AO160" i="32"/>
  <c r="U29" i="32"/>
  <c r="K48" i="32"/>
  <c r="K56" i="32"/>
  <c r="BL20" i="32"/>
  <c r="F27" i="32"/>
  <c r="P28" i="32"/>
  <c r="F32" i="32"/>
  <c r="P33" i="32"/>
  <c r="F36" i="32"/>
  <c r="K37" i="32"/>
  <c r="K41" i="32"/>
  <c r="K45" i="32"/>
  <c r="K49" i="32"/>
  <c r="K53" i="32"/>
  <c r="AS147" i="32"/>
  <c r="AP160" i="32"/>
  <c r="F26" i="32"/>
  <c r="K27" i="32"/>
  <c r="K32" i="32"/>
  <c r="K36" i="32"/>
  <c r="P37" i="32"/>
  <c r="F40" i="32"/>
  <c r="P41" i="32"/>
  <c r="F44" i="32"/>
  <c r="P45" i="32"/>
  <c r="F48" i="32"/>
  <c r="P49" i="32"/>
  <c r="F52" i="32"/>
  <c r="P53" i="32"/>
  <c r="F56" i="32"/>
  <c r="AT147" i="32"/>
  <c r="F25" i="31"/>
  <c r="F39" i="31"/>
  <c r="P40" i="31"/>
  <c r="F43" i="31"/>
  <c r="P44" i="31"/>
  <c r="F47" i="31"/>
  <c r="P48" i="31"/>
  <c r="F51" i="31"/>
  <c r="P52" i="31"/>
  <c r="F55" i="31"/>
  <c r="P56" i="31"/>
  <c r="P27" i="31"/>
  <c r="F31" i="31"/>
  <c r="P36" i="31"/>
  <c r="K52" i="31"/>
  <c r="F24" i="31"/>
  <c r="K25" i="31"/>
  <c r="F29" i="31"/>
  <c r="F30" i="31"/>
  <c r="P31" i="31"/>
  <c r="F34" i="31"/>
  <c r="P35" i="31"/>
  <c r="K39" i="31"/>
  <c r="K43" i="31"/>
  <c r="K47" i="31"/>
  <c r="K51" i="31"/>
  <c r="K55" i="31"/>
  <c r="AI152" i="31"/>
  <c r="K40" i="31"/>
  <c r="K24" i="31"/>
  <c r="P25" i="31"/>
  <c r="K29" i="31"/>
  <c r="K30" i="31"/>
  <c r="K34" i="31"/>
  <c r="F38" i="31"/>
  <c r="P39" i="31"/>
  <c r="F42" i="31"/>
  <c r="P43" i="31"/>
  <c r="F46" i="31"/>
  <c r="P47" i="31"/>
  <c r="F50" i="31"/>
  <c r="P51" i="31"/>
  <c r="F54" i="31"/>
  <c r="P55" i="31"/>
  <c r="K26" i="31"/>
  <c r="P32" i="31"/>
  <c r="K44" i="31"/>
  <c r="K48" i="31"/>
  <c r="AS148" i="31"/>
  <c r="BL21" i="31"/>
  <c r="K35" i="31"/>
  <c r="BL18" i="31"/>
  <c r="P24" i="31"/>
  <c r="F28" i="31"/>
  <c r="P29" i="31"/>
  <c r="P30" i="31"/>
  <c r="F33" i="31"/>
  <c r="P34" i="31"/>
  <c r="U36" i="31"/>
  <c r="K38" i="31"/>
  <c r="K42" i="31"/>
  <c r="K46" i="31"/>
  <c r="K50" i="31"/>
  <c r="K54" i="31"/>
  <c r="BL19" i="31"/>
  <c r="AU26" i="31"/>
  <c r="K28" i="31"/>
  <c r="K33" i="31"/>
  <c r="F37" i="31"/>
  <c r="P38" i="31"/>
  <c r="F41" i="31"/>
  <c r="P42" i="31"/>
  <c r="F45" i="31"/>
  <c r="P46" i="31"/>
  <c r="F49" i="31"/>
  <c r="P50" i="31"/>
  <c r="F53" i="31"/>
  <c r="P54" i="31"/>
  <c r="AO160" i="31"/>
  <c r="P26" i="31"/>
  <c r="W29" i="31"/>
  <c r="BL20" i="31"/>
  <c r="F27" i="31"/>
  <c r="P28" i="31"/>
  <c r="F32" i="31"/>
  <c r="P33" i="31"/>
  <c r="F36" i="31"/>
  <c r="K37" i="31"/>
  <c r="K41" i="31"/>
  <c r="K45" i="31"/>
  <c r="K49" i="31"/>
  <c r="K53" i="31"/>
  <c r="AS147" i="31"/>
  <c r="AP160" i="31"/>
  <c r="U29" i="31"/>
  <c r="F35" i="31"/>
  <c r="K56" i="31"/>
  <c r="K31" i="31"/>
  <c r="F26" i="31"/>
  <c r="K27" i="31"/>
  <c r="K32" i="31"/>
  <c r="K36" i="31"/>
  <c r="P37" i="31"/>
  <c r="F40" i="31"/>
  <c r="P41" i="31"/>
  <c r="F44" i="31"/>
  <c r="P45" i="31"/>
  <c r="F48" i="31"/>
  <c r="P49" i="31"/>
  <c r="F52" i="31"/>
  <c r="P53" i="31"/>
  <c r="F56" i="31"/>
  <c r="AT147" i="31"/>
  <c r="AI152" i="14"/>
  <c r="K26" i="14"/>
  <c r="U29" i="14"/>
  <c r="P32" i="14"/>
  <c r="F35" i="14"/>
  <c r="P36" i="14"/>
  <c r="K40" i="14"/>
  <c r="K48" i="14"/>
  <c r="K52" i="14"/>
  <c r="K56" i="14"/>
  <c r="AS148" i="14"/>
  <c r="BL21" i="14"/>
  <c r="F25" i="14"/>
  <c r="P26" i="14"/>
  <c r="W29" i="14"/>
  <c r="K31" i="14"/>
  <c r="K35" i="14"/>
  <c r="F39" i="14"/>
  <c r="P40" i="14"/>
  <c r="F43" i="14"/>
  <c r="P44" i="14"/>
  <c r="F47" i="14"/>
  <c r="P48" i="14"/>
  <c r="F51" i="14"/>
  <c r="P52" i="14"/>
  <c r="F55" i="14"/>
  <c r="P56" i="14"/>
  <c r="F30" i="14"/>
  <c r="F34" i="14"/>
  <c r="K55" i="14"/>
  <c r="K24" i="14"/>
  <c r="P25" i="14"/>
  <c r="K29" i="14"/>
  <c r="K30" i="14"/>
  <c r="K34" i="14"/>
  <c r="F38" i="14"/>
  <c r="P39" i="14"/>
  <c r="F42" i="14"/>
  <c r="P43" i="14"/>
  <c r="F46" i="14"/>
  <c r="P47" i="14"/>
  <c r="F50" i="14"/>
  <c r="P51" i="14"/>
  <c r="F54" i="14"/>
  <c r="P55" i="14"/>
  <c r="F31" i="14"/>
  <c r="K44" i="14"/>
  <c r="K43" i="14"/>
  <c r="K47" i="14"/>
  <c r="BL18" i="14"/>
  <c r="P24" i="14"/>
  <c r="F28" i="14"/>
  <c r="P29" i="14"/>
  <c r="P30" i="14"/>
  <c r="F33" i="14"/>
  <c r="P34" i="14"/>
  <c r="U36" i="14"/>
  <c r="K38" i="14"/>
  <c r="K42" i="14"/>
  <c r="K46" i="14"/>
  <c r="K50" i="14"/>
  <c r="K54" i="14"/>
  <c r="K25" i="14"/>
  <c r="BL19" i="14"/>
  <c r="AU26" i="14"/>
  <c r="K28" i="14"/>
  <c r="K33" i="14"/>
  <c r="F37" i="14"/>
  <c r="P38" i="14"/>
  <c r="F41" i="14"/>
  <c r="P42" i="14"/>
  <c r="F45" i="14"/>
  <c r="P46" i="14"/>
  <c r="F49" i="14"/>
  <c r="P50" i="14"/>
  <c r="F53" i="14"/>
  <c r="P54" i="14"/>
  <c r="AO160" i="14"/>
  <c r="P31" i="14"/>
  <c r="P35" i="14"/>
  <c r="BL20" i="14"/>
  <c r="F27" i="14"/>
  <c r="P28" i="14"/>
  <c r="F32" i="14"/>
  <c r="P33" i="14"/>
  <c r="F36" i="14"/>
  <c r="K37" i="14"/>
  <c r="K41" i="14"/>
  <c r="K45" i="14"/>
  <c r="K49" i="14"/>
  <c r="K53" i="14"/>
  <c r="AS147" i="14"/>
  <c r="AP160" i="14"/>
  <c r="P27" i="14"/>
  <c r="F24" i="14"/>
  <c r="F29" i="14"/>
  <c r="K39" i="14"/>
  <c r="K51" i="14"/>
  <c r="F26" i="14"/>
  <c r="K27" i="14"/>
  <c r="K32" i="14"/>
  <c r="K36" i="14"/>
  <c r="P37" i="14"/>
  <c r="F40" i="14"/>
  <c r="P41" i="14"/>
  <c r="F44" i="14"/>
  <c r="P45" i="14"/>
  <c r="F48" i="14"/>
  <c r="P49" i="14"/>
  <c r="F52" i="14"/>
  <c r="P53" i="14"/>
  <c r="F56" i="14"/>
  <c r="AT147" i="14"/>
  <c r="I21" i="38" l="1"/>
  <c r="P21" i="38"/>
  <c r="I21" i="36"/>
  <c r="P21" i="36"/>
  <c r="I21" i="35"/>
  <c r="P21" i="35"/>
  <c r="I21" i="34"/>
  <c r="P21" i="34"/>
  <c r="I21" i="33"/>
  <c r="P21" i="33"/>
  <c r="I21" i="32"/>
  <c r="P21" i="32"/>
  <c r="I21" i="31"/>
  <c r="P21" i="31"/>
  <c r="I21" i="14"/>
  <c r="P21" i="14"/>
  <c r="M59" i="4" l="1"/>
  <c r="N59" i="4"/>
  <c r="M60" i="4"/>
  <c r="N60" i="4"/>
  <c r="M61" i="4"/>
  <c r="N61" i="4"/>
  <c r="M62" i="4"/>
  <c r="N62" i="4"/>
  <c r="M63" i="4"/>
  <c r="N63" i="4"/>
  <c r="M64" i="4"/>
  <c r="N64" i="4"/>
  <c r="M65" i="4"/>
  <c r="N65" i="4"/>
  <c r="M66" i="4"/>
  <c r="N66" i="4"/>
  <c r="M67" i="4"/>
  <c r="N67" i="4"/>
  <c r="M68" i="4"/>
  <c r="N68" i="4"/>
  <c r="M69" i="4"/>
  <c r="N69" i="4"/>
  <c r="M70" i="4"/>
  <c r="N70" i="4"/>
  <c r="M71" i="4"/>
  <c r="N71" i="4"/>
  <c r="M72" i="4"/>
  <c r="N72" i="4"/>
  <c r="M73" i="4"/>
  <c r="N73" i="4"/>
  <c r="M74" i="4"/>
  <c r="N74" i="4"/>
  <c r="M75" i="4"/>
  <c r="N75" i="4"/>
  <c r="M76" i="4"/>
  <c r="N76" i="4"/>
  <c r="M77" i="4"/>
  <c r="N77" i="4"/>
  <c r="M78" i="4"/>
  <c r="N78" i="4"/>
  <c r="M79" i="4"/>
  <c r="N79" i="4"/>
  <c r="M80" i="4"/>
  <c r="N80" i="4"/>
  <c r="M81" i="4"/>
  <c r="N81" i="4"/>
  <c r="M82" i="4"/>
  <c r="N82" i="4"/>
  <c r="M83" i="4"/>
  <c r="N83" i="4"/>
  <c r="M84" i="4"/>
  <c r="N84" i="4"/>
  <c r="M85" i="4"/>
  <c r="N85" i="4"/>
  <c r="M86" i="4"/>
  <c r="N86" i="4"/>
  <c r="M87" i="4"/>
  <c r="N87" i="4"/>
  <c r="M88" i="4"/>
  <c r="N88" i="4"/>
  <c r="M89" i="4"/>
  <c r="N89" i="4"/>
  <c r="M90" i="4"/>
  <c r="N90" i="4"/>
  <c r="N58" i="4"/>
  <c r="M58" i="4"/>
  <c r="H59" i="4"/>
  <c r="I59" i="4"/>
  <c r="H60" i="4"/>
  <c r="I60" i="4"/>
  <c r="H61" i="4"/>
  <c r="I61" i="4"/>
  <c r="H62" i="4"/>
  <c r="I62" i="4"/>
  <c r="H63" i="4"/>
  <c r="I63" i="4"/>
  <c r="H64" i="4"/>
  <c r="I64" i="4"/>
  <c r="H65" i="4"/>
  <c r="I65" i="4"/>
  <c r="H66" i="4"/>
  <c r="I66" i="4"/>
  <c r="H67" i="4"/>
  <c r="I67" i="4"/>
  <c r="H68" i="4"/>
  <c r="I68" i="4"/>
  <c r="H69" i="4"/>
  <c r="I69" i="4"/>
  <c r="H70" i="4"/>
  <c r="I70" i="4"/>
  <c r="H71" i="4"/>
  <c r="I71" i="4"/>
  <c r="H72" i="4"/>
  <c r="I72" i="4"/>
  <c r="H73" i="4"/>
  <c r="I73" i="4"/>
  <c r="H74" i="4"/>
  <c r="I74" i="4"/>
  <c r="H75" i="4"/>
  <c r="I75" i="4"/>
  <c r="H76" i="4"/>
  <c r="I76" i="4"/>
  <c r="H77" i="4"/>
  <c r="I77" i="4"/>
  <c r="H78" i="4"/>
  <c r="I78" i="4"/>
  <c r="H79" i="4"/>
  <c r="I79" i="4"/>
  <c r="H80" i="4"/>
  <c r="I80" i="4"/>
  <c r="H81" i="4"/>
  <c r="I81" i="4"/>
  <c r="H82" i="4"/>
  <c r="I82" i="4"/>
  <c r="H83" i="4"/>
  <c r="I83" i="4"/>
  <c r="H84" i="4"/>
  <c r="I84" i="4"/>
  <c r="H85" i="4"/>
  <c r="I85" i="4"/>
  <c r="H86" i="4"/>
  <c r="I86" i="4"/>
  <c r="H87" i="4"/>
  <c r="I87" i="4"/>
  <c r="H88" i="4"/>
  <c r="I88" i="4"/>
  <c r="H89" i="4"/>
  <c r="I89" i="4"/>
  <c r="H90" i="4"/>
  <c r="I90" i="4"/>
  <c r="I58" i="4"/>
  <c r="H58" i="4"/>
  <c r="C82" i="4"/>
  <c r="D82" i="4"/>
  <c r="C83" i="4"/>
  <c r="D83" i="4"/>
  <c r="C84" i="4"/>
  <c r="D84" i="4"/>
  <c r="C85" i="4"/>
  <c r="D85" i="4"/>
  <c r="C86" i="4"/>
  <c r="D86" i="4"/>
  <c r="C87" i="4"/>
  <c r="D87" i="4"/>
  <c r="C88" i="4"/>
  <c r="D88" i="4"/>
  <c r="C89" i="4"/>
  <c r="D89" i="4"/>
  <c r="C90" i="4"/>
  <c r="D90" i="4"/>
  <c r="C59" i="4"/>
  <c r="D59" i="4"/>
  <c r="C60" i="4"/>
  <c r="D60" i="4"/>
  <c r="C61" i="4"/>
  <c r="D61" i="4"/>
  <c r="C62" i="4"/>
  <c r="D62" i="4"/>
  <c r="C63" i="4"/>
  <c r="D63" i="4"/>
  <c r="C64" i="4"/>
  <c r="D64" i="4"/>
  <c r="C65" i="4"/>
  <c r="D65" i="4"/>
  <c r="C66" i="4"/>
  <c r="D66" i="4"/>
  <c r="C67" i="4"/>
  <c r="D67" i="4"/>
  <c r="C68" i="4"/>
  <c r="D68" i="4"/>
  <c r="C69" i="4"/>
  <c r="D69" i="4"/>
  <c r="C70" i="4"/>
  <c r="D70" i="4"/>
  <c r="C71" i="4"/>
  <c r="D71" i="4"/>
  <c r="C72" i="4"/>
  <c r="D72" i="4"/>
  <c r="C73" i="4"/>
  <c r="D73" i="4"/>
  <c r="C74" i="4"/>
  <c r="D74" i="4"/>
  <c r="C75" i="4"/>
  <c r="D75" i="4"/>
  <c r="C76" i="4"/>
  <c r="D76" i="4"/>
  <c r="C77" i="4"/>
  <c r="D77" i="4"/>
  <c r="C78" i="4"/>
  <c r="D78" i="4"/>
  <c r="C79" i="4"/>
  <c r="D79" i="4"/>
  <c r="C80" i="4"/>
  <c r="D80" i="4"/>
  <c r="C81" i="4"/>
  <c r="D81" i="4"/>
  <c r="D58" i="4"/>
  <c r="Q24" i="4" s="1"/>
  <c r="C58" i="4"/>
  <c r="D57" i="4" l="1"/>
  <c r="V24" i="4"/>
  <c r="P57" i="4" l="1"/>
  <c r="K57" i="4"/>
  <c r="BL17" i="4" l="1"/>
  <c r="P14" i="4" l="1"/>
  <c r="AI151" i="4"/>
  <c r="H12" i="4" s="1"/>
  <c r="P31" i="4" l="1"/>
  <c r="P39" i="4"/>
  <c r="P47" i="4"/>
  <c r="P55" i="4"/>
  <c r="K31" i="4"/>
  <c r="K39" i="4"/>
  <c r="K47" i="4"/>
  <c r="K55" i="4"/>
  <c r="F28" i="4"/>
  <c r="F37" i="4"/>
  <c r="F45" i="4"/>
  <c r="F53" i="4"/>
  <c r="P51" i="4"/>
  <c r="K27" i="4"/>
  <c r="F29" i="4"/>
  <c r="F24" i="4"/>
  <c r="P44" i="4"/>
  <c r="K36" i="4"/>
  <c r="F34" i="4"/>
  <c r="P32" i="4"/>
  <c r="P40" i="4"/>
  <c r="P48" i="4"/>
  <c r="P56" i="4"/>
  <c r="K32" i="4"/>
  <c r="K40" i="4"/>
  <c r="K48" i="4"/>
  <c r="K56" i="4"/>
  <c r="F30" i="4"/>
  <c r="F38" i="4"/>
  <c r="F46" i="4"/>
  <c r="F54" i="4"/>
  <c r="P43" i="4"/>
  <c r="K35" i="4"/>
  <c r="F33" i="4"/>
  <c r="P36" i="4"/>
  <c r="K28" i="4"/>
  <c r="F25" i="4"/>
  <c r="P25" i="4"/>
  <c r="P33" i="4"/>
  <c r="P41" i="4"/>
  <c r="P49" i="4"/>
  <c r="K25" i="4"/>
  <c r="K33" i="4"/>
  <c r="K41" i="4"/>
  <c r="K49" i="4"/>
  <c r="P24" i="4"/>
  <c r="F31" i="4"/>
  <c r="F39" i="4"/>
  <c r="F47" i="4"/>
  <c r="F55" i="4"/>
  <c r="P35" i="4"/>
  <c r="K43" i="4"/>
  <c r="F41" i="4"/>
  <c r="P28" i="4"/>
  <c r="K44" i="4"/>
  <c r="F42" i="4"/>
  <c r="P26" i="4"/>
  <c r="P34" i="4"/>
  <c r="P42" i="4"/>
  <c r="P50" i="4"/>
  <c r="K26" i="4"/>
  <c r="K34" i="4"/>
  <c r="K42" i="4"/>
  <c r="K50" i="4"/>
  <c r="K24" i="4"/>
  <c r="F32" i="4"/>
  <c r="F40" i="4"/>
  <c r="F48" i="4"/>
  <c r="F56" i="4"/>
  <c r="P27" i="4"/>
  <c r="K51" i="4"/>
  <c r="F49" i="4"/>
  <c r="P52" i="4"/>
  <c r="K52" i="4"/>
  <c r="F50" i="4"/>
  <c r="P29" i="4"/>
  <c r="P37" i="4"/>
  <c r="P45" i="4"/>
  <c r="P53" i="4"/>
  <c r="K29" i="4"/>
  <c r="K37" i="4"/>
  <c r="K45" i="4"/>
  <c r="K53" i="4"/>
  <c r="F26" i="4"/>
  <c r="F35" i="4"/>
  <c r="F43" i="4"/>
  <c r="F51" i="4"/>
  <c r="P30" i="4"/>
  <c r="P38" i="4"/>
  <c r="P46" i="4"/>
  <c r="P54" i="4"/>
  <c r="K30" i="4"/>
  <c r="K38" i="4"/>
  <c r="K46" i="4"/>
  <c r="K54" i="4"/>
  <c r="F27" i="4"/>
  <c r="F36" i="4"/>
  <c r="F44" i="4"/>
  <c r="F52" i="4"/>
  <c r="AO160" i="4"/>
  <c r="W29" i="4"/>
  <c r="AS147" i="4"/>
  <c r="AS148" i="4"/>
  <c r="BL19" i="4"/>
  <c r="B18" i="4"/>
  <c r="AP160" i="4"/>
  <c r="AS169" i="4"/>
  <c r="AI153" i="4"/>
  <c r="C18" i="4" s="1"/>
  <c r="U36" i="4" s="1"/>
  <c r="AI152" i="4"/>
  <c r="B12" i="4" s="1"/>
  <c r="U29" i="4" l="1"/>
  <c r="AT147" i="4"/>
  <c r="AM158" i="4"/>
  <c r="BL21" i="4"/>
  <c r="BL20" i="4"/>
  <c r="I21" i="4" l="1"/>
  <c r="AU26" i="4"/>
  <c r="BL18" i="4"/>
  <c r="C15" i="3"/>
  <c r="P21" i="4" l="1"/>
</calcChain>
</file>

<file path=xl/sharedStrings.xml><?xml version="1.0" encoding="utf-8"?>
<sst xmlns="http://schemas.openxmlformats.org/spreadsheetml/2006/main" count="1566" uniqueCount="185">
  <si>
    <t>Roadway</t>
  </si>
  <si>
    <t>Current Average IRI (C):</t>
  </si>
  <si>
    <t>Current Average IRI Data Range:</t>
  </si>
  <si>
    <t>Roadway Type:</t>
  </si>
  <si>
    <t>Is this project New Construction or Reconstruction?</t>
  </si>
  <si>
    <t>Number of Operations:</t>
  </si>
  <si>
    <t>Target IRI (T):</t>
  </si>
  <si>
    <t>NHS &amp; NJDOT Freeways or Limited Access Highways</t>
  </si>
  <si>
    <t>NHS &amp; NJDOT Roadways other than Freeways or Limited Access Highways with speed limit &gt; 35 MPH</t>
  </si>
  <si>
    <t>NHS &amp; NJDOT Roadways other than Freeways or Limited Access Highways with speed limit ≤ 35 MPH</t>
  </si>
  <si>
    <t>Local Roadway with  Posted Speed ≥45 MPH</t>
  </si>
  <si>
    <t>Local Roadway with Posted Speed &lt;45 MPH</t>
  </si>
  <si>
    <t>≤ 60</t>
  </si>
  <si>
    <t>61 to ≤95</t>
  </si>
  <si>
    <t>96 to ≤170</t>
  </si>
  <si>
    <t>171 to≤200</t>
  </si>
  <si>
    <t>201 to ≤285</t>
  </si>
  <si>
    <t>&gt;286</t>
  </si>
  <si>
    <t xml:space="preserve">Paving routes designated NHS or NJDOT jurisdiction on mainline travel lanes </t>
  </si>
  <si>
    <t>Paving on ramps and shoulders</t>
  </si>
  <si>
    <t>Paving over bridge structures on NHS or NJDOT jurisdiction roadways</t>
  </si>
  <si>
    <t xml:space="preserve">Paving on local roadways </t>
  </si>
  <si>
    <t>Roadway Type</t>
  </si>
  <si>
    <t>Current Average IRI</t>
  </si>
  <si>
    <t>New Construction or Reconstruction</t>
  </si>
  <si>
    <t>Number of Operation for other than New Construction or Reconstruction</t>
  </si>
  <si>
    <t>Target IRI</t>
  </si>
  <si>
    <t>Yes</t>
  </si>
  <si>
    <t>No</t>
  </si>
  <si>
    <t>0.64C</t>
  </si>
  <si>
    <t>Note: If the project is New Construciton or Reconstruction, please enter "0" for the Number of Operations</t>
  </si>
  <si>
    <t>Note: Milling is one operation. Paving each layer of asphalt mix is an individual operation unless plans specify paving a mix in two lifts.  
In such case, each lift is considered as an operation.</t>
  </si>
  <si>
    <t>0.7C or 80 whichever is higher</t>
  </si>
  <si>
    <t>0.49C or 80 whichever is higher</t>
  </si>
  <si>
    <t>0.34C or 80 whichever is higher</t>
  </si>
  <si>
    <t>0.24C or 80 whichever is higher</t>
  </si>
  <si>
    <t>0.84C or 100 whichever is higher</t>
  </si>
  <si>
    <t>0.59C or 100 whichever is higher</t>
  </si>
  <si>
    <t>0.41C or 100 whichever is higher</t>
  </si>
  <si>
    <t>0.29C or 100 whichever is higher</t>
  </si>
  <si>
    <t>Note: IRI units measured as inches/mile</t>
  </si>
  <si>
    <r>
      <t>Table 401.03.07-8  Target IRI for Resurfacing or Reconstruction (T)</t>
    </r>
    <r>
      <rPr>
        <b/>
        <vertAlign val="superscript"/>
        <sz val="9"/>
        <color theme="1"/>
        <rFont val="Times New Roman"/>
        <family val="1"/>
      </rPr>
      <t>3</t>
    </r>
  </si>
  <si>
    <t>Current average IRI (C)</t>
  </si>
  <si>
    <t>New Construction</t>
  </si>
  <si>
    <r>
      <t>Number of Operation for other than New Construction or Reconstruction</t>
    </r>
    <r>
      <rPr>
        <b/>
        <vertAlign val="superscript"/>
        <sz val="9"/>
        <color theme="1"/>
        <rFont val="Times New Roman"/>
        <family val="1"/>
      </rPr>
      <t>5</t>
    </r>
  </si>
  <si>
    <t>or</t>
  </si>
  <si>
    <t>Reconstruction</t>
  </si>
  <si>
    <r>
      <t>One</t>
    </r>
    <r>
      <rPr>
        <b/>
        <vertAlign val="superscript"/>
        <sz val="9"/>
        <color theme="1"/>
        <rFont val="Times New Roman"/>
        <family val="1"/>
      </rPr>
      <t>4</t>
    </r>
  </si>
  <si>
    <r>
      <t>Two</t>
    </r>
    <r>
      <rPr>
        <b/>
        <vertAlign val="superscript"/>
        <sz val="9"/>
        <color theme="1"/>
        <rFont val="Times New Roman"/>
        <family val="1"/>
      </rPr>
      <t>4</t>
    </r>
  </si>
  <si>
    <r>
      <t>Three</t>
    </r>
    <r>
      <rPr>
        <b/>
        <vertAlign val="superscript"/>
        <sz val="9"/>
        <color theme="1"/>
        <rFont val="Times New Roman"/>
        <family val="1"/>
      </rPr>
      <t>4</t>
    </r>
  </si>
  <si>
    <r>
      <t>Four or More</t>
    </r>
    <r>
      <rPr>
        <b/>
        <vertAlign val="superscript"/>
        <sz val="9"/>
        <color theme="1"/>
        <rFont val="Times New Roman"/>
        <family val="1"/>
      </rPr>
      <t>4</t>
    </r>
  </si>
  <si>
    <t>Target IRI (T)</t>
  </si>
  <si>
    <r>
      <t>0.64C</t>
    </r>
    <r>
      <rPr>
        <vertAlign val="superscript"/>
        <sz val="9"/>
        <color theme="1"/>
        <rFont val="Times New Roman"/>
        <family val="1"/>
      </rPr>
      <t>7</t>
    </r>
  </si>
  <si>
    <r>
      <t>&gt;286</t>
    </r>
    <r>
      <rPr>
        <vertAlign val="superscript"/>
        <sz val="9"/>
        <color theme="1"/>
        <rFont val="Times New Roman"/>
        <family val="1"/>
      </rPr>
      <t>8</t>
    </r>
  </si>
  <si>
    <t>C</t>
  </si>
  <si>
    <r>
      <t>0.7C</t>
    </r>
    <r>
      <rPr>
        <vertAlign val="superscript"/>
        <sz val="9"/>
        <color theme="1"/>
        <rFont val="Times New Roman"/>
        <family val="1"/>
      </rPr>
      <t xml:space="preserve"> </t>
    </r>
    <r>
      <rPr>
        <sz val="9"/>
        <color theme="1"/>
        <rFont val="Times New Roman"/>
        <family val="1"/>
      </rPr>
      <t>or 80 whichever is higher</t>
    </r>
  </si>
  <si>
    <r>
      <t>0.84C</t>
    </r>
    <r>
      <rPr>
        <vertAlign val="superscript"/>
        <sz val="9"/>
        <color theme="1"/>
        <rFont val="Times New Roman"/>
        <family val="1"/>
      </rPr>
      <t xml:space="preserve"> </t>
    </r>
    <r>
      <rPr>
        <sz val="9"/>
        <color theme="1"/>
        <rFont val="Times New Roman"/>
        <family val="1"/>
      </rPr>
      <t>or</t>
    </r>
    <r>
      <rPr>
        <vertAlign val="superscript"/>
        <sz val="9"/>
        <color theme="1"/>
        <rFont val="Times New Roman"/>
        <family val="1"/>
      </rPr>
      <t xml:space="preserve"> </t>
    </r>
    <r>
      <rPr>
        <sz val="9"/>
        <color theme="1"/>
        <rFont val="Times New Roman"/>
        <family val="1"/>
      </rPr>
      <t>100 whichever is higher</t>
    </r>
  </si>
  <si>
    <t>1. The Department will determine target IRI (T) of roadways containing multiple speed limits of greater than 35 MPH and less than or equal to 35 MPH based on the following equation:</t>
  </si>
  <si>
    <r>
      <t>Where T</t>
    </r>
    <r>
      <rPr>
        <vertAlign val="subscript"/>
        <sz val="9"/>
        <color theme="1"/>
        <rFont val="Times New Roman"/>
        <family val="1"/>
      </rPr>
      <t>N</t>
    </r>
    <r>
      <rPr>
        <sz val="9"/>
        <color theme="1"/>
        <rFont val="Times New Roman"/>
        <family val="1"/>
      </rPr>
      <t xml:space="preserve"> is the Target IRI of N section and L</t>
    </r>
    <r>
      <rPr>
        <vertAlign val="subscript"/>
        <sz val="9"/>
        <color theme="1"/>
        <rFont val="Times New Roman"/>
        <family val="1"/>
      </rPr>
      <t>N</t>
    </r>
    <r>
      <rPr>
        <sz val="9"/>
        <color theme="1"/>
        <rFont val="Times New Roman"/>
        <family val="1"/>
      </rPr>
      <t xml:space="preserve"> is the length of N section in miles to the nearest 0.01 mile</t>
    </r>
  </si>
  <si>
    <t>2. Current average IRI (C) is the average of the latest available preconstruction IRI data.</t>
  </si>
  <si>
    <t>3. The target IRI (T) is selected or calculated from the table and rounded to the nearest whole number.</t>
  </si>
  <si>
    <t>4. Multiply T with 1.05 for HMA over Concrete, if total HMA after proposed treatment is less than 8 inch thick.</t>
  </si>
  <si>
    <t>5. Milling is one operation.  Paving each layer of asphalt mix is an individual operation unless plans specify paving a mix in two lifts.  In such case, each lift is considered as an operation.</t>
  </si>
  <si>
    <t>6. Construction or reconstruction of full pavement box on subgrade is new construction or reconstruction.</t>
  </si>
  <si>
    <t>7. Use Pay Equation as below:</t>
  </si>
  <si>
    <t>IRI≤T</t>
  </si>
  <si>
    <t>IRI&gt;T</t>
  </si>
  <si>
    <t>PA=PAE</t>
  </si>
  <si>
    <t>8. For paving over rubblized concrete, use C &gt;286 to determine target IRI, then multiply T with 1.05 if total HMA after proposed treatment is less than 8-inch thick.</t>
  </si>
  <si>
    <t>9. Paving in one lift with no corrective work such as milling, grinding or pre-levelling of at least 25 percent of surface area of existing pavement is one operation.</t>
  </si>
  <si>
    <t>Construction or reconstruction of full pavement box on subgrade is new construction or reconstruction.</t>
  </si>
  <si>
    <t>For paving over rubblized concrete, use C &gt;286 to determine target IRI, then multiply T with 1.05 if total HMA after proposed treatment is less than 8-inch thick.</t>
  </si>
  <si>
    <t>Paving in one lift with no corrective work such as milling, grinding or pre-levelling of at least 25 percent of surface area of existing pavement is one operation.</t>
  </si>
  <si>
    <t>Notes:</t>
  </si>
  <si>
    <t>The target IRI (T) of roadways containing multiple speed limits of greater than 35 MPH and less than or equal to 35 MPH is based on the following equation:</t>
  </si>
  <si>
    <r>
      <t>Where T</t>
    </r>
    <r>
      <rPr>
        <vertAlign val="subscript"/>
        <sz val="11"/>
        <color theme="1"/>
        <rFont val="Calibri"/>
        <family val="2"/>
        <scheme val="minor"/>
      </rPr>
      <t>N</t>
    </r>
    <r>
      <rPr>
        <sz val="11"/>
        <color theme="1"/>
        <rFont val="Calibri"/>
        <family val="2"/>
        <scheme val="minor"/>
      </rPr>
      <t xml:space="preserve"> is the Target IRI of N section and L</t>
    </r>
    <r>
      <rPr>
        <vertAlign val="subscript"/>
        <sz val="11"/>
        <color theme="1"/>
        <rFont val="Calibri"/>
        <family val="2"/>
        <scheme val="minor"/>
      </rPr>
      <t>N</t>
    </r>
    <r>
      <rPr>
        <sz val="11"/>
        <color theme="1"/>
        <rFont val="Calibri"/>
        <family val="2"/>
        <scheme val="minor"/>
      </rPr>
      <t xml:space="preserve"> is the length of N section in miles to the nearest 0.01 mile</t>
    </r>
  </si>
  <si>
    <t>Target IRI Lookup Tool</t>
  </si>
  <si>
    <t>The Target IRI for any roadway can be found on Table 401.03.07-8 in columns F - S of this worksheet</t>
  </si>
  <si>
    <t>Project:</t>
  </si>
  <si>
    <t>Roadway:</t>
  </si>
  <si>
    <t>Direction:</t>
  </si>
  <si>
    <t>Lane:</t>
  </si>
  <si>
    <t>Limits:</t>
  </si>
  <si>
    <t>Prime/Paving  Contractor:</t>
  </si>
  <si>
    <t># of Lifts =</t>
  </si>
  <si>
    <t>IRI Test Date:</t>
  </si>
  <si>
    <t>Pay Adj.</t>
  </si>
  <si>
    <t>Lane</t>
  </si>
  <si>
    <t>Table 401.03.07-7B  Minimum Value of P</t>
  </si>
  <si>
    <t>Surface Course Mix</t>
  </si>
  <si>
    <t>P</t>
  </si>
  <si>
    <t>Hot Mix Asphalt (Dense Graded) with PG 64-22 binder</t>
  </si>
  <si>
    <t>Hot Mix Asphalt (Dense Graded) with PG 64E-22 binder</t>
  </si>
  <si>
    <t>Bridge Deck Waterproof Surface Course</t>
  </si>
  <si>
    <t>Surface Course Mix:</t>
  </si>
  <si>
    <t>Stone Matrix Asphalt, High Performance Thin Overlay, Ultra-Thin Friction Course, Open Graded or Gap Graded Mixes</t>
  </si>
  <si>
    <t>Use minimum value of P?</t>
  </si>
  <si>
    <t>Design Thickness of the last life to be evaluated (D) in inches:</t>
  </si>
  <si>
    <t xml:space="preserve">Bid price of Milling, per Square Yard (M): </t>
  </si>
  <si>
    <t>Minimum Value of P =</t>
  </si>
  <si>
    <t>True value of P:</t>
  </si>
  <si>
    <t>Paving Route Location:</t>
  </si>
  <si>
    <t>PA1</t>
  </si>
  <si>
    <t>PA2</t>
  </si>
  <si>
    <t>PA3</t>
  </si>
  <si>
    <t>PA4</t>
  </si>
  <si>
    <t>Pay Equation Type:</t>
  </si>
  <si>
    <t>Target IRI (T) in in/mi:</t>
  </si>
  <si>
    <t>PAEone</t>
  </si>
  <si>
    <t>Aone</t>
  </si>
  <si>
    <t>PAEthree</t>
  </si>
  <si>
    <t>PAEtwo</t>
  </si>
  <si>
    <t>PAEfour</t>
  </si>
  <si>
    <t>Athree</t>
  </si>
  <si>
    <t>Atwo</t>
  </si>
  <si>
    <t>Afour</t>
  </si>
  <si>
    <t>Lot No.</t>
  </si>
  <si>
    <t>payequationone</t>
  </si>
  <si>
    <t>payequationtwo</t>
  </si>
  <si>
    <t>payequationthree</t>
  </si>
  <si>
    <t>payequationfour</t>
  </si>
  <si>
    <t>payequationfive</t>
  </si>
  <si>
    <t>Pre-Construction Average IRI (C):</t>
  </si>
  <si>
    <t>Is the Paving Route designated NHS or NJDOT jurisdiction with a pre-construction average IRI ≥ 171 and constructed with One Operation?</t>
  </si>
  <si>
    <t>PAEfive</t>
  </si>
  <si>
    <t>Afive</t>
  </si>
  <si>
    <t>Lot Start</t>
  </si>
  <si>
    <t>Lot End</t>
  </si>
  <si>
    <t>Lot Stop</t>
  </si>
  <si>
    <t>IRI</t>
  </si>
  <si>
    <t>pa5</t>
  </si>
  <si>
    <t>pa4</t>
  </si>
  <si>
    <t>pa3</t>
  </si>
  <si>
    <t>pa2</t>
  </si>
  <si>
    <t>pa1</t>
  </si>
  <si>
    <t>combined</t>
  </si>
  <si>
    <t>=IF($P$14="PA4",IF(E24&lt;=$P$16,0,IF(E24&gt;$AT$147,"Max Neg. Pay/CA",ROUND(((E24-$P$16)*(-1.25)),2))),"NOT PA4")</t>
  </si>
  <si>
    <t>=IF($P$14="PA3",IF(E24&lt;=120,0,IF(E24&gt;170,CONCAT("-$",C18," or CA"),ROUND(($C$18/((-37.75347*LN($P$16))+194.87))-($C$18/((-37.75347*LN(E24))+194.87)),2))),"NOT PA3")</t>
  </si>
  <si>
    <t>=IF($P$14="PA2",IF(E24&lt;=120,0,IF(E24&gt;170,"Max Neg. Pay/CA",ROUND(((E24-120)*-5),2))),"NOT PA2")</t>
  </si>
  <si>
    <t>=IF($P$14="PA1",IF(E24&lt;$P$16,0,IF(E24&gt;170,CONCAT("-$",ROUND($C$18,2)," or CA"),ROUND(($C$18/((-37.75347*LN($P$16))+194.87))-($C$18/((-37.75347*LN(E24))+194.87)),2))),"NOT PA1")</t>
  </si>
  <si>
    <t>=IF($P$15="Yes",IF(E24&lt;=$P$16,0, ROUND(($AM$158/((-37.75347*LN($P$16))+194.87))-($AM$158/((-37.75347*LN(E24))+194.87)),2)),"NOT PA5 ONE OPERATION")</t>
  </si>
  <si>
    <t>List any lots to be exlucded:</t>
  </si>
  <si>
    <t>PAY ADJUSTMENT</t>
  </si>
  <si>
    <t>Total Pay Adjustment for this sheet (corrective actions not included):</t>
  </si>
  <si>
    <t>=IF(OR(ISBLANK($I$9),ISBLANK($I$10),ISBLANK($I$11),ISBLANK($P$14),ISBLANK($P$15),ISBLANK($P$16),ISBLANK($F$16)),"",IF($P$15="Yes",IF(E24&lt;=$P$16,0, ROUND(($AM$158/((-37.75347*LN($P$16))+194.87))-($AM$158/((-37.75347*LN(E24))+194.87)),2)),IF($P$14="PA1",IF(E24&lt;$P$16,0,IF(E24&gt;170,CONCAT("-$",ROUND($C$18,2)," or CA"),ROUND(($C$18/((-37.75347*LN($P$16))+194.87))-($C$18/((-37.75347*LN(E24))+194.87)),2))),IF($P$14="PA2",IF(E24&lt;=120,0,IF(E24&gt;170,"Max Neg. Pay/CA",ROUND(((E24-120)*-5),2))),IF($P$14="PA3",IF(E24&lt;=120,0,IF(E24&gt;170,CONCAT("-$",$C$18," or CA"),ROUND(($C$18/((-37.75347*LN($P$16))+194.87))-($C$18/((-37.75347*LN(E24))+194.87)),2))),IF($P$14="PA4",IF(E24&lt;=$P$16,0,IF(E24&gt;$AT$147,"Max Neg. Pay/CA",ROUND(((E24-$P$16)*(-1.25)),2))),""))))))</t>
  </si>
  <si>
    <t>Number of Lots that may require corrective action:</t>
  </si>
  <si>
    <t>Perfect Formula</t>
  </si>
  <si>
    <t>Bid price of last lift of the pavement structure to be evaluated per Ton (P):</t>
  </si>
  <si>
    <t>PAEempty</t>
  </si>
  <si>
    <t>IRI Check Date:</t>
  </si>
  <si>
    <t>Excluded Lots' pay adjustments:</t>
  </si>
  <si>
    <t xml:space="preserve">                                                             Report IRI as a whole number in inches/mile (in/mi) units. Lots are measured in 0.01 mile lengths. 
                                                       Report Lot Start and End as the starting milepost and ending milepost of each lot. Example: 15.00 - 15.01            (CA= Corrective Action)</t>
  </si>
  <si>
    <t>Number of lots with IRI &gt; Target IRI:</t>
  </si>
  <si>
    <t>Number of lots with IRI ≤ Target IRI:</t>
  </si>
  <si>
    <t>Average IRI for all lots:</t>
  </si>
  <si>
    <t>Limits</t>
  </si>
  <si>
    <t>Project Name:</t>
  </si>
  <si>
    <t>Direction</t>
  </si>
  <si>
    <t>Total Number of Lots</t>
  </si>
  <si>
    <t>Average IRI</t>
  </si>
  <si>
    <t># of Lots with IRI &gt; Target IRI</t>
  </si>
  <si>
    <t># of Lots with IRI ≤ Target IRI</t>
  </si>
  <si>
    <t>Prime Contractor:</t>
  </si>
  <si>
    <t>Municipality:</t>
  </si>
  <si>
    <t>Technologist Signature:</t>
  </si>
  <si>
    <t>Signature - County/Municipal Engineer</t>
  </si>
  <si>
    <t>Print</t>
  </si>
  <si>
    <t>County/Municipal Engineer Name:</t>
  </si>
  <si>
    <t>Technologist Name:</t>
  </si>
  <si>
    <t>Address of Independent Testing Agency:</t>
  </si>
  <si>
    <t>Name of Independent Testing Agency:</t>
  </si>
  <si>
    <t>Approved by County/Municipal Engineer:</t>
  </si>
  <si>
    <t>IRI Testing Summary Report</t>
  </si>
  <si>
    <t>Total Pay Adjustment</t>
  </si>
  <si>
    <t># of Excluded Lots</t>
  </si>
  <si>
    <t>Instructions:</t>
  </si>
  <si>
    <t>IMPERFECT FORMULA</t>
  </si>
  <si>
    <t># of Lots that may Require Corrective Action</t>
  </si>
  <si>
    <t>This worksheet is locked. Please press the Tab key to advance to the next unlocked cell for you to fill in.</t>
  </si>
  <si>
    <t>This worksheet is locked. Please press the Tab key to advance to the next unlocked cell for you to fill in. If you require additional worksheets, you may make a copy of this worksheet and rename the worksheet in sequence with the other worksheets.</t>
  </si>
  <si>
    <t>If you are uncertain how to read Table 401.03.07-8, this tool will determine your target IRI for you.</t>
  </si>
  <si>
    <t>PA=PAE*</t>
  </si>
  <si>
    <t>**Positive Pay adjustment will be used to offset negative pay adjustment. Total pay adjustment for each lane will not be greater than zero, but may result in a negative pay adjustment.</t>
  </si>
  <si>
    <t>Note: The total pay adjustment for any lane may not be greater than zero. Positive pay adjustments may only count toward the lane in which those positive pay adjustments occur.</t>
  </si>
  <si>
    <t>1. Start by filling out one, or more worksheets as necessary, for each lane of each roadway by starting on Worksheet 1 and moving onto Worksheet 2 and Worksheet 3, etc. 
2. After filling out the necessary amout of Worksheets, return to this Summary sheet tab and fill out the Project Name, Municipality, and Prime Contractor.
3. Use the data from each Worksheet to fill in a line of the table below accordingly. 
4. Fill in the requested information about the indenpendent testing agency. 
5. Print out this Summary sheet and all other worksheets used for each lane of each roadway. These sheets will makeup the IRI Testing Summary Report.
6. Submit the IRI Testing Summary Report to the county/municipal engineer in charge of the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</si>
</sst>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164" formatCode="&quot;$&quot;#,##0.00"/>
    <numFmt numFmtId="165" formatCode="0.0"/>
    <numFmt numFmtId="166" formatCode="&quot;$&quot;#,##0.000"/>
  </numFmts>
  <fonts count="36" x14ac:knownFonts="1">
    <font>
      <sz val="11"/>
      <color theme="1"/>
      <name val="Calibri"/>
      <family val="2"/>
      <scheme val="minor"/>
    </font>
    <font>
      <sz val="11"/>
      <color theme="1"/>
      <name val="Calibri"/>
      <family val="2"/>
      <scheme val="minor"/>
    </font>
    <font>
      <sz val="10"/>
      <color theme="1"/>
      <name val="Calibri"/>
      <family val="2"/>
      <scheme val="minor"/>
    </font>
    <font>
      <sz val="9"/>
      <color theme="1"/>
      <name val="Times New Roman"/>
      <family val="1"/>
    </font>
    <font>
      <b/>
      <sz val="9"/>
      <color theme="1"/>
      <name val="Times New Roman"/>
      <family val="1"/>
    </font>
    <font>
      <b/>
      <vertAlign val="superscript"/>
      <sz val="9"/>
      <color theme="1"/>
      <name val="Times New Roman"/>
      <family val="1"/>
    </font>
    <font>
      <b/>
      <sz val="9"/>
      <color rgb="FF000000"/>
      <name val="Times New Roman"/>
      <family val="1"/>
    </font>
    <font>
      <vertAlign val="superscript"/>
      <sz val="9"/>
      <color theme="1"/>
      <name val="Times New Roman"/>
      <family val="1"/>
    </font>
    <font>
      <sz val="9"/>
      <color rgb="FF000000"/>
      <name val="Times New Roman"/>
      <family val="1"/>
    </font>
    <font>
      <vertAlign val="subscript"/>
      <sz val="9"/>
      <color theme="1"/>
      <name val="Times New Roman"/>
      <family val="1"/>
    </font>
    <font>
      <vertAlign val="subscript"/>
      <sz val="11"/>
      <color theme="1"/>
      <name val="Calibri"/>
      <family val="2"/>
      <scheme val="minor"/>
    </font>
    <font>
      <b/>
      <sz val="14"/>
      <color theme="1"/>
      <name val="Calibri"/>
      <family val="2"/>
      <scheme val="minor"/>
    </font>
    <font>
      <sz val="10"/>
      <name val="Arial"/>
      <family val="2"/>
    </font>
    <font>
      <b/>
      <sz val="8"/>
      <name val="Arial"/>
      <family val="2"/>
    </font>
    <font>
      <b/>
      <sz val="11"/>
      <name val="Arial"/>
      <family val="2"/>
    </font>
    <font>
      <sz val="8"/>
      <name val="Arial"/>
      <family val="2"/>
    </font>
    <font>
      <b/>
      <sz val="10"/>
      <name val="Arial"/>
      <family val="2"/>
    </font>
    <font>
      <sz val="8"/>
      <color theme="1"/>
      <name val="Arial"/>
      <family val="2"/>
    </font>
    <font>
      <b/>
      <sz val="8"/>
      <color theme="1"/>
      <name val="Arial"/>
      <family val="2"/>
    </font>
    <font>
      <b/>
      <u/>
      <sz val="10"/>
      <name val="Arial"/>
      <family val="2"/>
    </font>
    <font>
      <b/>
      <sz val="11"/>
      <color rgb="FFFF0000"/>
      <name val="Calibri"/>
      <family val="2"/>
      <scheme val="minor"/>
    </font>
    <font>
      <sz val="11"/>
      <color theme="0"/>
      <name val="Calibri"/>
      <family val="2"/>
      <scheme val="minor"/>
    </font>
    <font>
      <b/>
      <sz val="9"/>
      <name val="Arial"/>
      <family val="2"/>
    </font>
    <font>
      <i/>
      <sz val="9"/>
      <color theme="1"/>
      <name val="Calibri"/>
      <family val="2"/>
      <scheme val="minor"/>
    </font>
    <font>
      <sz val="14"/>
      <color theme="1"/>
      <name val="Calibri"/>
      <family val="2"/>
      <scheme val="minor"/>
    </font>
    <font>
      <sz val="11"/>
      <color theme="0" tint="-0.249977111117893"/>
      <name val="Calibri"/>
      <family val="2"/>
      <scheme val="minor"/>
    </font>
    <font>
      <sz val="9"/>
      <color theme="0" tint="-0.249977111117893"/>
      <name val="Times New Roman"/>
      <family val="1"/>
    </font>
    <font>
      <sz val="10"/>
      <color theme="0" tint="-0.249977111117893"/>
      <name val="Calibri"/>
      <family val="2"/>
      <scheme val="minor"/>
    </font>
    <font>
      <sz val="8"/>
      <color theme="0"/>
      <name val="Arial"/>
      <family val="2"/>
    </font>
    <font>
      <b/>
      <u/>
      <sz val="11"/>
      <color theme="0"/>
      <name val="Calibri"/>
      <family val="2"/>
      <scheme val="minor"/>
    </font>
    <font>
      <b/>
      <sz val="9"/>
      <color theme="0"/>
      <name val="Times New Roman"/>
      <family val="1"/>
    </font>
    <font>
      <sz val="9"/>
      <color theme="0"/>
      <name val="Times New Roman"/>
      <family val="1"/>
    </font>
    <font>
      <sz val="10"/>
      <color theme="0"/>
      <name val="Calibri"/>
      <family val="2"/>
      <scheme val="minor"/>
    </font>
    <font>
      <b/>
      <sz val="8"/>
      <color theme="0"/>
      <name val="Arial"/>
      <family val="2"/>
    </font>
    <font>
      <sz val="11"/>
      <name val="Calibri"/>
      <family val="2"/>
      <scheme val="minor"/>
    </font>
    <font>
      <b/>
      <sz val="11"/>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theme="1"/>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double">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top/>
      <bottom/>
      <diagonal/>
    </border>
    <border>
      <left/>
      <right/>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dotted">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6">
    <xf numFmtId="0" fontId="0" fillId="0" borderId="0"/>
    <xf numFmtId="0" fontId="12" fillId="0" borderId="0"/>
    <xf numFmtId="0" fontId="12" fillId="0" borderId="0"/>
    <xf numFmtId="0" fontId="12" fillId="0" borderId="0"/>
    <xf numFmtId="0" fontId="1" fillId="0" borderId="0"/>
    <xf numFmtId="0" fontId="1" fillId="0" borderId="0"/>
  </cellStyleXfs>
  <cellXfs count="286">
    <xf numFmtId="0" fontId="0" fillId="0" borderId="0" xfId="0"/>
    <xf numFmtId="0" fontId="3" fillId="0" borderId="0" xfId="0" applyFont="1" applyAlignment="1">
      <alignment horizontal="center" vertical="center" wrapText="1"/>
    </xf>
    <xf numFmtId="0" fontId="4" fillId="0" borderId="22"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0" xfId="0" applyFont="1" applyAlignment="1">
      <alignment horizontal="center" vertical="center"/>
    </xf>
    <xf numFmtId="0" fontId="0" fillId="3" borderId="0" xfId="0" applyFill="1"/>
    <xf numFmtId="0" fontId="3" fillId="0" borderId="0" xfId="0" applyFont="1" applyAlignment="1">
      <alignment horizontal="left" vertical="center"/>
    </xf>
    <xf numFmtId="0" fontId="2" fillId="0" borderId="28" xfId="0" applyFont="1" applyBorder="1" applyAlignment="1">
      <alignment vertical="center"/>
    </xf>
    <xf numFmtId="0" fontId="2" fillId="0" borderId="29" xfId="0" applyFont="1" applyBorder="1" applyAlignment="1">
      <alignment vertical="center" wrapText="1"/>
    </xf>
    <xf numFmtId="0" fontId="2" fillId="0" borderId="29" xfId="0" applyFont="1" applyBorder="1" applyAlignment="1">
      <alignment horizontal="left" vertical="center"/>
    </xf>
    <xf numFmtId="0" fontId="2" fillId="0" borderId="24" xfId="0" applyFont="1" applyBorder="1" applyAlignment="1">
      <alignment horizontal="center" vertical="center" wrapText="1"/>
    </xf>
    <xf numFmtId="0" fontId="2" fillId="0" borderId="23" xfId="0" applyFont="1" applyBorder="1" applyAlignment="1">
      <alignment horizontal="center" vertical="center" wrapText="1"/>
    </xf>
    <xf numFmtId="0" fontId="0" fillId="0" borderId="24" xfId="0" applyBorder="1"/>
    <xf numFmtId="0" fontId="0" fillId="0" borderId="23" xfId="0" applyBorder="1"/>
    <xf numFmtId="0" fontId="0" fillId="3" borderId="24" xfId="0" applyFill="1" applyBorder="1"/>
    <xf numFmtId="0" fontId="0" fillId="3" borderId="23" xfId="0" applyFill="1" applyBorder="1"/>
    <xf numFmtId="0" fontId="0" fillId="0" borderId="24" xfId="0" applyBorder="1" applyAlignment="1">
      <alignment vertical="center"/>
    </xf>
    <xf numFmtId="0" fontId="4" fillId="0" borderId="0" xfId="0" applyFont="1" applyAlignment="1">
      <alignment horizontal="center" vertical="center" wrapText="1"/>
    </xf>
    <xf numFmtId="0" fontId="3" fillId="0" borderId="0" xfId="0" applyFont="1" applyAlignment="1">
      <alignment horizontal="justify" vertical="center" wrapText="1"/>
    </xf>
    <xf numFmtId="0" fontId="0" fillId="3" borderId="0" xfId="0" applyFill="1" applyAlignment="1">
      <alignment vertical="center" wrapText="1"/>
    </xf>
    <xf numFmtId="0" fontId="0" fillId="0" borderId="31" xfId="0" applyBorder="1" applyAlignment="1" applyProtection="1">
      <alignment horizontal="center"/>
      <protection locked="0"/>
    </xf>
    <xf numFmtId="0" fontId="0" fillId="0" borderId="9"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30" xfId="0" applyBorder="1" applyAlignment="1" applyProtection="1">
      <alignment horizontal="center"/>
      <protection locked="0"/>
    </xf>
    <xf numFmtId="0" fontId="0" fillId="4" borderId="0" xfId="0" applyFill="1"/>
    <xf numFmtId="0" fontId="4" fillId="4" borderId="0" xfId="0" applyFont="1" applyFill="1" applyAlignment="1">
      <alignment horizontal="center" vertical="center" wrapText="1"/>
    </xf>
    <xf numFmtId="0" fontId="3" fillId="4" borderId="0" xfId="0" applyFont="1" applyFill="1" applyAlignment="1">
      <alignment horizontal="center" vertical="center" wrapText="1"/>
    </xf>
    <xf numFmtId="0" fontId="3" fillId="4" borderId="0" xfId="0" applyFont="1" applyFill="1" applyAlignment="1">
      <alignment horizontal="justify" vertical="center" wrapText="1"/>
    </xf>
    <xf numFmtId="0" fontId="0" fillId="4" borderId="0" xfId="0" applyFill="1" applyAlignment="1">
      <alignment vertical="center" wrapText="1"/>
    </xf>
    <xf numFmtId="0" fontId="3" fillId="4" borderId="0" xfId="0" applyFont="1" applyFill="1" applyAlignment="1">
      <alignment horizontal="left" vertical="center"/>
    </xf>
    <xf numFmtId="0" fontId="15" fillId="0" borderId="22" xfId="0" applyFont="1" applyBorder="1" applyAlignment="1" applyProtection="1">
      <alignment horizontal="center" vertical="center"/>
      <protection locked="0"/>
    </xf>
    <xf numFmtId="0" fontId="0" fillId="0" borderId="0" xfId="0" applyAlignment="1">
      <alignment horizontal="right"/>
    </xf>
    <xf numFmtId="0" fontId="13" fillId="0" borderId="22" xfId="0" applyFont="1" applyBorder="1" applyAlignment="1" applyProtection="1">
      <alignment horizontal="center" vertical="center"/>
      <protection hidden="1"/>
    </xf>
    <xf numFmtId="164" fontId="13" fillId="0" borderId="0" xfId="0" applyNumberFormat="1" applyFont="1" applyAlignment="1" applyProtection="1">
      <alignment horizontal="center" vertical="center"/>
      <protection locked="0"/>
    </xf>
    <xf numFmtId="0" fontId="13" fillId="0" borderId="14" xfId="0" applyFont="1" applyBorder="1" applyAlignment="1" applyProtection="1">
      <alignment horizontal="center" vertical="center"/>
      <protection locked="0"/>
    </xf>
    <xf numFmtId="164" fontId="13" fillId="0" borderId="20" xfId="0" applyNumberFormat="1" applyFont="1" applyBorder="1" applyAlignment="1" applyProtection="1">
      <alignment horizontal="center" vertical="center"/>
      <protection hidden="1"/>
    </xf>
    <xf numFmtId="1" fontId="15" fillId="0" borderId="28" xfId="0" applyNumberFormat="1" applyFont="1" applyBorder="1" applyAlignment="1" applyProtection="1">
      <alignment horizontal="center" vertical="center"/>
      <protection locked="0"/>
    </xf>
    <xf numFmtId="165" fontId="15" fillId="0" borderId="38" xfId="0" applyNumberFormat="1" applyFont="1" applyBorder="1" applyAlignment="1" applyProtection="1">
      <alignment horizontal="center" vertical="center"/>
      <protection locked="0"/>
    </xf>
    <xf numFmtId="1" fontId="15" fillId="0" borderId="41" xfId="0" applyNumberFormat="1" applyFont="1" applyBorder="1" applyAlignment="1" applyProtection="1">
      <alignment horizontal="center" vertical="center"/>
      <protection locked="0"/>
    </xf>
    <xf numFmtId="2" fontId="15" fillId="0" borderId="38" xfId="0" applyNumberFormat="1" applyFont="1" applyBorder="1" applyAlignment="1" applyProtection="1">
      <alignment horizontal="center" vertical="center"/>
      <protection locked="0"/>
    </xf>
    <xf numFmtId="2" fontId="13" fillId="0" borderId="22" xfId="0" applyNumberFormat="1" applyFont="1" applyBorder="1" applyAlignment="1" applyProtection="1">
      <alignment horizontal="center" vertical="center"/>
      <protection locked="0"/>
    </xf>
    <xf numFmtId="164" fontId="13" fillId="0" borderId="22" xfId="0" applyNumberFormat="1" applyFont="1" applyBorder="1" applyAlignment="1" applyProtection="1">
      <alignment horizontal="center" vertical="center"/>
      <protection locked="0"/>
    </xf>
    <xf numFmtId="164" fontId="13" fillId="0" borderId="22" xfId="0" applyNumberFormat="1" applyFont="1" applyBorder="1" applyAlignment="1" applyProtection="1">
      <alignment horizontal="center" vertical="center"/>
      <protection hidden="1"/>
    </xf>
    <xf numFmtId="0" fontId="13" fillId="0" borderId="13" xfId="1" applyFont="1" applyBorder="1" applyAlignment="1">
      <alignment horizontal="center" vertical="center" wrapText="1"/>
    </xf>
    <xf numFmtId="0" fontId="13" fillId="0" borderId="13" xfId="1" applyFont="1" applyBorder="1" applyAlignment="1">
      <alignment horizontal="center" vertical="center"/>
    </xf>
    <xf numFmtId="0" fontId="13" fillId="0" borderId="13" xfId="0" applyFont="1" applyBorder="1" applyAlignment="1">
      <alignment horizontal="center" vertical="center"/>
    </xf>
    <xf numFmtId="0" fontId="13" fillId="0" borderId="13" xfId="0" applyFont="1" applyBorder="1" applyAlignment="1">
      <alignment vertical="center"/>
    </xf>
    <xf numFmtId="0" fontId="13" fillId="0" borderId="22" xfId="0" applyFont="1" applyBorder="1" applyAlignment="1">
      <alignment vertical="center"/>
    </xf>
    <xf numFmtId="0" fontId="0" fillId="0" borderId="22" xfId="0" applyBorder="1"/>
    <xf numFmtId="0" fontId="13" fillId="0" borderId="22" xfId="0" applyFont="1" applyBorder="1" applyAlignment="1">
      <alignment horizontal="center" vertical="center"/>
    </xf>
    <xf numFmtId="0" fontId="13" fillId="0" borderId="14" xfId="0" applyFont="1" applyBorder="1" applyAlignment="1">
      <alignment horizontal="center" vertical="center"/>
    </xf>
    <xf numFmtId="14" fontId="15" fillId="0" borderId="21" xfId="0" applyNumberFormat="1" applyFont="1" applyBorder="1" applyAlignment="1">
      <alignment horizontal="left" vertical="center"/>
    </xf>
    <xf numFmtId="14" fontId="13" fillId="0" borderId="0" xfId="0" applyNumberFormat="1" applyFont="1" applyAlignment="1">
      <alignment horizontal="left" vertical="center"/>
    </xf>
    <xf numFmtId="0" fontId="13" fillId="0" borderId="0" xfId="0" applyFont="1" applyAlignment="1">
      <alignment horizontal="left" vertical="center"/>
    </xf>
    <xf numFmtId="14" fontId="0" fillId="0" borderId="18" xfId="0" applyNumberFormat="1" applyBorder="1" applyAlignment="1">
      <alignment horizontal="center" vertical="center"/>
    </xf>
    <xf numFmtId="0" fontId="13" fillId="0" borderId="13" xfId="0" applyFont="1" applyBorder="1" applyAlignment="1">
      <alignment horizontal="left" vertical="center"/>
    </xf>
    <xf numFmtId="164" fontId="13" fillId="0" borderId="20" xfId="0" applyNumberFormat="1" applyFont="1" applyBorder="1" applyAlignment="1">
      <alignment vertical="center"/>
    </xf>
    <xf numFmtId="14" fontId="15" fillId="0" borderId="22" xfId="0" applyNumberFormat="1" applyFont="1" applyBorder="1" applyAlignment="1">
      <alignment horizontal="left" vertical="center"/>
    </xf>
    <xf numFmtId="14" fontId="13" fillId="0" borderId="20" xfId="0" applyNumberFormat="1" applyFont="1" applyBorder="1" applyAlignment="1">
      <alignment horizontal="left" vertical="center"/>
    </xf>
    <xf numFmtId="0" fontId="13" fillId="0" borderId="20" xfId="0" applyFont="1" applyBorder="1" applyAlignment="1">
      <alignment horizontal="left" vertical="center"/>
    </xf>
    <xf numFmtId="14" fontId="0" fillId="0" borderId="14" xfId="0" applyNumberFormat="1" applyBorder="1" applyAlignment="1">
      <alignment horizontal="center" vertical="center"/>
    </xf>
    <xf numFmtId="0" fontId="15" fillId="0" borderId="22" xfId="0" applyFont="1" applyBorder="1" applyAlignment="1">
      <alignment vertical="center"/>
    </xf>
    <xf numFmtId="0" fontId="13" fillId="0" borderId="24" xfId="0" applyFont="1" applyBorder="1" applyAlignment="1">
      <alignment vertical="center"/>
    </xf>
    <xf numFmtId="0" fontId="15" fillId="0" borderId="0" xfId="0" applyFont="1" applyAlignment="1">
      <alignment vertical="center"/>
    </xf>
    <xf numFmtId="0" fontId="13" fillId="0" borderId="0" xfId="0" applyFont="1" applyAlignment="1">
      <alignment horizontal="center" vertical="center"/>
    </xf>
    <xf numFmtId="3" fontId="13" fillId="0" borderId="0" xfId="0" applyNumberFormat="1" applyFont="1" applyAlignment="1">
      <alignment horizontal="center" vertical="center" shrinkToFit="1"/>
    </xf>
    <xf numFmtId="0" fontId="13" fillId="5" borderId="13" xfId="0" applyFont="1" applyFill="1" applyBorder="1" applyAlignment="1">
      <alignment vertical="center"/>
    </xf>
    <xf numFmtId="0" fontId="15" fillId="5" borderId="22" xfId="0" applyFont="1" applyFill="1" applyBorder="1" applyAlignment="1">
      <alignment vertical="center"/>
    </xf>
    <xf numFmtId="0" fontId="0" fillId="5" borderId="22" xfId="0" applyFill="1" applyBorder="1"/>
    <xf numFmtId="0" fontId="13" fillId="5" borderId="14" xfId="0" applyFont="1" applyFill="1" applyBorder="1" applyAlignment="1">
      <alignment horizontal="center" vertical="center"/>
    </xf>
    <xf numFmtId="0" fontId="13" fillId="0" borderId="23" xfId="0" applyFont="1" applyBorder="1" applyAlignment="1">
      <alignment vertical="center"/>
    </xf>
    <xf numFmtId="0" fontId="14" fillId="0" borderId="24" xfId="0" applyFont="1" applyBorder="1" applyAlignment="1">
      <alignment horizontal="right" vertical="center"/>
    </xf>
    <xf numFmtId="0" fontId="14" fillId="0" borderId="0" xfId="0" applyFont="1" applyAlignment="1">
      <alignment horizontal="right" vertical="center"/>
    </xf>
    <xf numFmtId="164" fontId="14" fillId="0" borderId="0" xfId="0" applyNumberFormat="1" applyFont="1" applyAlignment="1">
      <alignment horizontal="center" vertical="center"/>
    </xf>
    <xf numFmtId="0" fontId="14" fillId="0" borderId="0" xfId="0" applyFont="1" applyAlignment="1">
      <alignment horizontal="center" vertical="center"/>
    </xf>
    <xf numFmtId="6" fontId="13" fillId="0" borderId="22" xfId="2" applyNumberFormat="1" applyFont="1" applyBorder="1" applyAlignment="1">
      <alignment vertical="center"/>
    </xf>
    <xf numFmtId="1" fontId="16" fillId="0" borderId="14" xfId="0" applyNumberFormat="1" applyFont="1" applyBorder="1" applyAlignment="1">
      <alignment horizontal="center" vertical="center"/>
    </xf>
    <xf numFmtId="0" fontId="13" fillId="0" borderId="13" xfId="0" applyFont="1" applyBorder="1" applyAlignment="1">
      <alignment horizontal="center" vertical="center" wrapText="1"/>
    </xf>
    <xf numFmtId="0" fontId="13" fillId="0" borderId="39" xfId="0" applyFont="1" applyBorder="1" applyAlignment="1">
      <alignment horizontal="center" vertical="center"/>
    </xf>
    <xf numFmtId="0" fontId="13" fillId="0" borderId="40"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39" xfId="0" applyFont="1" applyBorder="1" applyAlignment="1">
      <alignment horizontal="center" vertical="center" wrapText="1"/>
    </xf>
    <xf numFmtId="0" fontId="13" fillId="0" borderId="14" xfId="0" applyFont="1" applyBorder="1" applyAlignment="1">
      <alignment horizontal="center" vertical="center" wrapText="1"/>
    </xf>
    <xf numFmtId="164" fontId="15" fillId="0" borderId="31" xfId="0" applyNumberFormat="1" applyFont="1" applyBorder="1" applyAlignment="1">
      <alignment horizontal="center" vertical="center"/>
    </xf>
    <xf numFmtId="164" fontId="17" fillId="0" borderId="31" xfId="0" applyNumberFormat="1" applyFont="1" applyBorder="1" applyAlignment="1">
      <alignment horizontal="center" vertical="center"/>
    </xf>
    <xf numFmtId="3" fontId="13" fillId="0" borderId="18" xfId="0" applyNumberFormat="1" applyFont="1" applyBorder="1" applyAlignment="1" applyProtection="1">
      <alignment horizontal="center" vertical="center" shrinkToFit="1"/>
      <protection locked="0"/>
    </xf>
    <xf numFmtId="0" fontId="18" fillId="0" borderId="14" xfId="0" applyFont="1" applyBorder="1" applyAlignment="1" applyProtection="1">
      <alignment horizontal="center"/>
      <protection locked="0"/>
    </xf>
    <xf numFmtId="1" fontId="17" fillId="0" borderId="8" xfId="0" applyNumberFormat="1" applyFont="1" applyBorder="1" applyAlignment="1" applyProtection="1">
      <alignment horizontal="center" vertical="center"/>
      <protection locked="0" hidden="1"/>
    </xf>
    <xf numFmtId="2" fontId="17" fillId="0" borderId="1" xfId="0" applyNumberFormat="1" applyFont="1" applyBorder="1" applyAlignment="1" applyProtection="1">
      <alignment horizontal="center" vertical="center"/>
      <protection locked="0" hidden="1"/>
    </xf>
    <xf numFmtId="165" fontId="17" fillId="0" borderId="1" xfId="0" applyNumberFormat="1" applyFont="1" applyBorder="1" applyAlignment="1" applyProtection="1">
      <alignment horizontal="center" vertical="center"/>
      <protection locked="0" hidden="1"/>
    </xf>
    <xf numFmtId="1" fontId="17" fillId="0" borderId="37" xfId="0" applyNumberFormat="1" applyFont="1" applyBorder="1" applyAlignment="1" applyProtection="1">
      <alignment horizontal="center" vertical="center"/>
      <protection locked="0" hidden="1"/>
    </xf>
    <xf numFmtId="1" fontId="17" fillId="0" borderId="10" xfId="0" applyNumberFormat="1" applyFont="1" applyBorder="1" applyAlignment="1" applyProtection="1">
      <alignment horizontal="center" vertical="center"/>
      <protection locked="0" hidden="1"/>
    </xf>
    <xf numFmtId="2" fontId="17" fillId="0" borderId="11" xfId="0" applyNumberFormat="1" applyFont="1" applyBorder="1" applyAlignment="1" applyProtection="1">
      <alignment horizontal="center" vertical="center"/>
      <protection locked="0" hidden="1"/>
    </xf>
    <xf numFmtId="165" fontId="17" fillId="0" borderId="11" xfId="0" applyNumberFormat="1" applyFont="1" applyBorder="1" applyAlignment="1" applyProtection="1">
      <alignment horizontal="center" vertical="center"/>
      <protection locked="0" hidden="1"/>
    </xf>
    <xf numFmtId="1" fontId="17" fillId="0" borderId="42" xfId="0" applyNumberFormat="1" applyFont="1" applyBorder="1" applyAlignment="1" applyProtection="1">
      <alignment horizontal="center" vertical="center"/>
      <protection locked="0" hidden="1"/>
    </xf>
    <xf numFmtId="0" fontId="20" fillId="0" borderId="0" xfId="0" applyFont="1"/>
    <xf numFmtId="165" fontId="0" fillId="0" borderId="0" xfId="0" applyNumberFormat="1"/>
    <xf numFmtId="1" fontId="18" fillId="0" borderId="13" xfId="0" applyNumberFormat="1" applyFont="1" applyBorder="1" applyAlignment="1" applyProtection="1">
      <alignment horizontal="left" vertical="center"/>
      <protection hidden="1"/>
    </xf>
    <xf numFmtId="2" fontId="17" fillId="0" borderId="22" xfId="0" applyNumberFormat="1" applyFont="1" applyBorder="1" applyAlignment="1" applyProtection="1">
      <alignment horizontal="center" vertical="center"/>
      <protection hidden="1"/>
    </xf>
    <xf numFmtId="0" fontId="0" fillId="0" borderId="46" xfId="0" applyBorder="1"/>
    <xf numFmtId="0" fontId="23" fillId="0" borderId="46" xfId="0" applyFont="1" applyBorder="1" applyAlignment="1">
      <alignment vertical="top"/>
    </xf>
    <xf numFmtId="0" fontId="0" fillId="0" borderId="41" xfId="0" applyBorder="1"/>
    <xf numFmtId="0" fontId="0" fillId="0" borderId="2" xfId="0" applyBorder="1" applyAlignment="1">
      <alignment horizontal="center" vertical="center"/>
    </xf>
    <xf numFmtId="0" fontId="0" fillId="0" borderId="3" xfId="0"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24" xfId="0" applyBorder="1" applyAlignment="1">
      <alignment horizontal="left"/>
    </xf>
    <xf numFmtId="0" fontId="0" fillId="0" borderId="0" xfId="0" applyAlignment="1">
      <alignment horizontal="left"/>
    </xf>
    <xf numFmtId="0" fontId="0" fillId="0" borderId="0" xfId="0" applyAlignment="1">
      <alignment horizontal="center"/>
    </xf>
    <xf numFmtId="0" fontId="0" fillId="0" borderId="23" xfId="0" applyBorder="1" applyAlignment="1">
      <alignment horizontal="center"/>
    </xf>
    <xf numFmtId="0" fontId="0" fillId="0" borderId="50" xfId="0" applyBorder="1"/>
    <xf numFmtId="0" fontId="0" fillId="0" borderId="51" xfId="0" applyBorder="1"/>
    <xf numFmtId="0" fontId="0" fillId="0" borderId="17" xfId="0" applyBorder="1"/>
    <xf numFmtId="0" fontId="0" fillId="0" borderId="21" xfId="0" applyBorder="1"/>
    <xf numFmtId="0" fontId="0" fillId="0" borderId="52" xfId="0" applyBorder="1"/>
    <xf numFmtId="0" fontId="23" fillId="0" borderId="21" xfId="0" applyFont="1" applyBorder="1" applyAlignment="1">
      <alignment vertical="top"/>
    </xf>
    <xf numFmtId="0" fontId="0" fillId="0" borderId="18" xfId="0" applyBorder="1"/>
    <xf numFmtId="0" fontId="0" fillId="0" borderId="2" xfId="0" applyBorder="1" applyAlignment="1">
      <alignment horizontal="center"/>
    </xf>
    <xf numFmtId="0" fontId="0" fillId="0" borderId="8" xfId="0" applyBorder="1" applyAlignment="1">
      <alignment horizontal="center"/>
    </xf>
    <xf numFmtId="0" fontId="0" fillId="0" borderId="5" xfId="0" applyBorder="1" applyAlignment="1">
      <alignment horizontal="center"/>
    </xf>
    <xf numFmtId="0" fontId="0" fillId="0" borderId="0" xfId="0" applyAlignment="1">
      <alignment wrapText="1"/>
    </xf>
    <xf numFmtId="0" fontId="11" fillId="0" borderId="0" xfId="0" applyFont="1" applyAlignment="1">
      <alignment horizontal="center"/>
    </xf>
    <xf numFmtId="0" fontId="25" fillId="4" borderId="0" xfId="0" applyFont="1" applyFill="1"/>
    <xf numFmtId="0" fontId="26" fillId="4" borderId="0" xfId="0" applyFont="1" applyFill="1" applyAlignment="1">
      <alignment horizontal="center" vertical="center" wrapText="1"/>
    </xf>
    <xf numFmtId="0" fontId="27" fillId="4" borderId="0" xfId="0" applyFont="1" applyFill="1"/>
    <xf numFmtId="0" fontId="25" fillId="4" borderId="0" xfId="0" applyFont="1" applyFill="1" applyAlignment="1">
      <alignment horizontal="center"/>
    </xf>
    <xf numFmtId="0" fontId="21" fillId="0" borderId="0" xfId="0" applyFont="1"/>
    <xf numFmtId="0" fontId="21" fillId="0" borderId="0" xfId="0" quotePrefix="1" applyFont="1"/>
    <xf numFmtId="166" fontId="21" fillId="0" borderId="0" xfId="0" quotePrefix="1" applyNumberFormat="1" applyFont="1"/>
    <xf numFmtId="164" fontId="21" fillId="0" borderId="0" xfId="0" quotePrefix="1" applyNumberFormat="1" applyFont="1"/>
    <xf numFmtId="0" fontId="28" fillId="0" borderId="0" xfId="0" quotePrefix="1" applyFont="1"/>
    <xf numFmtId="0" fontId="29" fillId="0" borderId="0" xfId="0" applyFont="1"/>
    <xf numFmtId="164" fontId="21" fillId="0" borderId="0" xfId="0" applyNumberFormat="1" applyFont="1"/>
    <xf numFmtId="0" fontId="30" fillId="0" borderId="22" xfId="0" applyFont="1" applyBorder="1" applyAlignment="1">
      <alignment horizontal="left" vertical="center" wrapText="1"/>
    </xf>
    <xf numFmtId="0" fontId="30" fillId="0" borderId="22" xfId="0" applyFont="1" applyBorder="1" applyAlignment="1">
      <alignment horizontal="center" vertical="center" wrapText="1"/>
    </xf>
    <xf numFmtId="0" fontId="31" fillId="0" borderId="36" xfId="0" applyFont="1" applyBorder="1" applyAlignment="1">
      <alignment vertical="center" wrapText="1"/>
    </xf>
    <xf numFmtId="8" fontId="31" fillId="0" borderId="36" xfId="0" applyNumberFormat="1" applyFont="1" applyBorder="1" applyAlignment="1">
      <alignment horizontal="center" vertical="center" wrapText="1"/>
    </xf>
    <xf numFmtId="0" fontId="31" fillId="0" borderId="25" xfId="0" applyFont="1" applyBorder="1" applyAlignment="1">
      <alignment vertical="center" wrapText="1"/>
    </xf>
    <xf numFmtId="8" fontId="31" fillId="0" borderId="25" xfId="0" applyNumberFormat="1" applyFont="1" applyBorder="1" applyAlignment="1">
      <alignment horizontal="center" vertical="center" wrapText="1"/>
    </xf>
    <xf numFmtId="0" fontId="21" fillId="0" borderId="0" xfId="0" applyFont="1" applyAlignment="1">
      <alignment horizontal="right"/>
    </xf>
    <xf numFmtId="164" fontId="21" fillId="0" borderId="0" xfId="0" applyNumberFormat="1" applyFont="1" applyAlignment="1">
      <alignment horizontal="left"/>
    </xf>
    <xf numFmtId="0" fontId="32" fillId="0" borderId="0" xfId="0" applyFont="1" applyAlignment="1">
      <alignment horizontal="right"/>
    </xf>
    <xf numFmtId="0" fontId="21" fillId="0" borderId="0" xfId="0" applyFont="1" applyAlignment="1">
      <alignment horizontal="left"/>
    </xf>
    <xf numFmtId="0" fontId="11" fillId="0" borderId="26" xfId="0" applyFont="1" applyBorder="1"/>
    <xf numFmtId="0" fontId="11" fillId="0" borderId="27" xfId="0" applyFont="1" applyBorder="1" applyAlignment="1">
      <alignment horizontal="center"/>
    </xf>
    <xf numFmtId="164" fontId="13" fillId="0" borderId="14" xfId="2" applyNumberFormat="1" applyFont="1" applyBorder="1" applyAlignment="1" applyProtection="1">
      <alignment horizontal="center" vertical="center"/>
      <protection locked="0"/>
    </xf>
    <xf numFmtId="0" fontId="17" fillId="0" borderId="14" xfId="0" quotePrefix="1" applyFont="1" applyBorder="1" applyAlignment="1">
      <alignment horizontal="center"/>
    </xf>
    <xf numFmtId="1" fontId="17" fillId="0" borderId="14" xfId="0" quotePrefix="1" applyNumberFormat="1" applyFont="1" applyBorder="1" applyAlignment="1">
      <alignment horizontal="center" vertical="center"/>
    </xf>
    <xf numFmtId="0" fontId="33" fillId="0" borderId="0" xfId="0" applyFont="1" applyAlignment="1">
      <alignment horizontal="center" vertical="center"/>
    </xf>
    <xf numFmtId="0" fontId="33" fillId="0" borderId="0" xfId="0" applyFont="1" applyAlignment="1">
      <alignment horizontal="center" vertical="center" wrapText="1"/>
    </xf>
    <xf numFmtId="166" fontId="21" fillId="0" borderId="0" xfId="0" applyNumberFormat="1" applyFont="1"/>
    <xf numFmtId="0" fontId="33" fillId="0" borderId="0" xfId="0" applyFont="1" applyAlignment="1">
      <alignment vertical="center"/>
    </xf>
    <xf numFmtId="2" fontId="21" fillId="0" borderId="0" xfId="0" applyNumberFormat="1" applyFont="1"/>
    <xf numFmtId="1" fontId="21" fillId="0" borderId="0" xfId="0" applyNumberFormat="1" applyFont="1"/>
    <xf numFmtId="0" fontId="34" fillId="0" borderId="0" xfId="0" applyFont="1"/>
    <xf numFmtId="0" fontId="34" fillId="0" borderId="0" xfId="0" quotePrefix="1" applyFont="1"/>
    <xf numFmtId="0" fontId="3" fillId="0" borderId="25" xfId="0" applyFont="1" applyBorder="1" applyAlignment="1">
      <alignment horizontal="left" vertical="center"/>
    </xf>
    <xf numFmtId="0" fontId="0" fillId="0" borderId="8" xfId="0" applyBorder="1" applyProtection="1">
      <protection locked="0"/>
    </xf>
    <xf numFmtId="0" fontId="0" fillId="0" borderId="1" xfId="0" applyBorder="1" applyProtection="1">
      <protection locked="0"/>
    </xf>
    <xf numFmtId="0" fontId="0" fillId="0" borderId="9" xfId="0" applyBorder="1" applyProtection="1">
      <protection locked="0"/>
    </xf>
    <xf numFmtId="0" fontId="0" fillId="0" borderId="5" xfId="0" applyBorder="1" applyProtection="1">
      <protection locked="0"/>
    </xf>
    <xf numFmtId="0" fontId="0" fillId="0" borderId="6" xfId="0" applyBorder="1" applyProtection="1">
      <protection locked="0"/>
    </xf>
    <xf numFmtId="0" fontId="0" fillId="0" borderId="7" xfId="0" applyBorder="1" applyProtection="1">
      <protection locked="0"/>
    </xf>
    <xf numFmtId="0" fontId="0" fillId="0" borderId="45" xfId="0" applyBorder="1" applyAlignment="1">
      <alignment horizontal="center"/>
    </xf>
    <xf numFmtId="0" fontId="0" fillId="0" borderId="44" xfId="0" applyBorder="1" applyAlignment="1">
      <alignment horizontal="center"/>
    </xf>
    <xf numFmtId="0" fontId="0" fillId="0" borderId="49" xfId="0" applyBorder="1" applyAlignment="1">
      <alignment horizontal="center"/>
    </xf>
    <xf numFmtId="0" fontId="0" fillId="0" borderId="47" xfId="0" applyBorder="1" applyAlignment="1" applyProtection="1">
      <alignment horizontal="center"/>
      <protection locked="0"/>
    </xf>
    <xf numFmtId="0" fontId="0" fillId="0" borderId="32" xfId="0" applyBorder="1" applyAlignment="1" applyProtection="1">
      <alignment horizontal="center"/>
      <protection locked="0"/>
    </xf>
    <xf numFmtId="0" fontId="0" fillId="0" borderId="3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9" xfId="0" applyBorder="1" applyAlignment="1" applyProtection="1">
      <alignment horizontal="center"/>
      <protection locked="0"/>
    </xf>
    <xf numFmtId="0" fontId="0" fillId="0" borderId="8" xfId="0" applyBorder="1" applyAlignment="1">
      <alignment horizontal="center"/>
    </xf>
    <xf numFmtId="0" fontId="0" fillId="0" borderId="1" xfId="0" applyBorder="1" applyAlignment="1">
      <alignment horizontal="center"/>
    </xf>
    <xf numFmtId="0" fontId="0" fillId="0" borderId="48" xfId="0" applyBorder="1" applyAlignment="1">
      <alignment horizontal="center"/>
    </xf>
    <xf numFmtId="0" fontId="0" fillId="0" borderId="42" xfId="0" applyBorder="1" applyAlignment="1">
      <alignment horizontal="center"/>
    </xf>
    <xf numFmtId="0" fontId="0" fillId="0" borderId="53" xfId="0" applyBorder="1" applyAlignment="1">
      <alignment horizontal="center"/>
    </xf>
    <xf numFmtId="0" fontId="0" fillId="0" borderId="32" xfId="0" applyBorder="1" applyAlignment="1">
      <alignment horizontal="center"/>
    </xf>
    <xf numFmtId="0" fontId="0" fillId="0" borderId="54" xfId="0" applyBorder="1" applyAlignment="1">
      <alignment horizontal="center"/>
    </xf>
    <xf numFmtId="0" fontId="0" fillId="0" borderId="55" xfId="0" applyBorder="1" applyAlignment="1">
      <alignment horizontal="center"/>
    </xf>
    <xf numFmtId="0" fontId="0" fillId="0" borderId="34" xfId="0" applyBorder="1" applyAlignment="1">
      <alignment horizontal="center"/>
    </xf>
    <xf numFmtId="0" fontId="0" fillId="0" borderId="37" xfId="0" applyBorder="1" applyAlignment="1">
      <alignment horizont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0" fillId="0" borderId="8" xfId="0" applyBorder="1" applyAlignment="1">
      <alignment horizontal="center" wrapText="1"/>
    </xf>
    <xf numFmtId="0" fontId="0" fillId="0" borderId="1" xfId="0" applyBorder="1" applyAlignment="1">
      <alignment horizontal="center" wrapText="1"/>
    </xf>
    <xf numFmtId="0" fontId="0" fillId="0" borderId="9" xfId="0" applyBorder="1" applyAlignment="1">
      <alignment horizontal="center" wrapText="1"/>
    </xf>
    <xf numFmtId="0" fontId="0" fillId="0" borderId="5" xfId="0" applyBorder="1" applyAlignment="1">
      <alignment horizontal="center" wrapText="1"/>
    </xf>
    <xf numFmtId="0" fontId="0" fillId="0" borderId="6" xfId="0" applyBorder="1" applyAlignment="1">
      <alignment horizontal="center" wrapText="1"/>
    </xf>
    <xf numFmtId="0" fontId="0" fillId="0" borderId="7" xfId="0" applyBorder="1" applyAlignment="1">
      <alignment horizontal="center" wrapText="1"/>
    </xf>
    <xf numFmtId="0" fontId="0" fillId="0" borderId="43" xfId="0" applyBorder="1" applyAlignment="1" applyProtection="1">
      <alignment horizontal="center"/>
      <protection locked="0"/>
    </xf>
    <xf numFmtId="0" fontId="0" fillId="0" borderId="34" xfId="0" applyBorder="1" applyAlignment="1" applyProtection="1">
      <alignment horizontal="center"/>
      <protection locked="0"/>
    </xf>
    <xf numFmtId="0" fontId="0" fillId="0" borderId="35" xfId="0" applyBorder="1" applyAlignment="1" applyProtection="1">
      <alignment horizontal="center"/>
      <protection locked="0"/>
    </xf>
    <xf numFmtId="0" fontId="0" fillId="0" borderId="56" xfId="0" applyBorder="1" applyAlignment="1" applyProtection="1">
      <alignment horizontal="center"/>
      <protection locked="0"/>
    </xf>
    <xf numFmtId="0" fontId="0" fillId="0" borderId="57" xfId="0" applyBorder="1" applyAlignment="1" applyProtection="1">
      <alignment horizontal="center"/>
      <protection locked="0"/>
    </xf>
    <xf numFmtId="0" fontId="0" fillId="0" borderId="58" xfId="0" applyBorder="1" applyAlignment="1" applyProtection="1">
      <alignment horizontal="center"/>
      <protection locked="0"/>
    </xf>
    <xf numFmtId="0" fontId="11" fillId="0" borderId="0" xfId="0" applyFont="1" applyAlignment="1">
      <alignment horizontal="center"/>
    </xf>
    <xf numFmtId="0" fontId="35" fillId="0" borderId="21" xfId="0" applyFont="1" applyBorder="1" applyAlignment="1">
      <alignment horizontal="center" wrapText="1"/>
    </xf>
    <xf numFmtId="1" fontId="17" fillId="0" borderId="22" xfId="0" applyNumberFormat="1" applyFont="1" applyBorder="1" applyAlignment="1" applyProtection="1">
      <alignment horizontal="center" vertical="center"/>
      <protection hidden="1"/>
    </xf>
    <xf numFmtId="1" fontId="17" fillId="0" borderId="14" xfId="0" applyNumberFormat="1" applyFont="1" applyBorder="1" applyAlignment="1" applyProtection="1">
      <alignment horizontal="center" vertical="center"/>
      <protection hidden="1"/>
    </xf>
    <xf numFmtId="165" fontId="18" fillId="0" borderId="13" xfId="0" applyNumberFormat="1" applyFont="1" applyBorder="1" applyAlignment="1" applyProtection="1">
      <alignment horizontal="center" vertical="center"/>
      <protection hidden="1"/>
    </xf>
    <xf numFmtId="165" fontId="18" fillId="0" borderId="22" xfId="0" applyNumberFormat="1" applyFont="1" applyBorder="1" applyAlignment="1" applyProtection="1">
      <alignment horizontal="center" vertical="center"/>
      <protection hidden="1"/>
    </xf>
    <xf numFmtId="0" fontId="13" fillId="0" borderId="13" xfId="0" applyFont="1" applyBorder="1" applyAlignment="1">
      <alignment horizontal="center" vertical="center"/>
    </xf>
    <xf numFmtId="0" fontId="13" fillId="0" borderId="22" xfId="0" applyFont="1" applyBorder="1" applyAlignment="1">
      <alignment horizontal="center" vertical="center"/>
    </xf>
    <xf numFmtId="3" fontId="13" fillId="0" borderId="22" xfId="0" applyNumberFormat="1" applyFont="1" applyBorder="1" applyAlignment="1" applyProtection="1">
      <alignment horizontal="center" vertical="center" shrinkToFit="1"/>
      <protection locked="0"/>
    </xf>
    <xf numFmtId="3" fontId="13" fillId="0" borderId="14" xfId="0" applyNumberFormat="1" applyFont="1" applyBorder="1" applyAlignment="1" applyProtection="1">
      <alignment horizontal="center" vertical="center" shrinkToFit="1"/>
      <protection locked="0"/>
    </xf>
    <xf numFmtId="3" fontId="13" fillId="0" borderId="22" xfId="0" applyNumberFormat="1" applyFont="1" applyBorder="1" applyAlignment="1" applyProtection="1">
      <alignment horizontal="center" vertical="center"/>
      <protection locked="0"/>
    </xf>
    <xf numFmtId="3" fontId="13" fillId="0" borderId="14" xfId="0" applyNumberFormat="1" applyFont="1" applyBorder="1" applyAlignment="1" applyProtection="1">
      <alignment horizontal="center" vertical="center"/>
      <protection locked="0"/>
    </xf>
    <xf numFmtId="0" fontId="13" fillId="0" borderId="22" xfId="1" applyFont="1" applyBorder="1" applyAlignment="1" applyProtection="1">
      <alignment horizontal="center" vertical="center"/>
      <protection locked="0"/>
    </xf>
    <xf numFmtId="0" fontId="13" fillId="0" borderId="14" xfId="1" applyFont="1" applyBorder="1" applyAlignment="1" applyProtection="1">
      <alignment horizontal="center" vertical="center"/>
      <protection locked="0"/>
    </xf>
    <xf numFmtId="0" fontId="13" fillId="0" borderId="13" xfId="0" applyFont="1" applyBorder="1" applyAlignment="1" applyProtection="1">
      <alignment horizontal="center" vertical="center"/>
      <protection locked="0"/>
    </xf>
    <xf numFmtId="0" fontId="13" fillId="0" borderId="22" xfId="0" applyFont="1" applyBorder="1" applyAlignment="1" applyProtection="1">
      <alignment horizontal="center" vertical="center"/>
      <protection locked="0"/>
    </xf>
    <xf numFmtId="0" fontId="13" fillId="0" borderId="14" xfId="0" applyFont="1" applyBorder="1" applyAlignment="1" applyProtection="1">
      <alignment horizontal="center" vertical="center"/>
      <protection locked="0"/>
    </xf>
    <xf numFmtId="164" fontId="14" fillId="0" borderId="0" xfId="0" applyNumberFormat="1" applyFont="1" applyAlignment="1">
      <alignment horizontal="left" vertical="center"/>
    </xf>
    <xf numFmtId="14" fontId="13" fillId="0" borderId="13" xfId="0" applyNumberFormat="1" applyFont="1" applyBorder="1" applyAlignment="1" applyProtection="1">
      <alignment horizontal="center" vertical="center"/>
      <protection hidden="1"/>
    </xf>
    <xf numFmtId="14" fontId="13" fillId="0" borderId="22" xfId="0" applyNumberFormat="1" applyFont="1" applyBorder="1" applyAlignment="1" applyProtection="1">
      <alignment horizontal="center" vertical="center"/>
      <protection hidden="1"/>
    </xf>
    <xf numFmtId="14" fontId="13" fillId="0" borderId="22" xfId="0" applyNumberFormat="1" applyFont="1" applyBorder="1" applyAlignment="1" applyProtection="1">
      <alignment horizontal="center" vertical="center"/>
      <protection locked="0" hidden="1"/>
    </xf>
    <xf numFmtId="14" fontId="13" fillId="0" borderId="14" xfId="0" applyNumberFormat="1" applyFont="1" applyBorder="1" applyAlignment="1" applyProtection="1">
      <alignment horizontal="center" vertical="center"/>
      <protection locked="0" hidden="1"/>
    </xf>
    <xf numFmtId="0" fontId="0" fillId="0" borderId="0" xfId="0" applyAlignment="1">
      <alignment horizontal="center"/>
    </xf>
    <xf numFmtId="0" fontId="30" fillId="0" borderId="19" xfId="0" applyFont="1" applyBorder="1" applyAlignment="1">
      <alignment horizontal="center" vertical="center" wrapText="1"/>
    </xf>
    <xf numFmtId="3" fontId="13" fillId="0" borderId="22" xfId="0" applyNumberFormat="1" applyFont="1" applyBorder="1" applyAlignment="1">
      <alignment horizontal="center" vertical="center" shrinkToFit="1"/>
    </xf>
    <xf numFmtId="0" fontId="13" fillId="2" borderId="15" xfId="0" applyFont="1" applyFill="1" applyBorder="1" applyAlignment="1">
      <alignment horizontal="left" vertical="center" wrapText="1"/>
    </xf>
    <xf numFmtId="0" fontId="13" fillId="2" borderId="20" xfId="0" applyFont="1" applyFill="1" applyBorder="1" applyAlignment="1">
      <alignment horizontal="left" vertical="center" wrapText="1"/>
    </xf>
    <xf numFmtId="0" fontId="13" fillId="2" borderId="22" xfId="0" applyFont="1" applyFill="1" applyBorder="1" applyAlignment="1">
      <alignment horizontal="left" vertical="center" wrapText="1"/>
    </xf>
    <xf numFmtId="0" fontId="13" fillId="2" borderId="14" xfId="0" applyFont="1" applyFill="1" applyBorder="1" applyAlignment="1">
      <alignment horizontal="left" vertical="center" wrapText="1"/>
    </xf>
    <xf numFmtId="0" fontId="14" fillId="0" borderId="13" xfId="0" applyFont="1" applyBorder="1" applyAlignment="1">
      <alignment horizontal="center" vertical="center"/>
    </xf>
    <xf numFmtId="0" fontId="14" fillId="0" borderId="22" xfId="0" applyFont="1" applyBorder="1" applyAlignment="1">
      <alignment horizontal="center" vertical="center"/>
    </xf>
    <xf numFmtId="0" fontId="14" fillId="0" borderId="14" xfId="0" applyFont="1" applyBorder="1" applyAlignment="1">
      <alignment horizontal="center" vertical="center"/>
    </xf>
    <xf numFmtId="164" fontId="16" fillId="0" borderId="22" xfId="2" applyNumberFormat="1" applyFont="1" applyBorder="1" applyAlignment="1">
      <alignment horizontal="center" vertical="center"/>
    </xf>
    <xf numFmtId="6" fontId="22" fillId="0" borderId="13" xfId="0" applyNumberFormat="1" applyFont="1" applyBorder="1" applyAlignment="1">
      <alignment horizontal="center" vertical="center"/>
    </xf>
    <xf numFmtId="6" fontId="22" fillId="0" borderId="22" xfId="0" applyNumberFormat="1" applyFont="1" applyBorder="1" applyAlignment="1">
      <alignment horizontal="center" vertical="center"/>
    </xf>
    <xf numFmtId="0" fontId="19" fillId="0" borderId="13" xfId="0" applyFont="1" applyBorder="1" applyAlignment="1">
      <alignment horizontal="center" vertical="center"/>
    </xf>
    <xf numFmtId="0" fontId="19" fillId="0" borderId="22" xfId="0" applyFont="1" applyBorder="1" applyAlignment="1">
      <alignment horizontal="center" vertical="center"/>
    </xf>
    <xf numFmtId="0" fontId="13" fillId="0" borderId="13" xfId="0" applyFont="1" applyBorder="1" applyAlignment="1">
      <alignment horizontal="left" vertical="center"/>
    </xf>
    <xf numFmtId="0" fontId="13" fillId="0" borderId="22" xfId="0" applyFont="1" applyBorder="1" applyAlignment="1">
      <alignment horizontal="left" vertical="center"/>
    </xf>
    <xf numFmtId="0" fontId="13" fillId="0" borderId="22" xfId="2" applyFont="1" applyBorder="1" applyAlignment="1" applyProtection="1">
      <alignment horizontal="center" vertical="center"/>
      <protection locked="0"/>
    </xf>
    <xf numFmtId="0" fontId="13" fillId="0" borderId="14" xfId="2" applyFont="1" applyBorder="1" applyAlignment="1" applyProtection="1">
      <alignment horizontal="center" vertical="center"/>
      <protection locked="0"/>
    </xf>
    <xf numFmtId="0" fontId="0" fillId="0" borderId="21" xfId="0" applyBorder="1" applyAlignment="1">
      <alignment horizontal="center"/>
    </xf>
    <xf numFmtId="0" fontId="0" fillId="0" borderId="0" xfId="0" applyAlignment="1">
      <alignment horizont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5" fillId="4" borderId="0" xfId="0" applyFont="1" applyFill="1" applyAlignment="1">
      <alignment horizontal="center" vertical="center"/>
    </xf>
    <xf numFmtId="0" fontId="25" fillId="4" borderId="0" xfId="0" applyFont="1" applyFill="1" applyAlignment="1">
      <alignment vertical="center"/>
    </xf>
    <xf numFmtId="0" fontId="25" fillId="4" borderId="0" xfId="0" applyFont="1" applyFill="1" applyAlignment="1">
      <alignment horizontal="center" vertical="center" wrapText="1"/>
    </xf>
    <xf numFmtId="0" fontId="3" fillId="0" borderId="0" xfId="0" applyFont="1" applyAlignment="1">
      <alignment horizontal="left" vertical="center"/>
    </xf>
    <xf numFmtId="0" fontId="0" fillId="2" borderId="13" xfId="0" applyFill="1" applyBorder="1" applyAlignment="1">
      <alignment horizontal="center"/>
    </xf>
    <xf numFmtId="0" fontId="0" fillId="2" borderId="14" xfId="0" applyFill="1" applyBorder="1" applyAlignment="1">
      <alignment horizontal="center"/>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6" fillId="0" borderId="22" xfId="0" applyFont="1" applyBorder="1" applyAlignment="1">
      <alignment horizontal="center" vertical="center" wrapText="1"/>
    </xf>
    <xf numFmtId="0" fontId="3" fillId="0" borderId="20" xfId="0" applyFont="1" applyBorder="1" applyAlignment="1">
      <alignment vertical="center" wrapText="1"/>
    </xf>
    <xf numFmtId="0" fontId="3" fillId="0" borderId="16" xfId="0" applyFont="1" applyBorder="1" applyAlignment="1">
      <alignment vertical="center" wrapText="1"/>
    </xf>
    <xf numFmtId="0" fontId="3" fillId="0" borderId="0" xfId="0" applyFont="1" applyAlignment="1">
      <alignment vertical="center" wrapText="1"/>
    </xf>
    <xf numFmtId="0" fontId="3" fillId="0" borderId="23" xfId="0" applyFont="1" applyBorder="1" applyAlignment="1">
      <alignment vertical="center" wrapText="1"/>
    </xf>
    <xf numFmtId="0" fontId="3" fillId="0" borderId="21" xfId="0" applyFont="1" applyBorder="1" applyAlignment="1">
      <alignment vertical="center" wrapText="1"/>
    </xf>
    <xf numFmtId="0" fontId="3" fillId="0" borderId="18" xfId="0" applyFont="1" applyBorder="1" applyAlignment="1">
      <alignment vertical="center" wrapText="1"/>
    </xf>
    <xf numFmtId="0" fontId="3" fillId="0" borderId="15"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0" xfId="0" applyFont="1" applyAlignment="1">
      <alignment horizontal="center" vertical="center" wrapText="1"/>
    </xf>
    <xf numFmtId="0" fontId="3" fillId="0" borderId="23"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8"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4" xfId="0" applyFont="1" applyBorder="1" applyAlignment="1">
      <alignment horizontal="center" vertical="center" wrapText="1"/>
    </xf>
    <xf numFmtId="0" fontId="11" fillId="0" borderId="15" xfId="0" applyFont="1" applyBorder="1" applyAlignment="1">
      <alignment horizontal="center"/>
    </xf>
    <xf numFmtId="0" fontId="11" fillId="0" borderId="16" xfId="0" applyFont="1" applyBorder="1" applyAlignment="1">
      <alignment horizontal="center"/>
    </xf>
    <xf numFmtId="0" fontId="11" fillId="0" borderId="17" xfId="0" applyFont="1" applyBorder="1" applyAlignment="1">
      <alignment horizontal="center"/>
    </xf>
    <xf numFmtId="0" fontId="11" fillId="0" borderId="18" xfId="0" applyFont="1" applyBorder="1" applyAlignment="1">
      <alignment horizontal="center"/>
    </xf>
    <xf numFmtId="0" fontId="11" fillId="0" borderId="13" xfId="0" applyFont="1" applyBorder="1" applyAlignment="1">
      <alignment horizontal="center"/>
    </xf>
    <xf numFmtId="0" fontId="11" fillId="0" borderId="14" xfId="0" applyFont="1" applyBorder="1" applyAlignment="1">
      <alignment horizontal="center"/>
    </xf>
    <xf numFmtId="0" fontId="3" fillId="0" borderId="0" xfId="0" applyFont="1" applyAlignment="1">
      <alignment horizontal="center" vertical="center"/>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0" xfId="0" applyFont="1" applyAlignment="1">
      <alignment horizontal="center" vertical="center" wrapText="1"/>
    </xf>
    <xf numFmtId="0" fontId="3" fillId="0" borderId="20" xfId="0" applyFont="1" applyBorder="1" applyAlignment="1">
      <alignment horizontal="justify" vertical="center" wrapText="1"/>
    </xf>
    <xf numFmtId="0" fontId="0" fillId="3" borderId="0" xfId="0" applyFill="1" applyAlignment="1">
      <alignment vertical="center" wrapText="1"/>
    </xf>
  </cellXfs>
  <cellStyles count="6">
    <cellStyle name="Normal" xfId="0" builtinId="0"/>
    <cellStyle name="Normal 10" xfId="3" xr:uid="{00000000-0005-0000-0000-000001000000}"/>
    <cellStyle name="Normal 2" xfId="5" xr:uid="{00000000-0005-0000-0000-000002000000}"/>
    <cellStyle name="Normal 25" xfId="4" xr:uid="{00000000-0005-0000-0000-000003000000}"/>
    <cellStyle name="Normal 30" xfId="2" xr:uid="{00000000-0005-0000-0000-000004000000}"/>
    <cellStyle name="Normal 5" xfId="1" xr:uid="{00000000-0005-0000-0000-000005000000}"/>
  </cellStyles>
  <dxfs count="60">
    <dxf>
      <font>
        <color rgb="FFFF0000"/>
      </font>
    </dxf>
    <dxf>
      <font>
        <color rgb="FFFF0000"/>
      </font>
    </dxf>
    <dxf>
      <font>
        <color theme="9"/>
      </font>
    </dxf>
    <dxf>
      <font>
        <b val="0"/>
        <i val="0"/>
        <strike val="0"/>
        <u/>
        <color rgb="FFC00000"/>
      </font>
    </dxf>
    <dxf>
      <font>
        <color rgb="FFFF0000"/>
      </font>
    </dxf>
    <dxf>
      <font>
        <color rgb="FF92D050"/>
      </font>
    </dxf>
    <dxf>
      <font>
        <color rgb="FFFF0000"/>
      </font>
    </dxf>
    <dxf>
      <font>
        <color rgb="FFFF0000"/>
      </font>
    </dxf>
    <dxf>
      <font>
        <color theme="9"/>
      </font>
    </dxf>
    <dxf>
      <font>
        <b val="0"/>
        <i val="0"/>
        <strike val="0"/>
        <u/>
        <color rgb="FFC00000"/>
      </font>
    </dxf>
    <dxf>
      <font>
        <color rgb="FFFF0000"/>
      </font>
    </dxf>
    <dxf>
      <font>
        <color rgb="FF92D050"/>
      </font>
    </dxf>
    <dxf>
      <font>
        <color rgb="FFFF0000"/>
      </font>
    </dxf>
    <dxf>
      <font>
        <color rgb="FFFF0000"/>
      </font>
    </dxf>
    <dxf>
      <font>
        <color theme="9"/>
      </font>
    </dxf>
    <dxf>
      <font>
        <b val="0"/>
        <i val="0"/>
        <strike val="0"/>
        <u/>
        <color rgb="FFC00000"/>
      </font>
    </dxf>
    <dxf>
      <font>
        <color rgb="FFFF0000"/>
      </font>
    </dxf>
    <dxf>
      <font>
        <color rgb="FF92D050"/>
      </font>
    </dxf>
    <dxf>
      <font>
        <color rgb="FFFF0000"/>
      </font>
    </dxf>
    <dxf>
      <font>
        <color rgb="FFFF0000"/>
      </font>
    </dxf>
    <dxf>
      <font>
        <color theme="9"/>
      </font>
    </dxf>
    <dxf>
      <font>
        <b val="0"/>
        <i val="0"/>
        <strike val="0"/>
        <u/>
        <color rgb="FFC00000"/>
      </font>
    </dxf>
    <dxf>
      <font>
        <color rgb="FFFF0000"/>
      </font>
    </dxf>
    <dxf>
      <font>
        <color rgb="FF92D050"/>
      </font>
    </dxf>
    <dxf>
      <font>
        <color rgb="FFFF0000"/>
      </font>
    </dxf>
    <dxf>
      <font>
        <color rgb="FFFF0000"/>
      </font>
    </dxf>
    <dxf>
      <font>
        <color theme="9"/>
      </font>
    </dxf>
    <dxf>
      <font>
        <b val="0"/>
        <i val="0"/>
        <strike val="0"/>
        <u/>
        <color rgb="FFC00000"/>
      </font>
    </dxf>
    <dxf>
      <font>
        <color rgb="FFFF0000"/>
      </font>
    </dxf>
    <dxf>
      <font>
        <color rgb="FF92D050"/>
      </font>
    </dxf>
    <dxf>
      <font>
        <color rgb="FFFF0000"/>
      </font>
    </dxf>
    <dxf>
      <font>
        <color rgb="FFFF0000"/>
      </font>
    </dxf>
    <dxf>
      <font>
        <color theme="9"/>
      </font>
    </dxf>
    <dxf>
      <font>
        <b val="0"/>
        <i val="0"/>
        <strike val="0"/>
        <u/>
        <color rgb="FFC00000"/>
      </font>
    </dxf>
    <dxf>
      <font>
        <color rgb="FFFF0000"/>
      </font>
    </dxf>
    <dxf>
      <font>
        <color rgb="FF92D050"/>
      </font>
    </dxf>
    <dxf>
      <font>
        <color rgb="FFFF0000"/>
      </font>
    </dxf>
    <dxf>
      <font>
        <color rgb="FFFF0000"/>
      </font>
    </dxf>
    <dxf>
      <font>
        <color theme="9"/>
      </font>
    </dxf>
    <dxf>
      <font>
        <b val="0"/>
        <i val="0"/>
        <strike val="0"/>
        <u/>
        <color rgb="FFC00000"/>
      </font>
    </dxf>
    <dxf>
      <font>
        <color rgb="FFFF0000"/>
      </font>
    </dxf>
    <dxf>
      <font>
        <color rgb="FF92D050"/>
      </font>
    </dxf>
    <dxf>
      <font>
        <color rgb="FFFF0000"/>
      </font>
    </dxf>
    <dxf>
      <font>
        <color rgb="FFFF0000"/>
      </font>
    </dxf>
    <dxf>
      <font>
        <color theme="9"/>
      </font>
    </dxf>
    <dxf>
      <font>
        <b val="0"/>
        <i val="0"/>
        <strike val="0"/>
        <u/>
        <color rgb="FFC00000"/>
      </font>
    </dxf>
    <dxf>
      <font>
        <color rgb="FFFF0000"/>
      </font>
    </dxf>
    <dxf>
      <font>
        <color rgb="FF92D050"/>
      </font>
    </dxf>
    <dxf>
      <font>
        <color rgb="FFFF0000"/>
      </font>
    </dxf>
    <dxf>
      <font>
        <color rgb="FFFF0000"/>
      </font>
    </dxf>
    <dxf>
      <font>
        <color theme="9"/>
      </font>
    </dxf>
    <dxf>
      <font>
        <b val="0"/>
        <i val="0"/>
        <strike val="0"/>
        <u/>
        <color rgb="FFC00000"/>
      </font>
    </dxf>
    <dxf>
      <font>
        <color rgb="FFFF0000"/>
      </font>
    </dxf>
    <dxf>
      <font>
        <color rgb="FF92D050"/>
      </font>
    </dxf>
    <dxf>
      <font>
        <color rgb="FFFF0000"/>
      </font>
    </dxf>
    <dxf>
      <font>
        <color rgb="FFFF0000"/>
      </font>
    </dxf>
    <dxf>
      <font>
        <color theme="9"/>
      </font>
    </dxf>
    <dxf>
      <font>
        <b val="0"/>
        <i val="0"/>
        <strike val="0"/>
        <u/>
        <color rgb="FFC00000"/>
      </font>
    </dxf>
    <dxf>
      <font>
        <color rgb="FFFF0000"/>
      </font>
    </dxf>
    <dxf>
      <font>
        <color rgb="FF92D050"/>
      </font>
    </dxf>
  </dxfs>
  <tableStyles count="0" defaultTableStyle="TableStyleMedium2" defaultPivotStyle="PivotStyleLight16"/>
  <colors>
    <mruColors>
      <color rgb="FF365422"/>
      <color rgb="FF5A8B39"/>
      <color rgb="FF789D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0.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16.emf"/><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18.emf"/><Relationship Id="rId10" Type="http://schemas.openxmlformats.org/officeDocument/2006/relationships/image" Target="../media/image12.png"/><Relationship Id="rId4" Type="http://schemas.openxmlformats.org/officeDocument/2006/relationships/image" Target="../media/image17.emf"/><Relationship Id="rId9"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16.emf"/><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18.emf"/><Relationship Id="rId10" Type="http://schemas.openxmlformats.org/officeDocument/2006/relationships/image" Target="../media/image12.png"/><Relationship Id="rId4" Type="http://schemas.openxmlformats.org/officeDocument/2006/relationships/image" Target="../media/image17.emf"/><Relationship Id="rId9"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2.emf"/></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emf"/><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emf"/><Relationship Id="rId10" Type="http://schemas.openxmlformats.org/officeDocument/2006/relationships/image" Target="../media/image12.png"/><Relationship Id="rId4" Type="http://schemas.openxmlformats.org/officeDocument/2006/relationships/image" Target="../media/image6.emf"/><Relationship Id="rId9" Type="http://schemas.openxmlformats.org/officeDocument/2006/relationships/image" Target="../media/image11.png"/></Relationships>
</file>

<file path=xl/drawings/_rels/drawing3.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16.emf"/><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18.emf"/><Relationship Id="rId10" Type="http://schemas.openxmlformats.org/officeDocument/2006/relationships/image" Target="../media/image12.png"/><Relationship Id="rId4" Type="http://schemas.openxmlformats.org/officeDocument/2006/relationships/image" Target="../media/image17.emf"/><Relationship Id="rId9" Type="http://schemas.openxmlformats.org/officeDocument/2006/relationships/image" Target="../media/image11.png"/></Relationships>
</file>

<file path=xl/drawings/_rels/drawing4.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16.emf"/><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18.emf"/><Relationship Id="rId10" Type="http://schemas.openxmlformats.org/officeDocument/2006/relationships/image" Target="../media/image12.png"/><Relationship Id="rId4" Type="http://schemas.openxmlformats.org/officeDocument/2006/relationships/image" Target="../media/image17.emf"/><Relationship Id="rId9" Type="http://schemas.openxmlformats.org/officeDocument/2006/relationships/image" Target="../media/image11.png"/></Relationships>
</file>

<file path=xl/drawings/_rels/drawing5.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16.emf"/><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18.emf"/><Relationship Id="rId10" Type="http://schemas.openxmlformats.org/officeDocument/2006/relationships/image" Target="../media/image12.png"/><Relationship Id="rId4" Type="http://schemas.openxmlformats.org/officeDocument/2006/relationships/image" Target="../media/image17.emf"/><Relationship Id="rId9" Type="http://schemas.openxmlformats.org/officeDocument/2006/relationships/image" Target="../media/image11.png"/></Relationships>
</file>

<file path=xl/drawings/_rels/drawing6.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16.emf"/><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18.emf"/><Relationship Id="rId10" Type="http://schemas.openxmlformats.org/officeDocument/2006/relationships/image" Target="../media/image12.png"/><Relationship Id="rId4" Type="http://schemas.openxmlformats.org/officeDocument/2006/relationships/image" Target="../media/image17.emf"/><Relationship Id="rId9" Type="http://schemas.openxmlformats.org/officeDocument/2006/relationships/image" Target="../media/image11.png"/></Relationships>
</file>

<file path=xl/drawings/_rels/drawing7.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16.emf"/><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18.emf"/><Relationship Id="rId10" Type="http://schemas.openxmlformats.org/officeDocument/2006/relationships/image" Target="../media/image12.png"/><Relationship Id="rId4" Type="http://schemas.openxmlformats.org/officeDocument/2006/relationships/image" Target="../media/image17.emf"/><Relationship Id="rId9" Type="http://schemas.openxmlformats.org/officeDocument/2006/relationships/image" Target="../media/image11.png"/></Relationships>
</file>

<file path=xl/drawings/_rels/drawing8.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16.emf"/><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18.emf"/><Relationship Id="rId10" Type="http://schemas.openxmlformats.org/officeDocument/2006/relationships/image" Target="../media/image12.png"/><Relationship Id="rId4" Type="http://schemas.openxmlformats.org/officeDocument/2006/relationships/image" Target="../media/image17.emf"/><Relationship Id="rId9" Type="http://schemas.openxmlformats.org/officeDocument/2006/relationships/image" Target="../media/image11.png"/></Relationships>
</file>

<file path=xl/drawings/_rels/drawing9.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16.emf"/><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18.emf"/><Relationship Id="rId10" Type="http://schemas.openxmlformats.org/officeDocument/2006/relationships/image" Target="../media/image12.png"/><Relationship Id="rId4" Type="http://schemas.openxmlformats.org/officeDocument/2006/relationships/image" Target="../media/image17.emf"/><Relationship Id="rId9" Type="http://schemas.openxmlformats.org/officeDocument/2006/relationships/image" Target="../media/image11.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3" Type="http://schemas.openxmlformats.org/officeDocument/2006/relationships/image" Target="../media/image21.emf"/><Relationship Id="rId2" Type="http://schemas.openxmlformats.org/officeDocument/2006/relationships/image" Target="../media/image20.emf"/><Relationship Id="rId1" Type="http://schemas.openxmlformats.org/officeDocument/2006/relationships/image" Target="../media/image19.emf"/></Relationships>
</file>

<file path=xl/drawings/_rels/vmlDrawing1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3" Type="http://schemas.openxmlformats.org/officeDocument/2006/relationships/image" Target="../media/image21.emf"/><Relationship Id="rId2" Type="http://schemas.openxmlformats.org/officeDocument/2006/relationships/image" Target="../media/image20.emf"/><Relationship Id="rId1" Type="http://schemas.openxmlformats.org/officeDocument/2006/relationships/image" Target="../media/image19.emf"/></Relationships>
</file>

<file path=xl/drawings/_rels/vmlDrawing1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3" Type="http://schemas.openxmlformats.org/officeDocument/2006/relationships/image" Target="../media/image21.emf"/><Relationship Id="rId2" Type="http://schemas.openxmlformats.org/officeDocument/2006/relationships/image" Target="../media/image20.emf"/><Relationship Id="rId1" Type="http://schemas.openxmlformats.org/officeDocument/2006/relationships/image" Target="../media/image19.emf"/></Relationships>
</file>

<file path=xl/drawings/_rels/vmlDrawing1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3" Type="http://schemas.openxmlformats.org/officeDocument/2006/relationships/image" Target="../media/image21.emf"/><Relationship Id="rId2" Type="http://schemas.openxmlformats.org/officeDocument/2006/relationships/image" Target="../media/image20.emf"/><Relationship Id="rId1" Type="http://schemas.openxmlformats.org/officeDocument/2006/relationships/image" Target="../media/image19.emf"/></Relationships>
</file>

<file path=xl/drawings/_rels/vmlDrawing17.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18.vml.rels><?xml version="1.0" encoding="UTF-8" standalone="yes"?>
<Relationships xmlns="http://schemas.openxmlformats.org/package/2006/relationships"><Relationship Id="rId3" Type="http://schemas.openxmlformats.org/officeDocument/2006/relationships/image" Target="../media/image21.emf"/><Relationship Id="rId2" Type="http://schemas.openxmlformats.org/officeDocument/2006/relationships/image" Target="../media/image20.emf"/><Relationship Id="rId1" Type="http://schemas.openxmlformats.org/officeDocument/2006/relationships/image" Target="../media/image19.emf"/></Relationships>
</file>

<file path=xl/drawings/_rels/vmlDrawing19.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15.emf"/><Relationship Id="rId2" Type="http://schemas.openxmlformats.org/officeDocument/2006/relationships/image" Target="../media/image14.emf"/><Relationship Id="rId1" Type="http://schemas.openxmlformats.org/officeDocument/2006/relationships/image" Target="../media/image13.emf"/></Relationships>
</file>

<file path=xl/drawings/_rels/vmlDrawing20.vml.rels><?xml version="1.0" encoding="UTF-8" standalone="yes"?>
<Relationships xmlns="http://schemas.openxmlformats.org/package/2006/relationships"><Relationship Id="rId3" Type="http://schemas.openxmlformats.org/officeDocument/2006/relationships/image" Target="../media/image21.emf"/><Relationship Id="rId2" Type="http://schemas.openxmlformats.org/officeDocument/2006/relationships/image" Target="../media/image20.emf"/><Relationship Id="rId1" Type="http://schemas.openxmlformats.org/officeDocument/2006/relationships/image" Target="../media/image19.emf"/></Relationships>
</file>

<file path=xl/drawings/_rels/vmlDrawing2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3" Type="http://schemas.openxmlformats.org/officeDocument/2006/relationships/image" Target="../media/image21.emf"/><Relationship Id="rId2" Type="http://schemas.openxmlformats.org/officeDocument/2006/relationships/image" Target="../media/image20.emf"/><Relationship Id="rId1" Type="http://schemas.openxmlformats.org/officeDocument/2006/relationships/image" Target="../media/image19.emf"/></Relationships>
</file>

<file path=xl/drawings/_rels/vmlDrawing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3" Type="http://schemas.openxmlformats.org/officeDocument/2006/relationships/image" Target="../media/image21.emf"/><Relationship Id="rId2" Type="http://schemas.openxmlformats.org/officeDocument/2006/relationships/image" Target="../media/image20.emf"/><Relationship Id="rId1" Type="http://schemas.openxmlformats.org/officeDocument/2006/relationships/image" Target="../media/image19.emf"/></Relationships>
</file>

<file path=xl/drawings/_rels/vmlDrawing7.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3" Type="http://schemas.openxmlformats.org/officeDocument/2006/relationships/image" Target="../media/image21.emf"/><Relationship Id="rId2" Type="http://schemas.openxmlformats.org/officeDocument/2006/relationships/image" Target="../media/image20.emf"/><Relationship Id="rId1" Type="http://schemas.openxmlformats.org/officeDocument/2006/relationships/image" Target="../media/image19.emf"/></Relationships>
</file>

<file path=xl/drawings/_rels/vmlDrawing9.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101600</xdr:colOff>
      <xdr:row>42</xdr:row>
      <xdr:rowOff>6350</xdr:rowOff>
    </xdr:from>
    <xdr:to>
      <xdr:col>15</xdr:col>
      <xdr:colOff>711200</xdr:colOff>
      <xdr:row>42</xdr:row>
      <xdr:rowOff>6350</xdr:rowOff>
    </xdr:to>
    <xdr:cxnSp macro="">
      <xdr:nvCxnSpPr>
        <xdr:cNvPr id="3" name="Straight Connector 2">
          <a:extLst>
            <a:ext uri="{FF2B5EF4-FFF2-40B4-BE49-F238E27FC236}">
              <a16:creationId xmlns:a16="http://schemas.microsoft.com/office/drawing/2014/main" id="{74A6F186-C70E-48B4-8AB9-5FE4AE144CCC}"/>
            </a:ext>
          </a:extLst>
        </xdr:cNvPr>
        <xdr:cNvCxnSpPr/>
      </xdr:nvCxnSpPr>
      <xdr:spPr>
        <a:xfrm>
          <a:off x="8312150" y="6991350"/>
          <a:ext cx="45021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101600</xdr:colOff>
      <xdr:row>44</xdr:row>
      <xdr:rowOff>6350</xdr:rowOff>
    </xdr:from>
    <xdr:to>
      <xdr:col>15</xdr:col>
      <xdr:colOff>698500</xdr:colOff>
      <xdr:row>44</xdr:row>
      <xdr:rowOff>6350</xdr:rowOff>
    </xdr:to>
    <xdr:cxnSp macro="">
      <xdr:nvCxnSpPr>
        <xdr:cNvPr id="5" name="Straight Connector 4">
          <a:extLst>
            <a:ext uri="{FF2B5EF4-FFF2-40B4-BE49-F238E27FC236}">
              <a16:creationId xmlns:a16="http://schemas.microsoft.com/office/drawing/2014/main" id="{409A0D2D-6E83-46D4-B3C5-2A7DA49EE84F}"/>
            </a:ext>
          </a:extLst>
        </xdr:cNvPr>
        <xdr:cNvCxnSpPr/>
      </xdr:nvCxnSpPr>
      <xdr:spPr>
        <a:xfrm>
          <a:off x="8312150" y="7359650"/>
          <a:ext cx="4489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editAs="oneCell">
    <xdr:from>
      <xdr:col>42</xdr:col>
      <xdr:colOff>180041</xdr:colOff>
      <xdr:row>162</xdr:row>
      <xdr:rowOff>137459</xdr:rowOff>
    </xdr:from>
    <xdr:to>
      <xdr:col>43</xdr:col>
      <xdr:colOff>1120</xdr:colOff>
      <xdr:row>162</xdr:row>
      <xdr:rowOff>545517</xdr:rowOff>
    </xdr:to>
    <xdr:pic>
      <xdr:nvPicPr>
        <xdr:cNvPr id="2" name="Picture 1">
          <a:extLst>
            <a:ext uri="{FF2B5EF4-FFF2-40B4-BE49-F238E27FC236}">
              <a16:creationId xmlns:a16="http://schemas.microsoft.com/office/drawing/2014/main" id="{877937B5-4896-4F99-AE6F-FCB17CFBDE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80466" y="25569209"/>
          <a:ext cx="4545479" cy="408058"/>
        </a:xfrm>
        <a:prstGeom prst="rect">
          <a:avLst/>
        </a:prstGeom>
      </xdr:spPr>
    </xdr:pic>
    <xdr:clientData/>
  </xdr:twoCellAnchor>
  <xdr:twoCellAnchor editAs="oneCell">
    <xdr:from>
      <xdr:col>38</xdr:col>
      <xdr:colOff>203201</xdr:colOff>
      <xdr:row>164</xdr:row>
      <xdr:rowOff>133350</xdr:rowOff>
    </xdr:from>
    <xdr:to>
      <xdr:col>38</xdr:col>
      <xdr:colOff>1866901</xdr:colOff>
      <xdr:row>164</xdr:row>
      <xdr:rowOff>542457</xdr:rowOff>
    </xdr:to>
    <xdr:pic>
      <xdr:nvPicPr>
        <xdr:cNvPr id="3" name="Picture 2">
          <a:extLst>
            <a:ext uri="{FF2B5EF4-FFF2-40B4-BE49-F238E27FC236}">
              <a16:creationId xmlns:a16="http://schemas.microsoft.com/office/drawing/2014/main" id="{FD7646BF-9056-4B49-BF79-B03463CF033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884101" y="26831925"/>
          <a:ext cx="1663700" cy="409107"/>
        </a:xfrm>
        <a:prstGeom prst="rect">
          <a:avLst/>
        </a:prstGeom>
      </xdr:spPr>
    </xdr:pic>
    <xdr:clientData/>
  </xdr:twoCellAnchor>
  <xdr:twoCellAnchor editAs="oneCell">
    <xdr:from>
      <xdr:col>42</xdr:col>
      <xdr:colOff>159871</xdr:colOff>
      <xdr:row>163</xdr:row>
      <xdr:rowOff>121771</xdr:rowOff>
    </xdr:from>
    <xdr:to>
      <xdr:col>43</xdr:col>
      <xdr:colOff>0</xdr:colOff>
      <xdr:row>163</xdr:row>
      <xdr:rowOff>491729</xdr:rowOff>
    </xdr:to>
    <xdr:pic>
      <xdr:nvPicPr>
        <xdr:cNvPr id="4" name="Picture 3">
          <a:extLst>
            <a:ext uri="{FF2B5EF4-FFF2-40B4-BE49-F238E27FC236}">
              <a16:creationId xmlns:a16="http://schemas.microsoft.com/office/drawing/2014/main" id="{19D00889-ABDB-4DE4-874A-2E95461DCF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60296" y="26248846"/>
          <a:ext cx="4564529" cy="369958"/>
        </a:xfrm>
        <a:prstGeom prst="rect">
          <a:avLst/>
        </a:prstGeom>
      </xdr:spPr>
    </xdr:pic>
    <xdr:clientData/>
  </xdr:twoCellAnchor>
  <xdr:twoCellAnchor editAs="oneCell">
    <xdr:from>
      <xdr:col>38</xdr:col>
      <xdr:colOff>203201</xdr:colOff>
      <xdr:row>165</xdr:row>
      <xdr:rowOff>164354</xdr:rowOff>
    </xdr:from>
    <xdr:to>
      <xdr:col>38</xdr:col>
      <xdr:colOff>1866901</xdr:colOff>
      <xdr:row>165</xdr:row>
      <xdr:rowOff>586908</xdr:rowOff>
    </xdr:to>
    <xdr:pic>
      <xdr:nvPicPr>
        <xdr:cNvPr id="5" name="Picture 4">
          <a:extLst>
            <a:ext uri="{FF2B5EF4-FFF2-40B4-BE49-F238E27FC236}">
              <a16:creationId xmlns:a16="http://schemas.microsoft.com/office/drawing/2014/main" id="{CCD30503-1F63-4BBA-8C16-A740ACB837A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884101" y="27463004"/>
          <a:ext cx="1663700" cy="42255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617706</xdr:colOff>
          <xdr:row>16</xdr:row>
          <xdr:rowOff>44450</xdr:rowOff>
        </xdr:from>
        <xdr:to>
          <xdr:col>3</xdr:col>
          <xdr:colOff>400050</xdr:colOff>
          <xdr:row>17</xdr:row>
          <xdr:rowOff>2037</xdr:rowOff>
        </xdr:to>
        <xdr:pic>
          <xdr:nvPicPr>
            <xdr:cNvPr id="6" name="Picture 5">
              <a:extLst>
                <a:ext uri="{FF2B5EF4-FFF2-40B4-BE49-F238E27FC236}">
                  <a16:creationId xmlns:a16="http://schemas.microsoft.com/office/drawing/2014/main" id="{250E9D31-90A3-4443-B6CE-44FD2265279D}"/>
                </a:ext>
              </a:extLst>
            </xdr:cNvPr>
            <xdr:cNvPicPr>
              <a:picLocks noChangeAspect="1"/>
              <a:extLst>
                <a:ext uri="{84589F7E-364E-4C9E-8A38-B11213B215E9}">
                  <a14:cameraTool cellRange="Aimage" spid="_x0000_s49153"/>
                </a:ext>
              </a:extLst>
            </xdr:cNvPicPr>
          </xdr:nvPicPr>
          <xdr:blipFill rotWithShape="1">
            <a:blip xmlns:r="http://schemas.openxmlformats.org/officeDocument/2006/relationships" r:embed="rId3"/>
            <a:srcRect l="5142" t="18125" r="7143" b="5993"/>
            <a:stretch>
              <a:fillRect/>
            </a:stretch>
          </xdr:blipFill>
          <xdr:spPr>
            <a:xfrm>
              <a:off x="598656" y="2787650"/>
              <a:ext cx="1563519" cy="395737"/>
            </a:xfrm>
            <a:prstGeom prst="rect">
              <a:avLst/>
            </a:prstGeom>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67237</xdr:colOff>
          <xdr:row>16</xdr:row>
          <xdr:rowOff>82176</xdr:rowOff>
        </xdr:from>
        <xdr:to>
          <xdr:col>15</xdr:col>
          <xdr:colOff>140506</xdr:colOff>
          <xdr:row>16</xdr:row>
          <xdr:rowOff>272676</xdr:rowOff>
        </xdr:to>
        <xdr:pic>
          <xdr:nvPicPr>
            <xdr:cNvPr id="7" name="Picture 6">
              <a:extLst>
                <a:ext uri="{FF2B5EF4-FFF2-40B4-BE49-F238E27FC236}">
                  <a16:creationId xmlns:a16="http://schemas.microsoft.com/office/drawing/2014/main" id="{BD89FC2D-5662-40F8-BED8-00294F2EA0D8}"/>
                </a:ext>
              </a:extLst>
            </xdr:cNvPr>
            <xdr:cNvPicPr>
              <a:picLocks noChangeAspect="1"/>
              <a:extLst>
                <a:ext uri="{84589F7E-364E-4C9E-8A38-B11213B215E9}">
                  <a14:cameraTool cellRange="PAEimage" spid="_x0000_s49154"/>
                </a:ext>
              </a:extLst>
            </xdr:cNvPicPr>
          </xdr:nvPicPr>
          <xdr:blipFill rotWithShape="1">
            <a:blip xmlns:r="http://schemas.openxmlformats.org/officeDocument/2006/relationships" r:embed="rId4"/>
            <a:srcRect l="1137" t="11655" r="1994" b="11158"/>
            <a:stretch>
              <a:fillRect/>
            </a:stretch>
          </xdr:blipFill>
          <xdr:spPr>
            <a:xfrm>
              <a:off x="3505762" y="2825376"/>
              <a:ext cx="4730994" cy="190500"/>
            </a:xfrm>
            <a:prstGeom prst="rect">
              <a:avLst/>
            </a:prstGeom>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340659</xdr:colOff>
          <xdr:row>17</xdr:row>
          <xdr:rowOff>414992</xdr:rowOff>
        </xdr:from>
        <xdr:to>
          <xdr:col>14</xdr:col>
          <xdr:colOff>30630</xdr:colOff>
          <xdr:row>18</xdr:row>
          <xdr:rowOff>590177</xdr:rowOff>
        </xdr:to>
        <xdr:pic>
          <xdr:nvPicPr>
            <xdr:cNvPr id="8" name="Picture 7">
              <a:extLst>
                <a:ext uri="{FF2B5EF4-FFF2-40B4-BE49-F238E27FC236}">
                  <a16:creationId xmlns:a16="http://schemas.microsoft.com/office/drawing/2014/main" id="{2D27190A-BD2A-4663-9DBD-7349F98DF1D7}"/>
                </a:ext>
              </a:extLst>
            </xdr:cNvPr>
            <xdr:cNvPicPr>
              <a:picLocks noChangeAspect="1"/>
              <a:extLst>
                <a:ext uri="{84589F7E-364E-4C9E-8A38-B11213B215E9}">
                  <a14:cameraTool cellRange="PayEquationImage" spid="_x0000_s49155"/>
                </a:ext>
              </a:extLst>
            </xdr:cNvPicPr>
          </xdr:nvPicPr>
          <xdr:blipFill rotWithShape="1">
            <a:blip xmlns:r="http://schemas.openxmlformats.org/officeDocument/2006/relationships" r:embed="rId5"/>
            <a:srcRect l="3330" t="4615" r="2496" b="4582"/>
            <a:stretch>
              <a:fillRect/>
            </a:stretch>
          </xdr:blipFill>
          <xdr:spPr>
            <a:xfrm>
              <a:off x="2102784" y="3596342"/>
              <a:ext cx="5643096" cy="613335"/>
            </a:xfrm>
            <a:prstGeom prst="rect">
              <a:avLst/>
            </a:prstGeom>
          </xdr:spPr>
        </xdr:pic>
        <xdr:clientData/>
      </xdr:twoCellAnchor>
    </mc:Choice>
    <mc:Fallback/>
  </mc:AlternateContent>
  <xdr:twoCellAnchor editAs="oneCell">
    <xdr:from>
      <xdr:col>38</xdr:col>
      <xdr:colOff>173318</xdr:colOff>
      <xdr:row>168</xdr:row>
      <xdr:rowOff>128121</xdr:rowOff>
    </xdr:from>
    <xdr:to>
      <xdr:col>38</xdr:col>
      <xdr:colOff>1837018</xdr:colOff>
      <xdr:row>168</xdr:row>
      <xdr:rowOff>537228</xdr:rowOff>
    </xdr:to>
    <xdr:pic>
      <xdr:nvPicPr>
        <xdr:cNvPr id="9" name="Picture 8">
          <a:extLst>
            <a:ext uri="{FF2B5EF4-FFF2-40B4-BE49-F238E27FC236}">
              <a16:creationId xmlns:a16="http://schemas.microsoft.com/office/drawing/2014/main" id="{25A2353C-4EDB-4503-801F-F6B0BF5EA1A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854218" y="28836471"/>
          <a:ext cx="1663700" cy="409107"/>
        </a:xfrm>
        <a:prstGeom prst="rect">
          <a:avLst/>
        </a:prstGeom>
      </xdr:spPr>
    </xdr:pic>
    <xdr:clientData/>
  </xdr:twoCellAnchor>
  <xdr:twoCellAnchor editAs="oneCell">
    <xdr:from>
      <xdr:col>42</xdr:col>
      <xdr:colOff>119156</xdr:colOff>
      <xdr:row>166</xdr:row>
      <xdr:rowOff>88900</xdr:rowOff>
    </xdr:from>
    <xdr:to>
      <xdr:col>43</xdr:col>
      <xdr:colOff>698</xdr:colOff>
      <xdr:row>166</xdr:row>
      <xdr:rowOff>458858</xdr:rowOff>
    </xdr:to>
    <xdr:pic>
      <xdr:nvPicPr>
        <xdr:cNvPr id="10" name="Picture 9">
          <a:extLst>
            <a:ext uri="{FF2B5EF4-FFF2-40B4-BE49-F238E27FC236}">
              <a16:creationId xmlns:a16="http://schemas.microsoft.com/office/drawing/2014/main" id="{2BC31C36-80EF-4A3A-B5AD-FC14989652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19581" y="28035250"/>
          <a:ext cx="4605942" cy="369958"/>
        </a:xfrm>
        <a:prstGeom prst="rect">
          <a:avLst/>
        </a:prstGeom>
      </xdr:spPr>
    </xdr:pic>
    <xdr:clientData/>
  </xdr:twoCellAnchor>
  <xdr:twoCellAnchor editAs="oneCell">
    <xdr:from>
      <xdr:col>46</xdr:col>
      <xdr:colOff>247650</xdr:colOff>
      <xdr:row>170</xdr:row>
      <xdr:rowOff>66675</xdr:rowOff>
    </xdr:from>
    <xdr:to>
      <xdr:col>46</xdr:col>
      <xdr:colOff>5781675</xdr:colOff>
      <xdr:row>170</xdr:row>
      <xdr:rowOff>626397</xdr:rowOff>
    </xdr:to>
    <xdr:pic>
      <xdr:nvPicPr>
        <xdr:cNvPr id="11" name="Picture 10">
          <a:extLst>
            <a:ext uri="{FF2B5EF4-FFF2-40B4-BE49-F238E27FC236}">
              <a16:creationId xmlns:a16="http://schemas.microsoft.com/office/drawing/2014/main" id="{91D556F6-4180-4703-A00E-CA8FE652895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8215550" y="29565600"/>
          <a:ext cx="5534025" cy="559722"/>
        </a:xfrm>
        <a:prstGeom prst="rect">
          <a:avLst/>
        </a:prstGeom>
      </xdr:spPr>
    </xdr:pic>
    <xdr:clientData/>
  </xdr:twoCellAnchor>
  <xdr:twoCellAnchor editAs="oneCell">
    <xdr:from>
      <xdr:col>46</xdr:col>
      <xdr:colOff>247650</xdr:colOff>
      <xdr:row>172</xdr:row>
      <xdr:rowOff>85725</xdr:rowOff>
    </xdr:from>
    <xdr:to>
      <xdr:col>46</xdr:col>
      <xdr:colOff>5781675</xdr:colOff>
      <xdr:row>172</xdr:row>
      <xdr:rowOff>647700</xdr:rowOff>
    </xdr:to>
    <xdr:pic>
      <xdr:nvPicPr>
        <xdr:cNvPr id="12" name="Picture 11">
          <a:extLst>
            <a:ext uri="{FF2B5EF4-FFF2-40B4-BE49-F238E27FC236}">
              <a16:creationId xmlns:a16="http://schemas.microsoft.com/office/drawing/2014/main" id="{66369361-FB85-434D-971D-4AC9E6350F85}"/>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8215550" y="30956250"/>
          <a:ext cx="5534025" cy="561975"/>
        </a:xfrm>
        <a:prstGeom prst="rect">
          <a:avLst/>
        </a:prstGeom>
      </xdr:spPr>
    </xdr:pic>
    <xdr:clientData/>
  </xdr:twoCellAnchor>
  <xdr:twoCellAnchor editAs="oneCell">
    <xdr:from>
      <xdr:col>46</xdr:col>
      <xdr:colOff>257175</xdr:colOff>
      <xdr:row>173</xdr:row>
      <xdr:rowOff>57150</xdr:rowOff>
    </xdr:from>
    <xdr:to>
      <xdr:col>46</xdr:col>
      <xdr:colOff>5781675</xdr:colOff>
      <xdr:row>173</xdr:row>
      <xdr:rowOff>626917</xdr:rowOff>
    </xdr:to>
    <xdr:pic>
      <xdr:nvPicPr>
        <xdr:cNvPr id="13" name="Picture 12">
          <a:extLst>
            <a:ext uri="{FF2B5EF4-FFF2-40B4-BE49-F238E27FC236}">
              <a16:creationId xmlns:a16="http://schemas.microsoft.com/office/drawing/2014/main" id="{C5275444-56AA-40C4-9C83-50406E75C3A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8225075" y="31613475"/>
          <a:ext cx="5524500" cy="569767"/>
        </a:xfrm>
        <a:prstGeom prst="rect">
          <a:avLst/>
        </a:prstGeom>
      </xdr:spPr>
    </xdr:pic>
    <xdr:clientData/>
  </xdr:twoCellAnchor>
  <xdr:twoCellAnchor editAs="oneCell">
    <xdr:from>
      <xdr:col>46</xdr:col>
      <xdr:colOff>250548</xdr:colOff>
      <xdr:row>171</xdr:row>
      <xdr:rowOff>96077</xdr:rowOff>
    </xdr:from>
    <xdr:to>
      <xdr:col>46</xdr:col>
      <xdr:colOff>5773806</xdr:colOff>
      <xdr:row>171</xdr:row>
      <xdr:rowOff>656319</xdr:rowOff>
    </xdr:to>
    <xdr:pic>
      <xdr:nvPicPr>
        <xdr:cNvPr id="14" name="Picture 13">
          <a:extLst>
            <a:ext uri="{FF2B5EF4-FFF2-40B4-BE49-F238E27FC236}">
              <a16:creationId xmlns:a16="http://schemas.microsoft.com/office/drawing/2014/main" id="{615EDB79-5C58-4D85-BC9E-742A91BF878D}"/>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48218448" y="30280802"/>
          <a:ext cx="5523258" cy="560242"/>
        </a:xfrm>
        <a:prstGeom prst="rect">
          <a:avLst/>
        </a:prstGeom>
      </xdr:spPr>
    </xdr:pic>
    <xdr:clientData/>
  </xdr:twoCellAnchor>
  <xdr:twoCellAnchor editAs="oneCell">
    <xdr:from>
      <xdr:col>46</xdr:col>
      <xdr:colOff>238167</xdr:colOff>
      <xdr:row>174</xdr:row>
      <xdr:rowOff>54413</xdr:rowOff>
    </xdr:from>
    <xdr:to>
      <xdr:col>46</xdr:col>
      <xdr:colOff>5781717</xdr:colOff>
      <xdr:row>174</xdr:row>
      <xdr:rowOff>667980</xdr:rowOff>
    </xdr:to>
    <xdr:pic>
      <xdr:nvPicPr>
        <xdr:cNvPr id="15" name="Picture 14">
          <a:extLst>
            <a:ext uri="{FF2B5EF4-FFF2-40B4-BE49-F238E27FC236}">
              <a16:creationId xmlns:a16="http://schemas.microsoft.com/office/drawing/2014/main" id="{F66EF041-19BF-41A9-9CF0-93868AABEDB9}"/>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8206067" y="32296538"/>
          <a:ext cx="5543550" cy="61356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42</xdr:col>
      <xdr:colOff>180041</xdr:colOff>
      <xdr:row>162</xdr:row>
      <xdr:rowOff>137459</xdr:rowOff>
    </xdr:from>
    <xdr:to>
      <xdr:col>43</xdr:col>
      <xdr:colOff>1120</xdr:colOff>
      <xdr:row>162</xdr:row>
      <xdr:rowOff>545517</xdr:rowOff>
    </xdr:to>
    <xdr:pic>
      <xdr:nvPicPr>
        <xdr:cNvPr id="2" name="Picture 1">
          <a:extLst>
            <a:ext uri="{FF2B5EF4-FFF2-40B4-BE49-F238E27FC236}">
              <a16:creationId xmlns:a16="http://schemas.microsoft.com/office/drawing/2014/main" id="{A77EE084-4A8B-42C0-9303-09FF584FCF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80466" y="25569209"/>
          <a:ext cx="4545479" cy="408058"/>
        </a:xfrm>
        <a:prstGeom prst="rect">
          <a:avLst/>
        </a:prstGeom>
      </xdr:spPr>
    </xdr:pic>
    <xdr:clientData/>
  </xdr:twoCellAnchor>
  <xdr:twoCellAnchor editAs="oneCell">
    <xdr:from>
      <xdr:col>38</xdr:col>
      <xdr:colOff>203201</xdr:colOff>
      <xdr:row>164</xdr:row>
      <xdr:rowOff>133350</xdr:rowOff>
    </xdr:from>
    <xdr:to>
      <xdr:col>38</xdr:col>
      <xdr:colOff>1866901</xdr:colOff>
      <xdr:row>164</xdr:row>
      <xdr:rowOff>542457</xdr:rowOff>
    </xdr:to>
    <xdr:pic>
      <xdr:nvPicPr>
        <xdr:cNvPr id="3" name="Picture 2">
          <a:extLst>
            <a:ext uri="{FF2B5EF4-FFF2-40B4-BE49-F238E27FC236}">
              <a16:creationId xmlns:a16="http://schemas.microsoft.com/office/drawing/2014/main" id="{80D192D3-988E-4627-B7AA-2580D026320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884101" y="26831925"/>
          <a:ext cx="1663700" cy="409107"/>
        </a:xfrm>
        <a:prstGeom prst="rect">
          <a:avLst/>
        </a:prstGeom>
      </xdr:spPr>
    </xdr:pic>
    <xdr:clientData/>
  </xdr:twoCellAnchor>
  <xdr:twoCellAnchor editAs="oneCell">
    <xdr:from>
      <xdr:col>42</xdr:col>
      <xdr:colOff>159871</xdr:colOff>
      <xdr:row>163</xdr:row>
      <xdr:rowOff>121771</xdr:rowOff>
    </xdr:from>
    <xdr:to>
      <xdr:col>43</xdr:col>
      <xdr:colOff>0</xdr:colOff>
      <xdr:row>163</xdr:row>
      <xdr:rowOff>491729</xdr:rowOff>
    </xdr:to>
    <xdr:pic>
      <xdr:nvPicPr>
        <xdr:cNvPr id="4" name="Picture 3">
          <a:extLst>
            <a:ext uri="{FF2B5EF4-FFF2-40B4-BE49-F238E27FC236}">
              <a16:creationId xmlns:a16="http://schemas.microsoft.com/office/drawing/2014/main" id="{87668852-4E4B-43B9-8561-70B28C2CCA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60296" y="26248846"/>
          <a:ext cx="4564529" cy="369958"/>
        </a:xfrm>
        <a:prstGeom prst="rect">
          <a:avLst/>
        </a:prstGeom>
      </xdr:spPr>
    </xdr:pic>
    <xdr:clientData/>
  </xdr:twoCellAnchor>
  <xdr:twoCellAnchor editAs="oneCell">
    <xdr:from>
      <xdr:col>38</xdr:col>
      <xdr:colOff>203201</xdr:colOff>
      <xdr:row>165</xdr:row>
      <xdr:rowOff>164354</xdr:rowOff>
    </xdr:from>
    <xdr:to>
      <xdr:col>38</xdr:col>
      <xdr:colOff>1866901</xdr:colOff>
      <xdr:row>165</xdr:row>
      <xdr:rowOff>586908</xdr:rowOff>
    </xdr:to>
    <xdr:pic>
      <xdr:nvPicPr>
        <xdr:cNvPr id="5" name="Picture 4">
          <a:extLst>
            <a:ext uri="{FF2B5EF4-FFF2-40B4-BE49-F238E27FC236}">
              <a16:creationId xmlns:a16="http://schemas.microsoft.com/office/drawing/2014/main" id="{EA6D29BB-613E-4D4C-A334-1C9553090F7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884101" y="27463004"/>
          <a:ext cx="1663700" cy="42255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617706</xdr:colOff>
          <xdr:row>16</xdr:row>
          <xdr:rowOff>44450</xdr:rowOff>
        </xdr:from>
        <xdr:to>
          <xdr:col>3</xdr:col>
          <xdr:colOff>400050</xdr:colOff>
          <xdr:row>17</xdr:row>
          <xdr:rowOff>2037</xdr:rowOff>
        </xdr:to>
        <xdr:pic>
          <xdr:nvPicPr>
            <xdr:cNvPr id="6" name="Picture 5">
              <a:extLst>
                <a:ext uri="{FF2B5EF4-FFF2-40B4-BE49-F238E27FC236}">
                  <a16:creationId xmlns:a16="http://schemas.microsoft.com/office/drawing/2014/main" id="{E631234D-A924-4908-9B95-7C1B249DD3D3}"/>
                </a:ext>
              </a:extLst>
            </xdr:cNvPr>
            <xdr:cNvPicPr>
              <a:picLocks noChangeAspect="1"/>
              <a:extLst>
                <a:ext uri="{84589F7E-364E-4C9E-8A38-B11213B215E9}">
                  <a14:cameraTool cellRange="Aimage" spid="_x0000_s50177"/>
                </a:ext>
              </a:extLst>
            </xdr:cNvPicPr>
          </xdr:nvPicPr>
          <xdr:blipFill rotWithShape="1">
            <a:blip xmlns:r="http://schemas.openxmlformats.org/officeDocument/2006/relationships" r:embed="rId3"/>
            <a:srcRect l="5142" t="18125" r="7143" b="5993"/>
            <a:stretch>
              <a:fillRect/>
            </a:stretch>
          </xdr:blipFill>
          <xdr:spPr>
            <a:xfrm>
              <a:off x="598656" y="2787650"/>
              <a:ext cx="1563519" cy="395737"/>
            </a:xfrm>
            <a:prstGeom prst="rect">
              <a:avLst/>
            </a:prstGeom>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67237</xdr:colOff>
          <xdr:row>16</xdr:row>
          <xdr:rowOff>82176</xdr:rowOff>
        </xdr:from>
        <xdr:to>
          <xdr:col>15</xdr:col>
          <xdr:colOff>140506</xdr:colOff>
          <xdr:row>16</xdr:row>
          <xdr:rowOff>272676</xdr:rowOff>
        </xdr:to>
        <xdr:pic>
          <xdr:nvPicPr>
            <xdr:cNvPr id="7" name="Picture 6">
              <a:extLst>
                <a:ext uri="{FF2B5EF4-FFF2-40B4-BE49-F238E27FC236}">
                  <a16:creationId xmlns:a16="http://schemas.microsoft.com/office/drawing/2014/main" id="{F473D2E9-A8D0-4A29-91FD-8BB8CFA3E395}"/>
                </a:ext>
              </a:extLst>
            </xdr:cNvPr>
            <xdr:cNvPicPr>
              <a:picLocks noChangeAspect="1"/>
              <a:extLst>
                <a:ext uri="{84589F7E-364E-4C9E-8A38-B11213B215E9}">
                  <a14:cameraTool cellRange="PAEimage" spid="_x0000_s50178"/>
                </a:ext>
              </a:extLst>
            </xdr:cNvPicPr>
          </xdr:nvPicPr>
          <xdr:blipFill rotWithShape="1">
            <a:blip xmlns:r="http://schemas.openxmlformats.org/officeDocument/2006/relationships" r:embed="rId4"/>
            <a:srcRect l="1137" t="11655" r="1994" b="11158"/>
            <a:stretch>
              <a:fillRect/>
            </a:stretch>
          </xdr:blipFill>
          <xdr:spPr>
            <a:xfrm>
              <a:off x="3505762" y="2825376"/>
              <a:ext cx="4730994" cy="190500"/>
            </a:xfrm>
            <a:prstGeom prst="rect">
              <a:avLst/>
            </a:prstGeom>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340659</xdr:colOff>
          <xdr:row>17</xdr:row>
          <xdr:rowOff>414992</xdr:rowOff>
        </xdr:from>
        <xdr:to>
          <xdr:col>14</xdr:col>
          <xdr:colOff>30630</xdr:colOff>
          <xdr:row>18</xdr:row>
          <xdr:rowOff>590177</xdr:rowOff>
        </xdr:to>
        <xdr:pic>
          <xdr:nvPicPr>
            <xdr:cNvPr id="8" name="Picture 7">
              <a:extLst>
                <a:ext uri="{FF2B5EF4-FFF2-40B4-BE49-F238E27FC236}">
                  <a16:creationId xmlns:a16="http://schemas.microsoft.com/office/drawing/2014/main" id="{2341A913-E40A-4FA9-8787-F35B98542042}"/>
                </a:ext>
              </a:extLst>
            </xdr:cNvPr>
            <xdr:cNvPicPr>
              <a:picLocks noChangeAspect="1"/>
              <a:extLst>
                <a:ext uri="{84589F7E-364E-4C9E-8A38-B11213B215E9}">
                  <a14:cameraTool cellRange="PayEquationImage" spid="_x0000_s50179"/>
                </a:ext>
              </a:extLst>
            </xdr:cNvPicPr>
          </xdr:nvPicPr>
          <xdr:blipFill rotWithShape="1">
            <a:blip xmlns:r="http://schemas.openxmlformats.org/officeDocument/2006/relationships" r:embed="rId5"/>
            <a:srcRect l="3330" t="4615" r="2496" b="4582"/>
            <a:stretch>
              <a:fillRect/>
            </a:stretch>
          </xdr:blipFill>
          <xdr:spPr>
            <a:xfrm>
              <a:off x="2102784" y="3596342"/>
              <a:ext cx="5643096" cy="613335"/>
            </a:xfrm>
            <a:prstGeom prst="rect">
              <a:avLst/>
            </a:prstGeom>
          </xdr:spPr>
        </xdr:pic>
        <xdr:clientData/>
      </xdr:twoCellAnchor>
    </mc:Choice>
    <mc:Fallback/>
  </mc:AlternateContent>
  <xdr:twoCellAnchor editAs="oneCell">
    <xdr:from>
      <xdr:col>38</xdr:col>
      <xdr:colOff>173318</xdr:colOff>
      <xdr:row>168</xdr:row>
      <xdr:rowOff>128121</xdr:rowOff>
    </xdr:from>
    <xdr:to>
      <xdr:col>38</xdr:col>
      <xdr:colOff>1837018</xdr:colOff>
      <xdr:row>168</xdr:row>
      <xdr:rowOff>537228</xdr:rowOff>
    </xdr:to>
    <xdr:pic>
      <xdr:nvPicPr>
        <xdr:cNvPr id="9" name="Picture 8">
          <a:extLst>
            <a:ext uri="{FF2B5EF4-FFF2-40B4-BE49-F238E27FC236}">
              <a16:creationId xmlns:a16="http://schemas.microsoft.com/office/drawing/2014/main" id="{38B4875A-A180-44D6-80D9-DE07B661FD4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854218" y="28836471"/>
          <a:ext cx="1663700" cy="409107"/>
        </a:xfrm>
        <a:prstGeom prst="rect">
          <a:avLst/>
        </a:prstGeom>
      </xdr:spPr>
    </xdr:pic>
    <xdr:clientData/>
  </xdr:twoCellAnchor>
  <xdr:twoCellAnchor editAs="oneCell">
    <xdr:from>
      <xdr:col>42</xdr:col>
      <xdr:colOff>119156</xdr:colOff>
      <xdr:row>166</xdr:row>
      <xdr:rowOff>88900</xdr:rowOff>
    </xdr:from>
    <xdr:to>
      <xdr:col>43</xdr:col>
      <xdr:colOff>698</xdr:colOff>
      <xdr:row>166</xdr:row>
      <xdr:rowOff>458858</xdr:rowOff>
    </xdr:to>
    <xdr:pic>
      <xdr:nvPicPr>
        <xdr:cNvPr id="10" name="Picture 9">
          <a:extLst>
            <a:ext uri="{FF2B5EF4-FFF2-40B4-BE49-F238E27FC236}">
              <a16:creationId xmlns:a16="http://schemas.microsoft.com/office/drawing/2014/main" id="{3AF30483-883E-4183-84B3-9C34CBC1D8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19581" y="28035250"/>
          <a:ext cx="4605942" cy="369958"/>
        </a:xfrm>
        <a:prstGeom prst="rect">
          <a:avLst/>
        </a:prstGeom>
      </xdr:spPr>
    </xdr:pic>
    <xdr:clientData/>
  </xdr:twoCellAnchor>
  <xdr:twoCellAnchor editAs="oneCell">
    <xdr:from>
      <xdr:col>46</xdr:col>
      <xdr:colOff>247650</xdr:colOff>
      <xdr:row>170</xdr:row>
      <xdr:rowOff>66675</xdr:rowOff>
    </xdr:from>
    <xdr:to>
      <xdr:col>46</xdr:col>
      <xdr:colOff>5781675</xdr:colOff>
      <xdr:row>170</xdr:row>
      <xdr:rowOff>626397</xdr:rowOff>
    </xdr:to>
    <xdr:pic>
      <xdr:nvPicPr>
        <xdr:cNvPr id="11" name="Picture 10">
          <a:extLst>
            <a:ext uri="{FF2B5EF4-FFF2-40B4-BE49-F238E27FC236}">
              <a16:creationId xmlns:a16="http://schemas.microsoft.com/office/drawing/2014/main" id="{39271D88-41F9-4AEB-B4F5-BDF9B7BCF8A9}"/>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8215550" y="29565600"/>
          <a:ext cx="5534025" cy="559722"/>
        </a:xfrm>
        <a:prstGeom prst="rect">
          <a:avLst/>
        </a:prstGeom>
      </xdr:spPr>
    </xdr:pic>
    <xdr:clientData/>
  </xdr:twoCellAnchor>
  <xdr:twoCellAnchor editAs="oneCell">
    <xdr:from>
      <xdr:col>46</xdr:col>
      <xdr:colOff>247650</xdr:colOff>
      <xdr:row>172</xdr:row>
      <xdr:rowOff>85725</xdr:rowOff>
    </xdr:from>
    <xdr:to>
      <xdr:col>46</xdr:col>
      <xdr:colOff>5781675</xdr:colOff>
      <xdr:row>172</xdr:row>
      <xdr:rowOff>647700</xdr:rowOff>
    </xdr:to>
    <xdr:pic>
      <xdr:nvPicPr>
        <xdr:cNvPr id="12" name="Picture 11">
          <a:extLst>
            <a:ext uri="{FF2B5EF4-FFF2-40B4-BE49-F238E27FC236}">
              <a16:creationId xmlns:a16="http://schemas.microsoft.com/office/drawing/2014/main" id="{08D9A5C4-EF43-4532-ACD8-BC695764A8C4}"/>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8215550" y="30956250"/>
          <a:ext cx="5534025" cy="561975"/>
        </a:xfrm>
        <a:prstGeom prst="rect">
          <a:avLst/>
        </a:prstGeom>
      </xdr:spPr>
    </xdr:pic>
    <xdr:clientData/>
  </xdr:twoCellAnchor>
  <xdr:twoCellAnchor editAs="oneCell">
    <xdr:from>
      <xdr:col>46</xdr:col>
      <xdr:colOff>257175</xdr:colOff>
      <xdr:row>173</xdr:row>
      <xdr:rowOff>57150</xdr:rowOff>
    </xdr:from>
    <xdr:to>
      <xdr:col>46</xdr:col>
      <xdr:colOff>5781675</xdr:colOff>
      <xdr:row>173</xdr:row>
      <xdr:rowOff>626917</xdr:rowOff>
    </xdr:to>
    <xdr:pic>
      <xdr:nvPicPr>
        <xdr:cNvPr id="13" name="Picture 12">
          <a:extLst>
            <a:ext uri="{FF2B5EF4-FFF2-40B4-BE49-F238E27FC236}">
              <a16:creationId xmlns:a16="http://schemas.microsoft.com/office/drawing/2014/main" id="{AFC58420-6B3B-44B4-A130-D1F3BCD93316}"/>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8225075" y="31613475"/>
          <a:ext cx="5524500" cy="569767"/>
        </a:xfrm>
        <a:prstGeom prst="rect">
          <a:avLst/>
        </a:prstGeom>
      </xdr:spPr>
    </xdr:pic>
    <xdr:clientData/>
  </xdr:twoCellAnchor>
  <xdr:twoCellAnchor editAs="oneCell">
    <xdr:from>
      <xdr:col>46</xdr:col>
      <xdr:colOff>250548</xdr:colOff>
      <xdr:row>171</xdr:row>
      <xdr:rowOff>96077</xdr:rowOff>
    </xdr:from>
    <xdr:to>
      <xdr:col>46</xdr:col>
      <xdr:colOff>5773806</xdr:colOff>
      <xdr:row>171</xdr:row>
      <xdr:rowOff>656319</xdr:rowOff>
    </xdr:to>
    <xdr:pic>
      <xdr:nvPicPr>
        <xdr:cNvPr id="14" name="Picture 13">
          <a:extLst>
            <a:ext uri="{FF2B5EF4-FFF2-40B4-BE49-F238E27FC236}">
              <a16:creationId xmlns:a16="http://schemas.microsoft.com/office/drawing/2014/main" id="{D22B7F2C-672C-4D04-B26A-643C2D9CE933}"/>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48218448" y="30280802"/>
          <a:ext cx="5523258" cy="560242"/>
        </a:xfrm>
        <a:prstGeom prst="rect">
          <a:avLst/>
        </a:prstGeom>
      </xdr:spPr>
    </xdr:pic>
    <xdr:clientData/>
  </xdr:twoCellAnchor>
  <xdr:twoCellAnchor editAs="oneCell">
    <xdr:from>
      <xdr:col>46</xdr:col>
      <xdr:colOff>238167</xdr:colOff>
      <xdr:row>174</xdr:row>
      <xdr:rowOff>54413</xdr:rowOff>
    </xdr:from>
    <xdr:to>
      <xdr:col>46</xdr:col>
      <xdr:colOff>5781717</xdr:colOff>
      <xdr:row>174</xdr:row>
      <xdr:rowOff>667980</xdr:rowOff>
    </xdr:to>
    <xdr:pic>
      <xdr:nvPicPr>
        <xdr:cNvPr id="15" name="Picture 14">
          <a:extLst>
            <a:ext uri="{FF2B5EF4-FFF2-40B4-BE49-F238E27FC236}">
              <a16:creationId xmlns:a16="http://schemas.microsoft.com/office/drawing/2014/main" id="{3E3F11FA-5C45-4718-8DE1-4FF8CDE534CB}"/>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8206067" y="32296538"/>
          <a:ext cx="5543550" cy="61356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6</xdr:col>
      <xdr:colOff>449035</xdr:colOff>
      <xdr:row>31</xdr:row>
      <xdr:rowOff>263524</xdr:rowOff>
    </xdr:from>
    <xdr:to>
      <xdr:col>16</xdr:col>
      <xdr:colOff>465887</xdr:colOff>
      <xdr:row>34</xdr:row>
      <xdr:rowOff>127000</xdr:rowOff>
    </xdr:to>
    <xdr:pic>
      <xdr:nvPicPr>
        <xdr:cNvPr id="3" name="Picture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899821" y="7461703"/>
          <a:ext cx="5867923" cy="7479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1263650</xdr:colOff>
      <xdr:row>23</xdr:row>
      <xdr:rowOff>57150</xdr:rowOff>
    </xdr:from>
    <xdr:to>
      <xdr:col>2</xdr:col>
      <xdr:colOff>5249252</xdr:colOff>
      <xdr:row>25</xdr:row>
      <xdr:rowOff>92076</xdr:rowOff>
    </xdr:to>
    <xdr:pic>
      <xdr:nvPicPr>
        <xdr:cNvPr id="4" name="Picture 3">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73250" y="4724400"/>
          <a:ext cx="6112852" cy="4159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42</xdr:col>
      <xdr:colOff>180041</xdr:colOff>
      <xdr:row>162</xdr:row>
      <xdr:rowOff>137459</xdr:rowOff>
    </xdr:from>
    <xdr:to>
      <xdr:col>43</xdr:col>
      <xdr:colOff>1120</xdr:colOff>
      <xdr:row>162</xdr:row>
      <xdr:rowOff>545517</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438041" y="31274871"/>
          <a:ext cx="4659779" cy="408058"/>
        </a:xfrm>
        <a:prstGeom prst="rect">
          <a:avLst/>
        </a:prstGeom>
      </xdr:spPr>
    </xdr:pic>
    <xdr:clientData/>
  </xdr:twoCellAnchor>
  <xdr:twoCellAnchor editAs="oneCell">
    <xdr:from>
      <xdr:col>38</xdr:col>
      <xdr:colOff>203201</xdr:colOff>
      <xdr:row>164</xdr:row>
      <xdr:rowOff>133350</xdr:rowOff>
    </xdr:from>
    <xdr:to>
      <xdr:col>38</xdr:col>
      <xdr:colOff>1866901</xdr:colOff>
      <xdr:row>164</xdr:row>
      <xdr:rowOff>542457</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016201" y="33655000"/>
          <a:ext cx="1663700" cy="409107"/>
        </a:xfrm>
        <a:prstGeom prst="rect">
          <a:avLst/>
        </a:prstGeom>
      </xdr:spPr>
    </xdr:pic>
    <xdr:clientData/>
  </xdr:twoCellAnchor>
  <xdr:twoCellAnchor editAs="oneCell">
    <xdr:from>
      <xdr:col>42</xdr:col>
      <xdr:colOff>159871</xdr:colOff>
      <xdr:row>163</xdr:row>
      <xdr:rowOff>121771</xdr:rowOff>
    </xdr:from>
    <xdr:to>
      <xdr:col>43</xdr:col>
      <xdr:colOff>0</xdr:colOff>
      <xdr:row>163</xdr:row>
      <xdr:rowOff>491729</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417871" y="31961418"/>
          <a:ext cx="4669304" cy="369958"/>
        </a:xfrm>
        <a:prstGeom prst="rect">
          <a:avLst/>
        </a:prstGeom>
      </xdr:spPr>
    </xdr:pic>
    <xdr:clientData/>
  </xdr:twoCellAnchor>
  <xdr:twoCellAnchor editAs="oneCell">
    <xdr:from>
      <xdr:col>38</xdr:col>
      <xdr:colOff>203201</xdr:colOff>
      <xdr:row>165</xdr:row>
      <xdr:rowOff>164354</xdr:rowOff>
    </xdr:from>
    <xdr:to>
      <xdr:col>38</xdr:col>
      <xdr:colOff>1866901</xdr:colOff>
      <xdr:row>165</xdr:row>
      <xdr:rowOff>586908</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494319" y="33184354"/>
          <a:ext cx="1663700" cy="42255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617706</xdr:colOff>
          <xdr:row>16</xdr:row>
          <xdr:rowOff>44450</xdr:rowOff>
        </xdr:from>
        <xdr:to>
          <xdr:col>3</xdr:col>
          <xdr:colOff>400050</xdr:colOff>
          <xdr:row>17</xdr:row>
          <xdr:rowOff>2037</xdr:rowOff>
        </xdr:to>
        <xdr:pic>
          <xdr:nvPicPr>
            <xdr:cNvPr id="7" name="Picture 6">
              <a:extLst>
                <a:ext uri="{FF2B5EF4-FFF2-40B4-BE49-F238E27FC236}">
                  <a16:creationId xmlns:a16="http://schemas.microsoft.com/office/drawing/2014/main" id="{00000000-0008-0000-0400-000007000000}"/>
                </a:ext>
              </a:extLst>
            </xdr:cNvPr>
            <xdr:cNvPicPr>
              <a:picLocks noChangeAspect="1"/>
              <a:extLst>
                <a:ext uri="{84589F7E-364E-4C9E-8A38-B11213B215E9}">
                  <a14:cameraTool cellRange="Aimage" spid="_x0000_s11822"/>
                </a:ext>
              </a:extLst>
            </xdr:cNvPicPr>
          </xdr:nvPicPr>
          <xdr:blipFill rotWithShape="1">
            <a:blip xmlns:r="http://schemas.openxmlformats.org/officeDocument/2006/relationships" r:embed="rId3"/>
            <a:srcRect l="5142" t="18125" r="7143" b="5993"/>
            <a:stretch>
              <a:fillRect/>
            </a:stretch>
          </xdr:blipFill>
          <xdr:spPr>
            <a:xfrm>
              <a:off x="617706" y="2743200"/>
              <a:ext cx="1623844" cy="393700"/>
            </a:xfrm>
            <a:prstGeom prst="rect">
              <a:avLst/>
            </a:prstGeom>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67237</xdr:colOff>
          <xdr:row>16</xdr:row>
          <xdr:rowOff>82176</xdr:rowOff>
        </xdr:from>
        <xdr:to>
          <xdr:col>14</xdr:col>
          <xdr:colOff>376892</xdr:colOff>
          <xdr:row>17</xdr:row>
          <xdr:rowOff>194235</xdr:rowOff>
        </xdr:to>
        <xdr:pic>
          <xdr:nvPicPr>
            <xdr:cNvPr id="8" name="Picture 7">
              <a:extLst>
                <a:ext uri="{FF2B5EF4-FFF2-40B4-BE49-F238E27FC236}">
                  <a16:creationId xmlns:a16="http://schemas.microsoft.com/office/drawing/2014/main" id="{00000000-0008-0000-0400-000008000000}"/>
                </a:ext>
              </a:extLst>
            </xdr:cNvPr>
            <xdr:cNvPicPr>
              <a:picLocks noChangeAspect="1"/>
              <a:extLst>
                <a:ext uri="{84589F7E-364E-4C9E-8A38-B11213B215E9}">
                  <a14:cameraTool cellRange="PAEimage" spid="_x0000_s11823"/>
                </a:ext>
              </a:extLst>
            </xdr:cNvPicPr>
          </xdr:nvPicPr>
          <xdr:blipFill rotWithShape="1">
            <a:blip xmlns:r="http://schemas.openxmlformats.org/officeDocument/2006/relationships" r:embed="rId4"/>
            <a:srcRect l="1137" t="11655" r="1994" b="11158"/>
            <a:stretch>
              <a:fillRect/>
            </a:stretch>
          </xdr:blipFill>
          <xdr:spPr>
            <a:xfrm>
              <a:off x="3384178" y="2794000"/>
              <a:ext cx="4811058" cy="552824"/>
            </a:xfrm>
            <a:prstGeom prst="rect">
              <a:avLst/>
            </a:prstGeom>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340659</xdr:colOff>
          <xdr:row>17</xdr:row>
          <xdr:rowOff>414992</xdr:rowOff>
        </xdr:from>
        <xdr:to>
          <xdr:col>14</xdr:col>
          <xdr:colOff>30630</xdr:colOff>
          <xdr:row>18</xdr:row>
          <xdr:rowOff>590177</xdr:rowOff>
        </xdr:to>
        <xdr:pic>
          <xdr:nvPicPr>
            <xdr:cNvPr id="11" name="Picture 10">
              <a:extLst>
                <a:ext uri="{FF2B5EF4-FFF2-40B4-BE49-F238E27FC236}">
                  <a16:creationId xmlns:a16="http://schemas.microsoft.com/office/drawing/2014/main" id="{00000000-0008-0000-0400-00000B000000}"/>
                </a:ext>
              </a:extLst>
            </xdr:cNvPr>
            <xdr:cNvPicPr>
              <a:picLocks noChangeAspect="1"/>
              <a:extLst>
                <a:ext uri="{84589F7E-364E-4C9E-8A38-B11213B215E9}">
                  <a14:cameraTool cellRange="PayEquationImage" spid="_x0000_s11824"/>
                </a:ext>
              </a:extLst>
            </xdr:cNvPicPr>
          </xdr:nvPicPr>
          <xdr:blipFill rotWithShape="1">
            <a:blip xmlns:r="http://schemas.openxmlformats.org/officeDocument/2006/relationships" r:embed="rId5"/>
            <a:srcRect l="3330" t="4615" r="2496" b="4582"/>
            <a:stretch>
              <a:fillRect/>
            </a:stretch>
          </xdr:blipFill>
          <xdr:spPr>
            <a:xfrm>
              <a:off x="2178424" y="3575051"/>
              <a:ext cx="5927912" cy="615950"/>
            </a:xfrm>
            <a:prstGeom prst="rect">
              <a:avLst/>
            </a:prstGeom>
          </xdr:spPr>
        </xdr:pic>
        <xdr:clientData/>
      </xdr:twoCellAnchor>
    </mc:Choice>
    <mc:Fallback/>
  </mc:AlternateContent>
  <xdr:twoCellAnchor editAs="oneCell">
    <xdr:from>
      <xdr:col>38</xdr:col>
      <xdr:colOff>173318</xdr:colOff>
      <xdr:row>168</xdr:row>
      <xdr:rowOff>128121</xdr:rowOff>
    </xdr:from>
    <xdr:to>
      <xdr:col>38</xdr:col>
      <xdr:colOff>1837018</xdr:colOff>
      <xdr:row>168</xdr:row>
      <xdr:rowOff>537228</xdr:rowOff>
    </xdr:to>
    <xdr:pic>
      <xdr:nvPicPr>
        <xdr:cNvPr id="17" name="Picture 16">
          <a:extLst>
            <a:ext uri="{FF2B5EF4-FFF2-40B4-BE49-F238E27FC236}">
              <a16:creationId xmlns:a16="http://schemas.microsoft.com/office/drawing/2014/main" id="{00000000-0008-0000-0400-000011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464436" y="34179062"/>
          <a:ext cx="1663700" cy="409107"/>
        </a:xfrm>
        <a:prstGeom prst="rect">
          <a:avLst/>
        </a:prstGeom>
      </xdr:spPr>
    </xdr:pic>
    <xdr:clientData/>
  </xdr:twoCellAnchor>
  <xdr:twoCellAnchor editAs="oneCell">
    <xdr:from>
      <xdr:col>42</xdr:col>
      <xdr:colOff>119156</xdr:colOff>
      <xdr:row>166</xdr:row>
      <xdr:rowOff>88900</xdr:rowOff>
    </xdr:from>
    <xdr:to>
      <xdr:col>43</xdr:col>
      <xdr:colOff>698</xdr:colOff>
      <xdr:row>166</xdr:row>
      <xdr:rowOff>458858</xdr:rowOff>
    </xdr:to>
    <xdr:pic>
      <xdr:nvPicPr>
        <xdr:cNvPr id="19" name="Picture 18">
          <a:extLst>
            <a:ext uri="{FF2B5EF4-FFF2-40B4-BE49-F238E27FC236}">
              <a16:creationId xmlns:a16="http://schemas.microsoft.com/office/drawing/2014/main" id="{00000000-0008-0000-0400-00001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377156" y="33766312"/>
          <a:ext cx="4669304" cy="369958"/>
        </a:xfrm>
        <a:prstGeom prst="rect">
          <a:avLst/>
        </a:prstGeom>
      </xdr:spPr>
    </xdr:pic>
    <xdr:clientData/>
  </xdr:twoCellAnchor>
  <xdr:twoCellAnchor editAs="oneCell">
    <xdr:from>
      <xdr:col>46</xdr:col>
      <xdr:colOff>247650</xdr:colOff>
      <xdr:row>170</xdr:row>
      <xdr:rowOff>66675</xdr:rowOff>
    </xdr:from>
    <xdr:to>
      <xdr:col>46</xdr:col>
      <xdr:colOff>5781675</xdr:colOff>
      <xdr:row>170</xdr:row>
      <xdr:rowOff>626397</xdr:rowOff>
    </xdr:to>
    <xdr:pic>
      <xdr:nvPicPr>
        <xdr:cNvPr id="9" name="Picture 8">
          <a:extLst>
            <a:ext uri="{FF2B5EF4-FFF2-40B4-BE49-F238E27FC236}">
              <a16:creationId xmlns:a16="http://schemas.microsoft.com/office/drawing/2014/main" id="{42B7A844-DB1B-6EF7-BEA1-4877016412E6}"/>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7986950" y="35852100"/>
          <a:ext cx="5534025" cy="559722"/>
        </a:xfrm>
        <a:prstGeom prst="rect">
          <a:avLst/>
        </a:prstGeom>
      </xdr:spPr>
    </xdr:pic>
    <xdr:clientData/>
  </xdr:twoCellAnchor>
  <xdr:twoCellAnchor editAs="oneCell">
    <xdr:from>
      <xdr:col>46</xdr:col>
      <xdr:colOff>247650</xdr:colOff>
      <xdr:row>172</xdr:row>
      <xdr:rowOff>85725</xdr:rowOff>
    </xdr:from>
    <xdr:to>
      <xdr:col>46</xdr:col>
      <xdr:colOff>5781675</xdr:colOff>
      <xdr:row>172</xdr:row>
      <xdr:rowOff>647700</xdr:rowOff>
    </xdr:to>
    <xdr:pic>
      <xdr:nvPicPr>
        <xdr:cNvPr id="21" name="Picture 20">
          <a:extLst>
            <a:ext uri="{FF2B5EF4-FFF2-40B4-BE49-F238E27FC236}">
              <a16:creationId xmlns:a16="http://schemas.microsoft.com/office/drawing/2014/main" id="{51A617AC-F2B9-8BD0-9A7D-F8A3F21C54E7}"/>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7986950" y="37242750"/>
          <a:ext cx="5534025" cy="561975"/>
        </a:xfrm>
        <a:prstGeom prst="rect">
          <a:avLst/>
        </a:prstGeom>
      </xdr:spPr>
    </xdr:pic>
    <xdr:clientData/>
  </xdr:twoCellAnchor>
  <xdr:twoCellAnchor editAs="oneCell">
    <xdr:from>
      <xdr:col>46</xdr:col>
      <xdr:colOff>257175</xdr:colOff>
      <xdr:row>173</xdr:row>
      <xdr:rowOff>57150</xdr:rowOff>
    </xdr:from>
    <xdr:to>
      <xdr:col>46</xdr:col>
      <xdr:colOff>5781675</xdr:colOff>
      <xdr:row>173</xdr:row>
      <xdr:rowOff>626917</xdr:rowOff>
    </xdr:to>
    <xdr:pic>
      <xdr:nvPicPr>
        <xdr:cNvPr id="23" name="Picture 22">
          <a:extLst>
            <a:ext uri="{FF2B5EF4-FFF2-40B4-BE49-F238E27FC236}">
              <a16:creationId xmlns:a16="http://schemas.microsoft.com/office/drawing/2014/main" id="{5C974A3D-78F8-7964-3EAF-C22158180A2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7996475" y="37899975"/>
          <a:ext cx="5524500" cy="569767"/>
        </a:xfrm>
        <a:prstGeom prst="rect">
          <a:avLst/>
        </a:prstGeom>
      </xdr:spPr>
    </xdr:pic>
    <xdr:clientData/>
  </xdr:twoCellAnchor>
  <xdr:twoCellAnchor editAs="oneCell">
    <xdr:from>
      <xdr:col>46</xdr:col>
      <xdr:colOff>250548</xdr:colOff>
      <xdr:row>171</xdr:row>
      <xdr:rowOff>96077</xdr:rowOff>
    </xdr:from>
    <xdr:to>
      <xdr:col>46</xdr:col>
      <xdr:colOff>5773806</xdr:colOff>
      <xdr:row>171</xdr:row>
      <xdr:rowOff>656319</xdr:rowOff>
    </xdr:to>
    <xdr:pic>
      <xdr:nvPicPr>
        <xdr:cNvPr id="25" name="Picture 24">
          <a:extLst>
            <a:ext uri="{FF2B5EF4-FFF2-40B4-BE49-F238E27FC236}">
              <a16:creationId xmlns:a16="http://schemas.microsoft.com/office/drawing/2014/main" id="{DCB81895-39FE-7A91-2A05-BD28F0BEE6BD}"/>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47989848" y="36567302"/>
          <a:ext cx="5523258" cy="560242"/>
        </a:xfrm>
        <a:prstGeom prst="rect">
          <a:avLst/>
        </a:prstGeom>
      </xdr:spPr>
    </xdr:pic>
    <xdr:clientData/>
  </xdr:twoCellAnchor>
  <xdr:twoCellAnchor editAs="oneCell">
    <xdr:from>
      <xdr:col>46</xdr:col>
      <xdr:colOff>238167</xdr:colOff>
      <xdr:row>174</xdr:row>
      <xdr:rowOff>54413</xdr:rowOff>
    </xdr:from>
    <xdr:to>
      <xdr:col>46</xdr:col>
      <xdr:colOff>5781717</xdr:colOff>
      <xdr:row>174</xdr:row>
      <xdr:rowOff>667980</xdr:rowOff>
    </xdr:to>
    <xdr:pic>
      <xdr:nvPicPr>
        <xdr:cNvPr id="13" name="Picture 12">
          <a:extLst>
            <a:ext uri="{FF2B5EF4-FFF2-40B4-BE49-F238E27FC236}">
              <a16:creationId xmlns:a16="http://schemas.microsoft.com/office/drawing/2014/main" id="{DBE21DEB-E7CA-EE9C-A638-1632A57FA4F9}"/>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8029855" y="38624710"/>
          <a:ext cx="5543550" cy="6135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42</xdr:col>
      <xdr:colOff>180041</xdr:colOff>
      <xdr:row>162</xdr:row>
      <xdr:rowOff>137459</xdr:rowOff>
    </xdr:from>
    <xdr:to>
      <xdr:col>43</xdr:col>
      <xdr:colOff>1120</xdr:colOff>
      <xdr:row>162</xdr:row>
      <xdr:rowOff>545517</xdr:rowOff>
    </xdr:to>
    <xdr:pic>
      <xdr:nvPicPr>
        <xdr:cNvPr id="2" name="Picture 1">
          <a:extLst>
            <a:ext uri="{FF2B5EF4-FFF2-40B4-BE49-F238E27FC236}">
              <a16:creationId xmlns:a16="http://schemas.microsoft.com/office/drawing/2014/main" id="{1795851E-C578-4CF5-BC95-E0B8B7FEB9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451866" y="25569209"/>
          <a:ext cx="4545479" cy="408058"/>
        </a:xfrm>
        <a:prstGeom prst="rect">
          <a:avLst/>
        </a:prstGeom>
      </xdr:spPr>
    </xdr:pic>
    <xdr:clientData/>
  </xdr:twoCellAnchor>
  <xdr:twoCellAnchor editAs="oneCell">
    <xdr:from>
      <xdr:col>38</xdr:col>
      <xdr:colOff>203201</xdr:colOff>
      <xdr:row>164</xdr:row>
      <xdr:rowOff>133350</xdr:rowOff>
    </xdr:from>
    <xdr:to>
      <xdr:col>38</xdr:col>
      <xdr:colOff>1866901</xdr:colOff>
      <xdr:row>164</xdr:row>
      <xdr:rowOff>542457</xdr:rowOff>
    </xdr:to>
    <xdr:pic>
      <xdr:nvPicPr>
        <xdr:cNvPr id="3" name="Picture 2">
          <a:extLst>
            <a:ext uri="{FF2B5EF4-FFF2-40B4-BE49-F238E27FC236}">
              <a16:creationId xmlns:a16="http://schemas.microsoft.com/office/drawing/2014/main" id="{92D29B60-FAFA-41FA-B0AF-22A15B677F0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655501" y="26831925"/>
          <a:ext cx="1663700" cy="409107"/>
        </a:xfrm>
        <a:prstGeom prst="rect">
          <a:avLst/>
        </a:prstGeom>
      </xdr:spPr>
    </xdr:pic>
    <xdr:clientData/>
  </xdr:twoCellAnchor>
  <xdr:twoCellAnchor editAs="oneCell">
    <xdr:from>
      <xdr:col>42</xdr:col>
      <xdr:colOff>159871</xdr:colOff>
      <xdr:row>163</xdr:row>
      <xdr:rowOff>121771</xdr:rowOff>
    </xdr:from>
    <xdr:to>
      <xdr:col>43</xdr:col>
      <xdr:colOff>0</xdr:colOff>
      <xdr:row>163</xdr:row>
      <xdr:rowOff>491729</xdr:rowOff>
    </xdr:to>
    <xdr:pic>
      <xdr:nvPicPr>
        <xdr:cNvPr id="4" name="Picture 3">
          <a:extLst>
            <a:ext uri="{FF2B5EF4-FFF2-40B4-BE49-F238E27FC236}">
              <a16:creationId xmlns:a16="http://schemas.microsoft.com/office/drawing/2014/main" id="{5645661C-0610-401D-8602-A48CE18333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431696" y="26248846"/>
          <a:ext cx="4564529" cy="369958"/>
        </a:xfrm>
        <a:prstGeom prst="rect">
          <a:avLst/>
        </a:prstGeom>
      </xdr:spPr>
    </xdr:pic>
    <xdr:clientData/>
  </xdr:twoCellAnchor>
  <xdr:twoCellAnchor editAs="oneCell">
    <xdr:from>
      <xdr:col>38</xdr:col>
      <xdr:colOff>203201</xdr:colOff>
      <xdr:row>165</xdr:row>
      <xdr:rowOff>164354</xdr:rowOff>
    </xdr:from>
    <xdr:to>
      <xdr:col>38</xdr:col>
      <xdr:colOff>1866901</xdr:colOff>
      <xdr:row>165</xdr:row>
      <xdr:rowOff>586908</xdr:rowOff>
    </xdr:to>
    <xdr:pic>
      <xdr:nvPicPr>
        <xdr:cNvPr id="5" name="Picture 4">
          <a:extLst>
            <a:ext uri="{FF2B5EF4-FFF2-40B4-BE49-F238E27FC236}">
              <a16:creationId xmlns:a16="http://schemas.microsoft.com/office/drawing/2014/main" id="{AEC0578F-536F-4282-97D6-951885F8553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655501" y="27463004"/>
          <a:ext cx="1663700" cy="42255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617706</xdr:colOff>
          <xdr:row>16</xdr:row>
          <xdr:rowOff>44450</xdr:rowOff>
        </xdr:from>
        <xdr:to>
          <xdr:col>3</xdr:col>
          <xdr:colOff>400050</xdr:colOff>
          <xdr:row>17</xdr:row>
          <xdr:rowOff>2037</xdr:rowOff>
        </xdr:to>
        <xdr:pic>
          <xdr:nvPicPr>
            <xdr:cNvPr id="6" name="Picture 5">
              <a:extLst>
                <a:ext uri="{FF2B5EF4-FFF2-40B4-BE49-F238E27FC236}">
                  <a16:creationId xmlns:a16="http://schemas.microsoft.com/office/drawing/2014/main" id="{201D7B01-62DD-4660-9682-CA7D34AFCAB2}"/>
                </a:ext>
              </a:extLst>
            </xdr:cNvPr>
            <xdr:cNvPicPr>
              <a:picLocks noChangeAspect="1"/>
              <a:extLst>
                <a:ext uri="{84589F7E-364E-4C9E-8A38-B11213B215E9}">
                  <a14:cameraTool cellRange="Aimage" spid="_x0000_s23596"/>
                </a:ext>
              </a:extLst>
            </xdr:cNvPicPr>
          </xdr:nvPicPr>
          <xdr:blipFill rotWithShape="1">
            <a:blip xmlns:r="http://schemas.openxmlformats.org/officeDocument/2006/relationships" r:embed="rId3"/>
            <a:srcRect l="5142" t="18125" r="7143" b="5993"/>
            <a:stretch>
              <a:fillRect/>
            </a:stretch>
          </xdr:blipFill>
          <xdr:spPr>
            <a:xfrm>
              <a:off x="598656" y="2787650"/>
              <a:ext cx="1563519" cy="395737"/>
            </a:xfrm>
            <a:prstGeom prst="rect">
              <a:avLst/>
            </a:prstGeom>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67237</xdr:colOff>
          <xdr:row>16</xdr:row>
          <xdr:rowOff>82176</xdr:rowOff>
        </xdr:from>
        <xdr:to>
          <xdr:col>15</xdr:col>
          <xdr:colOff>140506</xdr:colOff>
          <xdr:row>16</xdr:row>
          <xdr:rowOff>272676</xdr:rowOff>
        </xdr:to>
        <xdr:pic>
          <xdr:nvPicPr>
            <xdr:cNvPr id="7" name="Picture 6">
              <a:extLst>
                <a:ext uri="{FF2B5EF4-FFF2-40B4-BE49-F238E27FC236}">
                  <a16:creationId xmlns:a16="http://schemas.microsoft.com/office/drawing/2014/main" id="{1A3927E8-3BA8-4422-A690-76FA3EC8B366}"/>
                </a:ext>
              </a:extLst>
            </xdr:cNvPr>
            <xdr:cNvPicPr>
              <a:picLocks noChangeAspect="1"/>
              <a:extLst>
                <a:ext uri="{84589F7E-364E-4C9E-8A38-B11213B215E9}">
                  <a14:cameraTool cellRange="PAEimage" spid="_x0000_s23597"/>
                </a:ext>
              </a:extLst>
            </xdr:cNvPicPr>
          </xdr:nvPicPr>
          <xdr:blipFill rotWithShape="1">
            <a:blip xmlns:r="http://schemas.openxmlformats.org/officeDocument/2006/relationships" r:embed="rId4"/>
            <a:srcRect l="1137" t="11655" r="1994" b="11158"/>
            <a:stretch>
              <a:fillRect/>
            </a:stretch>
          </xdr:blipFill>
          <xdr:spPr>
            <a:xfrm>
              <a:off x="3510891" y="2807791"/>
              <a:ext cx="4725865" cy="190500"/>
            </a:xfrm>
            <a:prstGeom prst="rect">
              <a:avLst/>
            </a:prstGeom>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340659</xdr:colOff>
          <xdr:row>17</xdr:row>
          <xdr:rowOff>414992</xdr:rowOff>
        </xdr:from>
        <xdr:to>
          <xdr:col>14</xdr:col>
          <xdr:colOff>30630</xdr:colOff>
          <xdr:row>18</xdr:row>
          <xdr:rowOff>590177</xdr:rowOff>
        </xdr:to>
        <xdr:pic>
          <xdr:nvPicPr>
            <xdr:cNvPr id="8" name="Picture 7">
              <a:extLst>
                <a:ext uri="{FF2B5EF4-FFF2-40B4-BE49-F238E27FC236}">
                  <a16:creationId xmlns:a16="http://schemas.microsoft.com/office/drawing/2014/main" id="{18165D94-9757-490D-B0AC-552BB5EA6827}"/>
                </a:ext>
              </a:extLst>
            </xdr:cNvPr>
            <xdr:cNvPicPr>
              <a:picLocks noChangeAspect="1"/>
              <a:extLst>
                <a:ext uri="{84589F7E-364E-4C9E-8A38-B11213B215E9}">
                  <a14:cameraTool cellRange="PayEquationImage" spid="_x0000_s23598"/>
                </a:ext>
              </a:extLst>
            </xdr:cNvPicPr>
          </xdr:nvPicPr>
          <xdr:blipFill rotWithShape="1">
            <a:blip xmlns:r="http://schemas.openxmlformats.org/officeDocument/2006/relationships" r:embed="rId5"/>
            <a:srcRect l="3330" t="4615" r="2496" b="4582"/>
            <a:stretch>
              <a:fillRect/>
            </a:stretch>
          </xdr:blipFill>
          <xdr:spPr>
            <a:xfrm>
              <a:off x="2102784" y="3596342"/>
              <a:ext cx="5643096" cy="613335"/>
            </a:xfrm>
            <a:prstGeom prst="rect">
              <a:avLst/>
            </a:prstGeom>
          </xdr:spPr>
        </xdr:pic>
        <xdr:clientData/>
      </xdr:twoCellAnchor>
    </mc:Choice>
    <mc:Fallback/>
  </mc:AlternateContent>
  <xdr:twoCellAnchor editAs="oneCell">
    <xdr:from>
      <xdr:col>38</xdr:col>
      <xdr:colOff>173318</xdr:colOff>
      <xdr:row>168</xdr:row>
      <xdr:rowOff>128121</xdr:rowOff>
    </xdr:from>
    <xdr:to>
      <xdr:col>38</xdr:col>
      <xdr:colOff>1837018</xdr:colOff>
      <xdr:row>168</xdr:row>
      <xdr:rowOff>537228</xdr:rowOff>
    </xdr:to>
    <xdr:pic>
      <xdr:nvPicPr>
        <xdr:cNvPr id="9" name="Picture 8">
          <a:extLst>
            <a:ext uri="{FF2B5EF4-FFF2-40B4-BE49-F238E27FC236}">
              <a16:creationId xmlns:a16="http://schemas.microsoft.com/office/drawing/2014/main" id="{BFF49C28-B4F7-422E-BCB9-438608BA7D2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625618" y="28836471"/>
          <a:ext cx="1663700" cy="409107"/>
        </a:xfrm>
        <a:prstGeom prst="rect">
          <a:avLst/>
        </a:prstGeom>
      </xdr:spPr>
    </xdr:pic>
    <xdr:clientData/>
  </xdr:twoCellAnchor>
  <xdr:twoCellAnchor editAs="oneCell">
    <xdr:from>
      <xdr:col>42</xdr:col>
      <xdr:colOff>119156</xdr:colOff>
      <xdr:row>166</xdr:row>
      <xdr:rowOff>88900</xdr:rowOff>
    </xdr:from>
    <xdr:to>
      <xdr:col>43</xdr:col>
      <xdr:colOff>698</xdr:colOff>
      <xdr:row>166</xdr:row>
      <xdr:rowOff>458858</xdr:rowOff>
    </xdr:to>
    <xdr:pic>
      <xdr:nvPicPr>
        <xdr:cNvPr id="10" name="Picture 9">
          <a:extLst>
            <a:ext uri="{FF2B5EF4-FFF2-40B4-BE49-F238E27FC236}">
              <a16:creationId xmlns:a16="http://schemas.microsoft.com/office/drawing/2014/main" id="{5F7CB249-2333-494D-9AC0-BC60FFCEDC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390981" y="28035250"/>
          <a:ext cx="4605942" cy="369958"/>
        </a:xfrm>
        <a:prstGeom prst="rect">
          <a:avLst/>
        </a:prstGeom>
      </xdr:spPr>
    </xdr:pic>
    <xdr:clientData/>
  </xdr:twoCellAnchor>
  <xdr:twoCellAnchor editAs="oneCell">
    <xdr:from>
      <xdr:col>46</xdr:col>
      <xdr:colOff>247650</xdr:colOff>
      <xdr:row>170</xdr:row>
      <xdr:rowOff>66675</xdr:rowOff>
    </xdr:from>
    <xdr:to>
      <xdr:col>46</xdr:col>
      <xdr:colOff>5781675</xdr:colOff>
      <xdr:row>170</xdr:row>
      <xdr:rowOff>626397</xdr:rowOff>
    </xdr:to>
    <xdr:pic>
      <xdr:nvPicPr>
        <xdr:cNvPr id="11" name="Picture 10">
          <a:extLst>
            <a:ext uri="{FF2B5EF4-FFF2-40B4-BE49-F238E27FC236}">
              <a16:creationId xmlns:a16="http://schemas.microsoft.com/office/drawing/2014/main" id="{B5B39119-3421-49CC-AC00-F2775C666D2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7986950" y="29565600"/>
          <a:ext cx="5534025" cy="559722"/>
        </a:xfrm>
        <a:prstGeom prst="rect">
          <a:avLst/>
        </a:prstGeom>
      </xdr:spPr>
    </xdr:pic>
    <xdr:clientData/>
  </xdr:twoCellAnchor>
  <xdr:twoCellAnchor editAs="oneCell">
    <xdr:from>
      <xdr:col>46</xdr:col>
      <xdr:colOff>247650</xdr:colOff>
      <xdr:row>172</xdr:row>
      <xdr:rowOff>85725</xdr:rowOff>
    </xdr:from>
    <xdr:to>
      <xdr:col>46</xdr:col>
      <xdr:colOff>5781675</xdr:colOff>
      <xdr:row>172</xdr:row>
      <xdr:rowOff>647700</xdr:rowOff>
    </xdr:to>
    <xdr:pic>
      <xdr:nvPicPr>
        <xdr:cNvPr id="12" name="Picture 11">
          <a:extLst>
            <a:ext uri="{FF2B5EF4-FFF2-40B4-BE49-F238E27FC236}">
              <a16:creationId xmlns:a16="http://schemas.microsoft.com/office/drawing/2014/main" id="{D3AF84C5-BDE7-4A56-AC00-57FC73693E0E}"/>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7986950" y="30956250"/>
          <a:ext cx="5534025" cy="561975"/>
        </a:xfrm>
        <a:prstGeom prst="rect">
          <a:avLst/>
        </a:prstGeom>
      </xdr:spPr>
    </xdr:pic>
    <xdr:clientData/>
  </xdr:twoCellAnchor>
  <xdr:twoCellAnchor editAs="oneCell">
    <xdr:from>
      <xdr:col>46</xdr:col>
      <xdr:colOff>257175</xdr:colOff>
      <xdr:row>173</xdr:row>
      <xdr:rowOff>57150</xdr:rowOff>
    </xdr:from>
    <xdr:to>
      <xdr:col>46</xdr:col>
      <xdr:colOff>5781675</xdr:colOff>
      <xdr:row>173</xdr:row>
      <xdr:rowOff>626917</xdr:rowOff>
    </xdr:to>
    <xdr:pic>
      <xdr:nvPicPr>
        <xdr:cNvPr id="13" name="Picture 12">
          <a:extLst>
            <a:ext uri="{FF2B5EF4-FFF2-40B4-BE49-F238E27FC236}">
              <a16:creationId xmlns:a16="http://schemas.microsoft.com/office/drawing/2014/main" id="{7C217620-F28A-47E6-AE06-AD7F1F97633D}"/>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7996475" y="31613475"/>
          <a:ext cx="5524500" cy="569767"/>
        </a:xfrm>
        <a:prstGeom prst="rect">
          <a:avLst/>
        </a:prstGeom>
      </xdr:spPr>
    </xdr:pic>
    <xdr:clientData/>
  </xdr:twoCellAnchor>
  <xdr:twoCellAnchor editAs="oneCell">
    <xdr:from>
      <xdr:col>46</xdr:col>
      <xdr:colOff>250548</xdr:colOff>
      <xdr:row>171</xdr:row>
      <xdr:rowOff>96077</xdr:rowOff>
    </xdr:from>
    <xdr:to>
      <xdr:col>46</xdr:col>
      <xdr:colOff>5773806</xdr:colOff>
      <xdr:row>171</xdr:row>
      <xdr:rowOff>656319</xdr:rowOff>
    </xdr:to>
    <xdr:pic>
      <xdr:nvPicPr>
        <xdr:cNvPr id="14" name="Picture 13">
          <a:extLst>
            <a:ext uri="{FF2B5EF4-FFF2-40B4-BE49-F238E27FC236}">
              <a16:creationId xmlns:a16="http://schemas.microsoft.com/office/drawing/2014/main" id="{ECC7C646-B9BD-4F28-BCF3-BABFAE89C76F}"/>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47989848" y="30280802"/>
          <a:ext cx="5523258" cy="560242"/>
        </a:xfrm>
        <a:prstGeom prst="rect">
          <a:avLst/>
        </a:prstGeom>
      </xdr:spPr>
    </xdr:pic>
    <xdr:clientData/>
  </xdr:twoCellAnchor>
  <xdr:twoCellAnchor editAs="oneCell">
    <xdr:from>
      <xdr:col>46</xdr:col>
      <xdr:colOff>238167</xdr:colOff>
      <xdr:row>174</xdr:row>
      <xdr:rowOff>54413</xdr:rowOff>
    </xdr:from>
    <xdr:to>
      <xdr:col>46</xdr:col>
      <xdr:colOff>5781717</xdr:colOff>
      <xdr:row>174</xdr:row>
      <xdr:rowOff>667980</xdr:rowOff>
    </xdr:to>
    <xdr:pic>
      <xdr:nvPicPr>
        <xdr:cNvPr id="15" name="Picture 14">
          <a:extLst>
            <a:ext uri="{FF2B5EF4-FFF2-40B4-BE49-F238E27FC236}">
              <a16:creationId xmlns:a16="http://schemas.microsoft.com/office/drawing/2014/main" id="{E12636EB-1D61-4ABA-AB9D-62C1E20ECD3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7977467" y="32296538"/>
          <a:ext cx="5543550" cy="61356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42</xdr:col>
      <xdr:colOff>180041</xdr:colOff>
      <xdr:row>162</xdr:row>
      <xdr:rowOff>137459</xdr:rowOff>
    </xdr:from>
    <xdr:to>
      <xdr:col>43</xdr:col>
      <xdr:colOff>1120</xdr:colOff>
      <xdr:row>162</xdr:row>
      <xdr:rowOff>545517</xdr:rowOff>
    </xdr:to>
    <xdr:pic>
      <xdr:nvPicPr>
        <xdr:cNvPr id="2" name="Picture 1">
          <a:extLst>
            <a:ext uri="{FF2B5EF4-FFF2-40B4-BE49-F238E27FC236}">
              <a16:creationId xmlns:a16="http://schemas.microsoft.com/office/drawing/2014/main" id="{8691BCB0-0885-4D2C-9FED-359EFE0647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80466" y="25569209"/>
          <a:ext cx="4545479" cy="408058"/>
        </a:xfrm>
        <a:prstGeom prst="rect">
          <a:avLst/>
        </a:prstGeom>
      </xdr:spPr>
    </xdr:pic>
    <xdr:clientData/>
  </xdr:twoCellAnchor>
  <xdr:twoCellAnchor editAs="oneCell">
    <xdr:from>
      <xdr:col>38</xdr:col>
      <xdr:colOff>203201</xdr:colOff>
      <xdr:row>164</xdr:row>
      <xdr:rowOff>133350</xdr:rowOff>
    </xdr:from>
    <xdr:to>
      <xdr:col>38</xdr:col>
      <xdr:colOff>1866901</xdr:colOff>
      <xdr:row>164</xdr:row>
      <xdr:rowOff>542457</xdr:rowOff>
    </xdr:to>
    <xdr:pic>
      <xdr:nvPicPr>
        <xdr:cNvPr id="3" name="Picture 2">
          <a:extLst>
            <a:ext uri="{FF2B5EF4-FFF2-40B4-BE49-F238E27FC236}">
              <a16:creationId xmlns:a16="http://schemas.microsoft.com/office/drawing/2014/main" id="{BF26B007-E120-449F-9B62-52CA3ABA644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884101" y="26831925"/>
          <a:ext cx="1663700" cy="409107"/>
        </a:xfrm>
        <a:prstGeom prst="rect">
          <a:avLst/>
        </a:prstGeom>
      </xdr:spPr>
    </xdr:pic>
    <xdr:clientData/>
  </xdr:twoCellAnchor>
  <xdr:twoCellAnchor editAs="oneCell">
    <xdr:from>
      <xdr:col>42</xdr:col>
      <xdr:colOff>159871</xdr:colOff>
      <xdr:row>163</xdr:row>
      <xdr:rowOff>121771</xdr:rowOff>
    </xdr:from>
    <xdr:to>
      <xdr:col>43</xdr:col>
      <xdr:colOff>0</xdr:colOff>
      <xdr:row>163</xdr:row>
      <xdr:rowOff>491729</xdr:rowOff>
    </xdr:to>
    <xdr:pic>
      <xdr:nvPicPr>
        <xdr:cNvPr id="4" name="Picture 3">
          <a:extLst>
            <a:ext uri="{FF2B5EF4-FFF2-40B4-BE49-F238E27FC236}">
              <a16:creationId xmlns:a16="http://schemas.microsoft.com/office/drawing/2014/main" id="{6742BFB8-D0CA-47EE-9E67-CB49CEEBA7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60296" y="26248846"/>
          <a:ext cx="4564529" cy="369958"/>
        </a:xfrm>
        <a:prstGeom prst="rect">
          <a:avLst/>
        </a:prstGeom>
      </xdr:spPr>
    </xdr:pic>
    <xdr:clientData/>
  </xdr:twoCellAnchor>
  <xdr:twoCellAnchor editAs="oneCell">
    <xdr:from>
      <xdr:col>38</xdr:col>
      <xdr:colOff>203201</xdr:colOff>
      <xdr:row>165</xdr:row>
      <xdr:rowOff>164354</xdr:rowOff>
    </xdr:from>
    <xdr:to>
      <xdr:col>38</xdr:col>
      <xdr:colOff>1866901</xdr:colOff>
      <xdr:row>165</xdr:row>
      <xdr:rowOff>586908</xdr:rowOff>
    </xdr:to>
    <xdr:pic>
      <xdr:nvPicPr>
        <xdr:cNvPr id="5" name="Picture 4">
          <a:extLst>
            <a:ext uri="{FF2B5EF4-FFF2-40B4-BE49-F238E27FC236}">
              <a16:creationId xmlns:a16="http://schemas.microsoft.com/office/drawing/2014/main" id="{6E9EC44F-2DA7-4F92-8226-B125CCD9331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884101" y="27463004"/>
          <a:ext cx="1663700" cy="42255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617706</xdr:colOff>
          <xdr:row>16</xdr:row>
          <xdr:rowOff>44450</xdr:rowOff>
        </xdr:from>
        <xdr:to>
          <xdr:col>3</xdr:col>
          <xdr:colOff>400050</xdr:colOff>
          <xdr:row>17</xdr:row>
          <xdr:rowOff>2037</xdr:rowOff>
        </xdr:to>
        <xdr:pic>
          <xdr:nvPicPr>
            <xdr:cNvPr id="6" name="Picture 5">
              <a:extLst>
                <a:ext uri="{FF2B5EF4-FFF2-40B4-BE49-F238E27FC236}">
                  <a16:creationId xmlns:a16="http://schemas.microsoft.com/office/drawing/2014/main" id="{04F82624-4C66-4F11-9E8A-5E9A4F2BEBF6}"/>
                </a:ext>
              </a:extLst>
            </xdr:cNvPr>
            <xdr:cNvPicPr>
              <a:picLocks noChangeAspect="1"/>
              <a:extLst>
                <a:ext uri="{84589F7E-364E-4C9E-8A38-B11213B215E9}">
                  <a14:cameraTool cellRange="Aimage" spid="_x0000_s48129"/>
                </a:ext>
              </a:extLst>
            </xdr:cNvPicPr>
          </xdr:nvPicPr>
          <xdr:blipFill rotWithShape="1">
            <a:blip xmlns:r="http://schemas.openxmlformats.org/officeDocument/2006/relationships" r:embed="rId3"/>
            <a:srcRect l="5142" t="18125" r="7143" b="5993"/>
            <a:stretch>
              <a:fillRect/>
            </a:stretch>
          </xdr:blipFill>
          <xdr:spPr>
            <a:xfrm>
              <a:off x="598656" y="2787650"/>
              <a:ext cx="1563519" cy="395737"/>
            </a:xfrm>
            <a:prstGeom prst="rect">
              <a:avLst/>
            </a:prstGeom>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67237</xdr:colOff>
          <xdr:row>16</xdr:row>
          <xdr:rowOff>82176</xdr:rowOff>
        </xdr:from>
        <xdr:to>
          <xdr:col>15</xdr:col>
          <xdr:colOff>140506</xdr:colOff>
          <xdr:row>16</xdr:row>
          <xdr:rowOff>272676</xdr:rowOff>
        </xdr:to>
        <xdr:pic>
          <xdr:nvPicPr>
            <xdr:cNvPr id="7" name="Picture 6">
              <a:extLst>
                <a:ext uri="{FF2B5EF4-FFF2-40B4-BE49-F238E27FC236}">
                  <a16:creationId xmlns:a16="http://schemas.microsoft.com/office/drawing/2014/main" id="{7E22C2BF-44EC-4D5C-9963-6F72B775753C}"/>
                </a:ext>
              </a:extLst>
            </xdr:cNvPr>
            <xdr:cNvPicPr>
              <a:picLocks noChangeAspect="1"/>
              <a:extLst>
                <a:ext uri="{84589F7E-364E-4C9E-8A38-B11213B215E9}">
                  <a14:cameraTool cellRange="PAEimage" spid="_x0000_s48130"/>
                </a:ext>
              </a:extLst>
            </xdr:cNvPicPr>
          </xdr:nvPicPr>
          <xdr:blipFill rotWithShape="1">
            <a:blip xmlns:r="http://schemas.openxmlformats.org/officeDocument/2006/relationships" r:embed="rId4"/>
            <a:srcRect l="1137" t="11655" r="1994" b="11158"/>
            <a:stretch>
              <a:fillRect/>
            </a:stretch>
          </xdr:blipFill>
          <xdr:spPr>
            <a:xfrm>
              <a:off x="3505762" y="2825376"/>
              <a:ext cx="4730994" cy="190500"/>
            </a:xfrm>
            <a:prstGeom prst="rect">
              <a:avLst/>
            </a:prstGeom>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340659</xdr:colOff>
          <xdr:row>17</xdr:row>
          <xdr:rowOff>414992</xdr:rowOff>
        </xdr:from>
        <xdr:to>
          <xdr:col>14</xdr:col>
          <xdr:colOff>30630</xdr:colOff>
          <xdr:row>18</xdr:row>
          <xdr:rowOff>590177</xdr:rowOff>
        </xdr:to>
        <xdr:pic>
          <xdr:nvPicPr>
            <xdr:cNvPr id="8" name="Picture 7">
              <a:extLst>
                <a:ext uri="{FF2B5EF4-FFF2-40B4-BE49-F238E27FC236}">
                  <a16:creationId xmlns:a16="http://schemas.microsoft.com/office/drawing/2014/main" id="{58D0C813-5107-4F4D-91E4-8FBB6B8BFADB}"/>
                </a:ext>
              </a:extLst>
            </xdr:cNvPr>
            <xdr:cNvPicPr>
              <a:picLocks noChangeAspect="1"/>
              <a:extLst>
                <a:ext uri="{84589F7E-364E-4C9E-8A38-B11213B215E9}">
                  <a14:cameraTool cellRange="PayEquationImage" spid="_x0000_s48131"/>
                </a:ext>
              </a:extLst>
            </xdr:cNvPicPr>
          </xdr:nvPicPr>
          <xdr:blipFill rotWithShape="1">
            <a:blip xmlns:r="http://schemas.openxmlformats.org/officeDocument/2006/relationships" r:embed="rId5"/>
            <a:srcRect l="3330" t="4615" r="2496" b="4582"/>
            <a:stretch>
              <a:fillRect/>
            </a:stretch>
          </xdr:blipFill>
          <xdr:spPr>
            <a:xfrm>
              <a:off x="2102784" y="3596342"/>
              <a:ext cx="5643096" cy="613335"/>
            </a:xfrm>
            <a:prstGeom prst="rect">
              <a:avLst/>
            </a:prstGeom>
          </xdr:spPr>
        </xdr:pic>
        <xdr:clientData/>
      </xdr:twoCellAnchor>
    </mc:Choice>
    <mc:Fallback/>
  </mc:AlternateContent>
  <xdr:twoCellAnchor editAs="oneCell">
    <xdr:from>
      <xdr:col>38</xdr:col>
      <xdr:colOff>173318</xdr:colOff>
      <xdr:row>168</xdr:row>
      <xdr:rowOff>128121</xdr:rowOff>
    </xdr:from>
    <xdr:to>
      <xdr:col>38</xdr:col>
      <xdr:colOff>1837018</xdr:colOff>
      <xdr:row>168</xdr:row>
      <xdr:rowOff>537228</xdr:rowOff>
    </xdr:to>
    <xdr:pic>
      <xdr:nvPicPr>
        <xdr:cNvPr id="9" name="Picture 8">
          <a:extLst>
            <a:ext uri="{FF2B5EF4-FFF2-40B4-BE49-F238E27FC236}">
              <a16:creationId xmlns:a16="http://schemas.microsoft.com/office/drawing/2014/main" id="{0E6301F2-39F6-4802-9CAF-65AE4BBA0A7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854218" y="28836471"/>
          <a:ext cx="1663700" cy="409107"/>
        </a:xfrm>
        <a:prstGeom prst="rect">
          <a:avLst/>
        </a:prstGeom>
      </xdr:spPr>
    </xdr:pic>
    <xdr:clientData/>
  </xdr:twoCellAnchor>
  <xdr:twoCellAnchor editAs="oneCell">
    <xdr:from>
      <xdr:col>42</xdr:col>
      <xdr:colOff>119156</xdr:colOff>
      <xdr:row>166</xdr:row>
      <xdr:rowOff>88900</xdr:rowOff>
    </xdr:from>
    <xdr:to>
      <xdr:col>43</xdr:col>
      <xdr:colOff>698</xdr:colOff>
      <xdr:row>166</xdr:row>
      <xdr:rowOff>458858</xdr:rowOff>
    </xdr:to>
    <xdr:pic>
      <xdr:nvPicPr>
        <xdr:cNvPr id="10" name="Picture 9">
          <a:extLst>
            <a:ext uri="{FF2B5EF4-FFF2-40B4-BE49-F238E27FC236}">
              <a16:creationId xmlns:a16="http://schemas.microsoft.com/office/drawing/2014/main" id="{0ACF53E9-5062-4E56-8E12-67106A777F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19581" y="28035250"/>
          <a:ext cx="4605942" cy="369958"/>
        </a:xfrm>
        <a:prstGeom prst="rect">
          <a:avLst/>
        </a:prstGeom>
      </xdr:spPr>
    </xdr:pic>
    <xdr:clientData/>
  </xdr:twoCellAnchor>
  <xdr:twoCellAnchor editAs="oneCell">
    <xdr:from>
      <xdr:col>46</xdr:col>
      <xdr:colOff>247650</xdr:colOff>
      <xdr:row>170</xdr:row>
      <xdr:rowOff>66675</xdr:rowOff>
    </xdr:from>
    <xdr:to>
      <xdr:col>46</xdr:col>
      <xdr:colOff>5781675</xdr:colOff>
      <xdr:row>170</xdr:row>
      <xdr:rowOff>626397</xdr:rowOff>
    </xdr:to>
    <xdr:pic>
      <xdr:nvPicPr>
        <xdr:cNvPr id="11" name="Picture 10">
          <a:extLst>
            <a:ext uri="{FF2B5EF4-FFF2-40B4-BE49-F238E27FC236}">
              <a16:creationId xmlns:a16="http://schemas.microsoft.com/office/drawing/2014/main" id="{4F3F96FE-E6A3-4312-8E99-9D7787494E92}"/>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8215550" y="29565600"/>
          <a:ext cx="5534025" cy="559722"/>
        </a:xfrm>
        <a:prstGeom prst="rect">
          <a:avLst/>
        </a:prstGeom>
      </xdr:spPr>
    </xdr:pic>
    <xdr:clientData/>
  </xdr:twoCellAnchor>
  <xdr:twoCellAnchor editAs="oneCell">
    <xdr:from>
      <xdr:col>46</xdr:col>
      <xdr:colOff>247650</xdr:colOff>
      <xdr:row>172</xdr:row>
      <xdr:rowOff>85725</xdr:rowOff>
    </xdr:from>
    <xdr:to>
      <xdr:col>46</xdr:col>
      <xdr:colOff>5781675</xdr:colOff>
      <xdr:row>172</xdr:row>
      <xdr:rowOff>647700</xdr:rowOff>
    </xdr:to>
    <xdr:pic>
      <xdr:nvPicPr>
        <xdr:cNvPr id="12" name="Picture 11">
          <a:extLst>
            <a:ext uri="{FF2B5EF4-FFF2-40B4-BE49-F238E27FC236}">
              <a16:creationId xmlns:a16="http://schemas.microsoft.com/office/drawing/2014/main" id="{7C421208-8835-4F08-A1A4-86ABD9AE993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8215550" y="30956250"/>
          <a:ext cx="5534025" cy="561975"/>
        </a:xfrm>
        <a:prstGeom prst="rect">
          <a:avLst/>
        </a:prstGeom>
      </xdr:spPr>
    </xdr:pic>
    <xdr:clientData/>
  </xdr:twoCellAnchor>
  <xdr:twoCellAnchor editAs="oneCell">
    <xdr:from>
      <xdr:col>46</xdr:col>
      <xdr:colOff>257175</xdr:colOff>
      <xdr:row>173</xdr:row>
      <xdr:rowOff>57150</xdr:rowOff>
    </xdr:from>
    <xdr:to>
      <xdr:col>46</xdr:col>
      <xdr:colOff>5781675</xdr:colOff>
      <xdr:row>173</xdr:row>
      <xdr:rowOff>626917</xdr:rowOff>
    </xdr:to>
    <xdr:pic>
      <xdr:nvPicPr>
        <xdr:cNvPr id="13" name="Picture 12">
          <a:extLst>
            <a:ext uri="{FF2B5EF4-FFF2-40B4-BE49-F238E27FC236}">
              <a16:creationId xmlns:a16="http://schemas.microsoft.com/office/drawing/2014/main" id="{7A57C9EA-673F-49B9-AA4E-E75ABF1235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8225075" y="31613475"/>
          <a:ext cx="5524500" cy="569767"/>
        </a:xfrm>
        <a:prstGeom prst="rect">
          <a:avLst/>
        </a:prstGeom>
      </xdr:spPr>
    </xdr:pic>
    <xdr:clientData/>
  </xdr:twoCellAnchor>
  <xdr:twoCellAnchor editAs="oneCell">
    <xdr:from>
      <xdr:col>46</xdr:col>
      <xdr:colOff>250548</xdr:colOff>
      <xdr:row>171</xdr:row>
      <xdr:rowOff>96077</xdr:rowOff>
    </xdr:from>
    <xdr:to>
      <xdr:col>46</xdr:col>
      <xdr:colOff>5773806</xdr:colOff>
      <xdr:row>171</xdr:row>
      <xdr:rowOff>656319</xdr:rowOff>
    </xdr:to>
    <xdr:pic>
      <xdr:nvPicPr>
        <xdr:cNvPr id="14" name="Picture 13">
          <a:extLst>
            <a:ext uri="{FF2B5EF4-FFF2-40B4-BE49-F238E27FC236}">
              <a16:creationId xmlns:a16="http://schemas.microsoft.com/office/drawing/2014/main" id="{E97A6A06-21E0-4A8A-8F2E-0182E86020B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48218448" y="30280802"/>
          <a:ext cx="5523258" cy="560242"/>
        </a:xfrm>
        <a:prstGeom prst="rect">
          <a:avLst/>
        </a:prstGeom>
      </xdr:spPr>
    </xdr:pic>
    <xdr:clientData/>
  </xdr:twoCellAnchor>
  <xdr:twoCellAnchor editAs="oneCell">
    <xdr:from>
      <xdr:col>46</xdr:col>
      <xdr:colOff>238167</xdr:colOff>
      <xdr:row>174</xdr:row>
      <xdr:rowOff>54413</xdr:rowOff>
    </xdr:from>
    <xdr:to>
      <xdr:col>46</xdr:col>
      <xdr:colOff>5781717</xdr:colOff>
      <xdr:row>174</xdr:row>
      <xdr:rowOff>667980</xdr:rowOff>
    </xdr:to>
    <xdr:pic>
      <xdr:nvPicPr>
        <xdr:cNvPr id="15" name="Picture 14">
          <a:extLst>
            <a:ext uri="{FF2B5EF4-FFF2-40B4-BE49-F238E27FC236}">
              <a16:creationId xmlns:a16="http://schemas.microsoft.com/office/drawing/2014/main" id="{4545A3E6-ED5D-460D-ADF5-D7967E8BDF4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8206067" y="32296538"/>
          <a:ext cx="5543550" cy="61356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42</xdr:col>
      <xdr:colOff>180041</xdr:colOff>
      <xdr:row>162</xdr:row>
      <xdr:rowOff>137459</xdr:rowOff>
    </xdr:from>
    <xdr:to>
      <xdr:col>43</xdr:col>
      <xdr:colOff>1120</xdr:colOff>
      <xdr:row>162</xdr:row>
      <xdr:rowOff>545517</xdr:rowOff>
    </xdr:to>
    <xdr:pic>
      <xdr:nvPicPr>
        <xdr:cNvPr id="2" name="Picture 1">
          <a:extLst>
            <a:ext uri="{FF2B5EF4-FFF2-40B4-BE49-F238E27FC236}">
              <a16:creationId xmlns:a16="http://schemas.microsoft.com/office/drawing/2014/main" id="{62CCDFFA-1075-45F4-A981-BDF780D5AB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80466" y="25569209"/>
          <a:ext cx="4545479" cy="408058"/>
        </a:xfrm>
        <a:prstGeom prst="rect">
          <a:avLst/>
        </a:prstGeom>
      </xdr:spPr>
    </xdr:pic>
    <xdr:clientData/>
  </xdr:twoCellAnchor>
  <xdr:twoCellAnchor editAs="oneCell">
    <xdr:from>
      <xdr:col>38</xdr:col>
      <xdr:colOff>203201</xdr:colOff>
      <xdr:row>164</xdr:row>
      <xdr:rowOff>133350</xdr:rowOff>
    </xdr:from>
    <xdr:to>
      <xdr:col>38</xdr:col>
      <xdr:colOff>1866901</xdr:colOff>
      <xdr:row>164</xdr:row>
      <xdr:rowOff>542457</xdr:rowOff>
    </xdr:to>
    <xdr:pic>
      <xdr:nvPicPr>
        <xdr:cNvPr id="3" name="Picture 2">
          <a:extLst>
            <a:ext uri="{FF2B5EF4-FFF2-40B4-BE49-F238E27FC236}">
              <a16:creationId xmlns:a16="http://schemas.microsoft.com/office/drawing/2014/main" id="{E32CCEB6-8579-4EA5-A6D1-4427BFC80BD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884101" y="26831925"/>
          <a:ext cx="1663700" cy="409107"/>
        </a:xfrm>
        <a:prstGeom prst="rect">
          <a:avLst/>
        </a:prstGeom>
      </xdr:spPr>
    </xdr:pic>
    <xdr:clientData/>
  </xdr:twoCellAnchor>
  <xdr:twoCellAnchor editAs="oneCell">
    <xdr:from>
      <xdr:col>42</xdr:col>
      <xdr:colOff>159871</xdr:colOff>
      <xdr:row>163</xdr:row>
      <xdr:rowOff>121771</xdr:rowOff>
    </xdr:from>
    <xdr:to>
      <xdr:col>43</xdr:col>
      <xdr:colOff>0</xdr:colOff>
      <xdr:row>163</xdr:row>
      <xdr:rowOff>491729</xdr:rowOff>
    </xdr:to>
    <xdr:pic>
      <xdr:nvPicPr>
        <xdr:cNvPr id="4" name="Picture 3">
          <a:extLst>
            <a:ext uri="{FF2B5EF4-FFF2-40B4-BE49-F238E27FC236}">
              <a16:creationId xmlns:a16="http://schemas.microsoft.com/office/drawing/2014/main" id="{6747AC52-A6E5-4E85-BC06-E4777EB047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60296" y="26248846"/>
          <a:ext cx="4564529" cy="369958"/>
        </a:xfrm>
        <a:prstGeom prst="rect">
          <a:avLst/>
        </a:prstGeom>
      </xdr:spPr>
    </xdr:pic>
    <xdr:clientData/>
  </xdr:twoCellAnchor>
  <xdr:twoCellAnchor editAs="oneCell">
    <xdr:from>
      <xdr:col>38</xdr:col>
      <xdr:colOff>203201</xdr:colOff>
      <xdr:row>165</xdr:row>
      <xdr:rowOff>164354</xdr:rowOff>
    </xdr:from>
    <xdr:to>
      <xdr:col>38</xdr:col>
      <xdr:colOff>1866901</xdr:colOff>
      <xdr:row>165</xdr:row>
      <xdr:rowOff>586908</xdr:rowOff>
    </xdr:to>
    <xdr:pic>
      <xdr:nvPicPr>
        <xdr:cNvPr id="5" name="Picture 4">
          <a:extLst>
            <a:ext uri="{FF2B5EF4-FFF2-40B4-BE49-F238E27FC236}">
              <a16:creationId xmlns:a16="http://schemas.microsoft.com/office/drawing/2014/main" id="{A08133A7-1A74-42C0-9312-ABEF527B890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884101" y="27463004"/>
          <a:ext cx="1663700" cy="42255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617706</xdr:colOff>
          <xdr:row>16</xdr:row>
          <xdr:rowOff>44450</xdr:rowOff>
        </xdr:from>
        <xdr:to>
          <xdr:col>3</xdr:col>
          <xdr:colOff>400050</xdr:colOff>
          <xdr:row>17</xdr:row>
          <xdr:rowOff>2037</xdr:rowOff>
        </xdr:to>
        <xdr:pic>
          <xdr:nvPicPr>
            <xdr:cNvPr id="6" name="Picture 5">
              <a:extLst>
                <a:ext uri="{FF2B5EF4-FFF2-40B4-BE49-F238E27FC236}">
                  <a16:creationId xmlns:a16="http://schemas.microsoft.com/office/drawing/2014/main" id="{EAA170DA-5B26-45B2-94FF-CB1ED3128E11}"/>
                </a:ext>
              </a:extLst>
            </xdr:cNvPr>
            <xdr:cNvPicPr>
              <a:picLocks noChangeAspect="1"/>
              <a:extLst>
                <a:ext uri="{84589F7E-364E-4C9E-8A38-B11213B215E9}">
                  <a14:cameraTool cellRange="Aimage" spid="_x0000_s47105"/>
                </a:ext>
              </a:extLst>
            </xdr:cNvPicPr>
          </xdr:nvPicPr>
          <xdr:blipFill rotWithShape="1">
            <a:blip xmlns:r="http://schemas.openxmlformats.org/officeDocument/2006/relationships" r:embed="rId3"/>
            <a:srcRect l="5142" t="18125" r="7143" b="5993"/>
            <a:stretch>
              <a:fillRect/>
            </a:stretch>
          </xdr:blipFill>
          <xdr:spPr>
            <a:xfrm>
              <a:off x="598656" y="2787650"/>
              <a:ext cx="1563519" cy="395737"/>
            </a:xfrm>
            <a:prstGeom prst="rect">
              <a:avLst/>
            </a:prstGeom>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67237</xdr:colOff>
          <xdr:row>16</xdr:row>
          <xdr:rowOff>82176</xdr:rowOff>
        </xdr:from>
        <xdr:to>
          <xdr:col>15</xdr:col>
          <xdr:colOff>140506</xdr:colOff>
          <xdr:row>16</xdr:row>
          <xdr:rowOff>272676</xdr:rowOff>
        </xdr:to>
        <xdr:pic>
          <xdr:nvPicPr>
            <xdr:cNvPr id="7" name="Picture 6">
              <a:extLst>
                <a:ext uri="{FF2B5EF4-FFF2-40B4-BE49-F238E27FC236}">
                  <a16:creationId xmlns:a16="http://schemas.microsoft.com/office/drawing/2014/main" id="{83EC0B06-5017-42D3-9B43-C0468CE63633}"/>
                </a:ext>
              </a:extLst>
            </xdr:cNvPr>
            <xdr:cNvPicPr>
              <a:picLocks noChangeAspect="1"/>
              <a:extLst>
                <a:ext uri="{84589F7E-364E-4C9E-8A38-B11213B215E9}">
                  <a14:cameraTool cellRange="PAEimage" spid="_x0000_s47106"/>
                </a:ext>
              </a:extLst>
            </xdr:cNvPicPr>
          </xdr:nvPicPr>
          <xdr:blipFill rotWithShape="1">
            <a:blip xmlns:r="http://schemas.openxmlformats.org/officeDocument/2006/relationships" r:embed="rId4"/>
            <a:srcRect l="1137" t="11655" r="1994" b="11158"/>
            <a:stretch>
              <a:fillRect/>
            </a:stretch>
          </xdr:blipFill>
          <xdr:spPr>
            <a:xfrm>
              <a:off x="3505762" y="2825376"/>
              <a:ext cx="4730994" cy="190500"/>
            </a:xfrm>
            <a:prstGeom prst="rect">
              <a:avLst/>
            </a:prstGeom>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340659</xdr:colOff>
          <xdr:row>17</xdr:row>
          <xdr:rowOff>414992</xdr:rowOff>
        </xdr:from>
        <xdr:to>
          <xdr:col>14</xdr:col>
          <xdr:colOff>30630</xdr:colOff>
          <xdr:row>18</xdr:row>
          <xdr:rowOff>590177</xdr:rowOff>
        </xdr:to>
        <xdr:pic>
          <xdr:nvPicPr>
            <xdr:cNvPr id="8" name="Picture 7">
              <a:extLst>
                <a:ext uri="{FF2B5EF4-FFF2-40B4-BE49-F238E27FC236}">
                  <a16:creationId xmlns:a16="http://schemas.microsoft.com/office/drawing/2014/main" id="{48E028F8-35F5-454F-A0FE-5E9DB37FDAF7}"/>
                </a:ext>
              </a:extLst>
            </xdr:cNvPr>
            <xdr:cNvPicPr>
              <a:picLocks noChangeAspect="1"/>
              <a:extLst>
                <a:ext uri="{84589F7E-364E-4C9E-8A38-B11213B215E9}">
                  <a14:cameraTool cellRange="PayEquationImage" spid="_x0000_s47107"/>
                </a:ext>
              </a:extLst>
            </xdr:cNvPicPr>
          </xdr:nvPicPr>
          <xdr:blipFill rotWithShape="1">
            <a:blip xmlns:r="http://schemas.openxmlformats.org/officeDocument/2006/relationships" r:embed="rId5"/>
            <a:srcRect l="3330" t="4615" r="2496" b="4582"/>
            <a:stretch>
              <a:fillRect/>
            </a:stretch>
          </xdr:blipFill>
          <xdr:spPr>
            <a:xfrm>
              <a:off x="2102784" y="3596342"/>
              <a:ext cx="5643096" cy="613335"/>
            </a:xfrm>
            <a:prstGeom prst="rect">
              <a:avLst/>
            </a:prstGeom>
          </xdr:spPr>
        </xdr:pic>
        <xdr:clientData/>
      </xdr:twoCellAnchor>
    </mc:Choice>
    <mc:Fallback/>
  </mc:AlternateContent>
  <xdr:twoCellAnchor editAs="oneCell">
    <xdr:from>
      <xdr:col>38</xdr:col>
      <xdr:colOff>173318</xdr:colOff>
      <xdr:row>168</xdr:row>
      <xdr:rowOff>128121</xdr:rowOff>
    </xdr:from>
    <xdr:to>
      <xdr:col>38</xdr:col>
      <xdr:colOff>1837018</xdr:colOff>
      <xdr:row>168</xdr:row>
      <xdr:rowOff>537228</xdr:rowOff>
    </xdr:to>
    <xdr:pic>
      <xdr:nvPicPr>
        <xdr:cNvPr id="9" name="Picture 8">
          <a:extLst>
            <a:ext uri="{FF2B5EF4-FFF2-40B4-BE49-F238E27FC236}">
              <a16:creationId xmlns:a16="http://schemas.microsoft.com/office/drawing/2014/main" id="{C62F2CA1-B55C-488B-9531-D48BED08F30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854218" y="28836471"/>
          <a:ext cx="1663700" cy="409107"/>
        </a:xfrm>
        <a:prstGeom prst="rect">
          <a:avLst/>
        </a:prstGeom>
      </xdr:spPr>
    </xdr:pic>
    <xdr:clientData/>
  </xdr:twoCellAnchor>
  <xdr:twoCellAnchor editAs="oneCell">
    <xdr:from>
      <xdr:col>42</xdr:col>
      <xdr:colOff>119156</xdr:colOff>
      <xdr:row>166</xdr:row>
      <xdr:rowOff>88900</xdr:rowOff>
    </xdr:from>
    <xdr:to>
      <xdr:col>43</xdr:col>
      <xdr:colOff>698</xdr:colOff>
      <xdr:row>166</xdr:row>
      <xdr:rowOff>458858</xdr:rowOff>
    </xdr:to>
    <xdr:pic>
      <xdr:nvPicPr>
        <xdr:cNvPr id="10" name="Picture 9">
          <a:extLst>
            <a:ext uri="{FF2B5EF4-FFF2-40B4-BE49-F238E27FC236}">
              <a16:creationId xmlns:a16="http://schemas.microsoft.com/office/drawing/2014/main" id="{A4107FA2-6C2B-46B3-B943-A2852DE4F0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19581" y="28035250"/>
          <a:ext cx="4605942" cy="369958"/>
        </a:xfrm>
        <a:prstGeom prst="rect">
          <a:avLst/>
        </a:prstGeom>
      </xdr:spPr>
    </xdr:pic>
    <xdr:clientData/>
  </xdr:twoCellAnchor>
  <xdr:twoCellAnchor editAs="oneCell">
    <xdr:from>
      <xdr:col>46</xdr:col>
      <xdr:colOff>247650</xdr:colOff>
      <xdr:row>170</xdr:row>
      <xdr:rowOff>66675</xdr:rowOff>
    </xdr:from>
    <xdr:to>
      <xdr:col>46</xdr:col>
      <xdr:colOff>5781675</xdr:colOff>
      <xdr:row>170</xdr:row>
      <xdr:rowOff>626397</xdr:rowOff>
    </xdr:to>
    <xdr:pic>
      <xdr:nvPicPr>
        <xdr:cNvPr id="11" name="Picture 10">
          <a:extLst>
            <a:ext uri="{FF2B5EF4-FFF2-40B4-BE49-F238E27FC236}">
              <a16:creationId xmlns:a16="http://schemas.microsoft.com/office/drawing/2014/main" id="{3ECC48BC-0343-4E60-A856-27D34FF5404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8215550" y="29565600"/>
          <a:ext cx="5534025" cy="559722"/>
        </a:xfrm>
        <a:prstGeom prst="rect">
          <a:avLst/>
        </a:prstGeom>
      </xdr:spPr>
    </xdr:pic>
    <xdr:clientData/>
  </xdr:twoCellAnchor>
  <xdr:twoCellAnchor editAs="oneCell">
    <xdr:from>
      <xdr:col>46</xdr:col>
      <xdr:colOff>247650</xdr:colOff>
      <xdr:row>172</xdr:row>
      <xdr:rowOff>85725</xdr:rowOff>
    </xdr:from>
    <xdr:to>
      <xdr:col>46</xdr:col>
      <xdr:colOff>5781675</xdr:colOff>
      <xdr:row>172</xdr:row>
      <xdr:rowOff>647700</xdr:rowOff>
    </xdr:to>
    <xdr:pic>
      <xdr:nvPicPr>
        <xdr:cNvPr id="12" name="Picture 11">
          <a:extLst>
            <a:ext uri="{FF2B5EF4-FFF2-40B4-BE49-F238E27FC236}">
              <a16:creationId xmlns:a16="http://schemas.microsoft.com/office/drawing/2014/main" id="{3BEDF3BF-3650-4E26-8596-5A3DDB2151B9}"/>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8215550" y="30956250"/>
          <a:ext cx="5534025" cy="561975"/>
        </a:xfrm>
        <a:prstGeom prst="rect">
          <a:avLst/>
        </a:prstGeom>
      </xdr:spPr>
    </xdr:pic>
    <xdr:clientData/>
  </xdr:twoCellAnchor>
  <xdr:twoCellAnchor editAs="oneCell">
    <xdr:from>
      <xdr:col>46</xdr:col>
      <xdr:colOff>257175</xdr:colOff>
      <xdr:row>173</xdr:row>
      <xdr:rowOff>57150</xdr:rowOff>
    </xdr:from>
    <xdr:to>
      <xdr:col>46</xdr:col>
      <xdr:colOff>5781675</xdr:colOff>
      <xdr:row>173</xdr:row>
      <xdr:rowOff>626917</xdr:rowOff>
    </xdr:to>
    <xdr:pic>
      <xdr:nvPicPr>
        <xdr:cNvPr id="13" name="Picture 12">
          <a:extLst>
            <a:ext uri="{FF2B5EF4-FFF2-40B4-BE49-F238E27FC236}">
              <a16:creationId xmlns:a16="http://schemas.microsoft.com/office/drawing/2014/main" id="{EF73D5D8-3CF5-40E5-999E-19295BECCCE9}"/>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8225075" y="31613475"/>
          <a:ext cx="5524500" cy="569767"/>
        </a:xfrm>
        <a:prstGeom prst="rect">
          <a:avLst/>
        </a:prstGeom>
      </xdr:spPr>
    </xdr:pic>
    <xdr:clientData/>
  </xdr:twoCellAnchor>
  <xdr:twoCellAnchor editAs="oneCell">
    <xdr:from>
      <xdr:col>46</xdr:col>
      <xdr:colOff>250548</xdr:colOff>
      <xdr:row>171</xdr:row>
      <xdr:rowOff>96077</xdr:rowOff>
    </xdr:from>
    <xdr:to>
      <xdr:col>46</xdr:col>
      <xdr:colOff>5773806</xdr:colOff>
      <xdr:row>171</xdr:row>
      <xdr:rowOff>656319</xdr:rowOff>
    </xdr:to>
    <xdr:pic>
      <xdr:nvPicPr>
        <xdr:cNvPr id="14" name="Picture 13">
          <a:extLst>
            <a:ext uri="{FF2B5EF4-FFF2-40B4-BE49-F238E27FC236}">
              <a16:creationId xmlns:a16="http://schemas.microsoft.com/office/drawing/2014/main" id="{39BD02F8-0FFD-4B89-89CA-05F8B5F5836C}"/>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48218448" y="30280802"/>
          <a:ext cx="5523258" cy="560242"/>
        </a:xfrm>
        <a:prstGeom prst="rect">
          <a:avLst/>
        </a:prstGeom>
      </xdr:spPr>
    </xdr:pic>
    <xdr:clientData/>
  </xdr:twoCellAnchor>
  <xdr:twoCellAnchor editAs="oneCell">
    <xdr:from>
      <xdr:col>46</xdr:col>
      <xdr:colOff>238167</xdr:colOff>
      <xdr:row>174</xdr:row>
      <xdr:rowOff>54413</xdr:rowOff>
    </xdr:from>
    <xdr:to>
      <xdr:col>46</xdr:col>
      <xdr:colOff>5781717</xdr:colOff>
      <xdr:row>174</xdr:row>
      <xdr:rowOff>667980</xdr:rowOff>
    </xdr:to>
    <xdr:pic>
      <xdr:nvPicPr>
        <xdr:cNvPr id="15" name="Picture 14">
          <a:extLst>
            <a:ext uri="{FF2B5EF4-FFF2-40B4-BE49-F238E27FC236}">
              <a16:creationId xmlns:a16="http://schemas.microsoft.com/office/drawing/2014/main" id="{65D3A6CE-3DA4-4B4B-9934-8F2DC497B2E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8206067" y="32296538"/>
          <a:ext cx="5543550" cy="61356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42</xdr:col>
      <xdr:colOff>180041</xdr:colOff>
      <xdr:row>162</xdr:row>
      <xdr:rowOff>137459</xdr:rowOff>
    </xdr:from>
    <xdr:to>
      <xdr:col>43</xdr:col>
      <xdr:colOff>1120</xdr:colOff>
      <xdr:row>162</xdr:row>
      <xdr:rowOff>545517</xdr:rowOff>
    </xdr:to>
    <xdr:pic>
      <xdr:nvPicPr>
        <xdr:cNvPr id="2" name="Picture 1">
          <a:extLst>
            <a:ext uri="{FF2B5EF4-FFF2-40B4-BE49-F238E27FC236}">
              <a16:creationId xmlns:a16="http://schemas.microsoft.com/office/drawing/2014/main" id="{FE004F60-F52A-4F60-A86D-8245548FB0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80466" y="25569209"/>
          <a:ext cx="4545479" cy="408058"/>
        </a:xfrm>
        <a:prstGeom prst="rect">
          <a:avLst/>
        </a:prstGeom>
      </xdr:spPr>
    </xdr:pic>
    <xdr:clientData/>
  </xdr:twoCellAnchor>
  <xdr:twoCellAnchor editAs="oneCell">
    <xdr:from>
      <xdr:col>38</xdr:col>
      <xdr:colOff>203201</xdr:colOff>
      <xdr:row>164</xdr:row>
      <xdr:rowOff>133350</xdr:rowOff>
    </xdr:from>
    <xdr:to>
      <xdr:col>38</xdr:col>
      <xdr:colOff>1866901</xdr:colOff>
      <xdr:row>164</xdr:row>
      <xdr:rowOff>542457</xdr:rowOff>
    </xdr:to>
    <xdr:pic>
      <xdr:nvPicPr>
        <xdr:cNvPr id="3" name="Picture 2">
          <a:extLst>
            <a:ext uri="{FF2B5EF4-FFF2-40B4-BE49-F238E27FC236}">
              <a16:creationId xmlns:a16="http://schemas.microsoft.com/office/drawing/2014/main" id="{B7E964CE-7A73-423A-A854-4FE44301126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884101" y="26831925"/>
          <a:ext cx="1663700" cy="409107"/>
        </a:xfrm>
        <a:prstGeom prst="rect">
          <a:avLst/>
        </a:prstGeom>
      </xdr:spPr>
    </xdr:pic>
    <xdr:clientData/>
  </xdr:twoCellAnchor>
  <xdr:twoCellAnchor editAs="oneCell">
    <xdr:from>
      <xdr:col>42</xdr:col>
      <xdr:colOff>159871</xdr:colOff>
      <xdr:row>163</xdr:row>
      <xdr:rowOff>121771</xdr:rowOff>
    </xdr:from>
    <xdr:to>
      <xdr:col>43</xdr:col>
      <xdr:colOff>0</xdr:colOff>
      <xdr:row>163</xdr:row>
      <xdr:rowOff>491729</xdr:rowOff>
    </xdr:to>
    <xdr:pic>
      <xdr:nvPicPr>
        <xdr:cNvPr id="4" name="Picture 3">
          <a:extLst>
            <a:ext uri="{FF2B5EF4-FFF2-40B4-BE49-F238E27FC236}">
              <a16:creationId xmlns:a16="http://schemas.microsoft.com/office/drawing/2014/main" id="{4F725C5B-D9DA-49CB-A90E-A2180C5AAF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60296" y="26248846"/>
          <a:ext cx="4564529" cy="369958"/>
        </a:xfrm>
        <a:prstGeom prst="rect">
          <a:avLst/>
        </a:prstGeom>
      </xdr:spPr>
    </xdr:pic>
    <xdr:clientData/>
  </xdr:twoCellAnchor>
  <xdr:twoCellAnchor editAs="oneCell">
    <xdr:from>
      <xdr:col>38</xdr:col>
      <xdr:colOff>203201</xdr:colOff>
      <xdr:row>165</xdr:row>
      <xdr:rowOff>164354</xdr:rowOff>
    </xdr:from>
    <xdr:to>
      <xdr:col>38</xdr:col>
      <xdr:colOff>1866901</xdr:colOff>
      <xdr:row>165</xdr:row>
      <xdr:rowOff>586908</xdr:rowOff>
    </xdr:to>
    <xdr:pic>
      <xdr:nvPicPr>
        <xdr:cNvPr id="5" name="Picture 4">
          <a:extLst>
            <a:ext uri="{FF2B5EF4-FFF2-40B4-BE49-F238E27FC236}">
              <a16:creationId xmlns:a16="http://schemas.microsoft.com/office/drawing/2014/main" id="{7B0D9DD2-0F00-4EDC-85DF-9639DAA3949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884101" y="27463004"/>
          <a:ext cx="1663700" cy="42255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617706</xdr:colOff>
          <xdr:row>16</xdr:row>
          <xdr:rowOff>44450</xdr:rowOff>
        </xdr:from>
        <xdr:to>
          <xdr:col>3</xdr:col>
          <xdr:colOff>400050</xdr:colOff>
          <xdr:row>17</xdr:row>
          <xdr:rowOff>2037</xdr:rowOff>
        </xdr:to>
        <xdr:pic>
          <xdr:nvPicPr>
            <xdr:cNvPr id="6" name="Picture 5">
              <a:extLst>
                <a:ext uri="{FF2B5EF4-FFF2-40B4-BE49-F238E27FC236}">
                  <a16:creationId xmlns:a16="http://schemas.microsoft.com/office/drawing/2014/main" id="{1465BCD8-6EDE-4B3B-8272-99BB1E69F49C}"/>
                </a:ext>
              </a:extLst>
            </xdr:cNvPr>
            <xdr:cNvPicPr>
              <a:picLocks noChangeAspect="1"/>
              <a:extLst>
                <a:ext uri="{84589F7E-364E-4C9E-8A38-B11213B215E9}">
                  <a14:cameraTool cellRange="Aimage" spid="_x0000_s46081"/>
                </a:ext>
              </a:extLst>
            </xdr:cNvPicPr>
          </xdr:nvPicPr>
          <xdr:blipFill rotWithShape="1">
            <a:blip xmlns:r="http://schemas.openxmlformats.org/officeDocument/2006/relationships" r:embed="rId3"/>
            <a:srcRect l="5142" t="18125" r="7143" b="5993"/>
            <a:stretch>
              <a:fillRect/>
            </a:stretch>
          </xdr:blipFill>
          <xdr:spPr>
            <a:xfrm>
              <a:off x="598656" y="2787650"/>
              <a:ext cx="1563519" cy="395737"/>
            </a:xfrm>
            <a:prstGeom prst="rect">
              <a:avLst/>
            </a:prstGeom>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67237</xdr:colOff>
          <xdr:row>16</xdr:row>
          <xdr:rowOff>82176</xdr:rowOff>
        </xdr:from>
        <xdr:to>
          <xdr:col>15</xdr:col>
          <xdr:colOff>140506</xdr:colOff>
          <xdr:row>16</xdr:row>
          <xdr:rowOff>272676</xdr:rowOff>
        </xdr:to>
        <xdr:pic>
          <xdr:nvPicPr>
            <xdr:cNvPr id="7" name="Picture 6">
              <a:extLst>
                <a:ext uri="{FF2B5EF4-FFF2-40B4-BE49-F238E27FC236}">
                  <a16:creationId xmlns:a16="http://schemas.microsoft.com/office/drawing/2014/main" id="{B3E8B453-9874-4AB7-89DB-E11FD290D325}"/>
                </a:ext>
              </a:extLst>
            </xdr:cNvPr>
            <xdr:cNvPicPr>
              <a:picLocks noChangeAspect="1"/>
              <a:extLst>
                <a:ext uri="{84589F7E-364E-4C9E-8A38-B11213B215E9}">
                  <a14:cameraTool cellRange="PAEimage" spid="_x0000_s46082"/>
                </a:ext>
              </a:extLst>
            </xdr:cNvPicPr>
          </xdr:nvPicPr>
          <xdr:blipFill rotWithShape="1">
            <a:blip xmlns:r="http://schemas.openxmlformats.org/officeDocument/2006/relationships" r:embed="rId4"/>
            <a:srcRect l="1137" t="11655" r="1994" b="11158"/>
            <a:stretch>
              <a:fillRect/>
            </a:stretch>
          </xdr:blipFill>
          <xdr:spPr>
            <a:xfrm>
              <a:off x="3505762" y="2825376"/>
              <a:ext cx="4730994" cy="190500"/>
            </a:xfrm>
            <a:prstGeom prst="rect">
              <a:avLst/>
            </a:prstGeom>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340659</xdr:colOff>
          <xdr:row>17</xdr:row>
          <xdr:rowOff>414992</xdr:rowOff>
        </xdr:from>
        <xdr:to>
          <xdr:col>14</xdr:col>
          <xdr:colOff>30630</xdr:colOff>
          <xdr:row>18</xdr:row>
          <xdr:rowOff>590177</xdr:rowOff>
        </xdr:to>
        <xdr:pic>
          <xdr:nvPicPr>
            <xdr:cNvPr id="8" name="Picture 7">
              <a:extLst>
                <a:ext uri="{FF2B5EF4-FFF2-40B4-BE49-F238E27FC236}">
                  <a16:creationId xmlns:a16="http://schemas.microsoft.com/office/drawing/2014/main" id="{508C69F8-DC5E-4B26-9928-CFD7B5B52BF6}"/>
                </a:ext>
              </a:extLst>
            </xdr:cNvPr>
            <xdr:cNvPicPr>
              <a:picLocks noChangeAspect="1"/>
              <a:extLst>
                <a:ext uri="{84589F7E-364E-4C9E-8A38-B11213B215E9}">
                  <a14:cameraTool cellRange="PayEquationImage" spid="_x0000_s46083"/>
                </a:ext>
              </a:extLst>
            </xdr:cNvPicPr>
          </xdr:nvPicPr>
          <xdr:blipFill rotWithShape="1">
            <a:blip xmlns:r="http://schemas.openxmlformats.org/officeDocument/2006/relationships" r:embed="rId5"/>
            <a:srcRect l="3330" t="4615" r="2496" b="4582"/>
            <a:stretch>
              <a:fillRect/>
            </a:stretch>
          </xdr:blipFill>
          <xdr:spPr>
            <a:xfrm>
              <a:off x="2102784" y="3596342"/>
              <a:ext cx="5643096" cy="613335"/>
            </a:xfrm>
            <a:prstGeom prst="rect">
              <a:avLst/>
            </a:prstGeom>
          </xdr:spPr>
        </xdr:pic>
        <xdr:clientData/>
      </xdr:twoCellAnchor>
    </mc:Choice>
    <mc:Fallback/>
  </mc:AlternateContent>
  <xdr:twoCellAnchor editAs="oneCell">
    <xdr:from>
      <xdr:col>38</xdr:col>
      <xdr:colOff>173318</xdr:colOff>
      <xdr:row>168</xdr:row>
      <xdr:rowOff>128121</xdr:rowOff>
    </xdr:from>
    <xdr:to>
      <xdr:col>38</xdr:col>
      <xdr:colOff>1837018</xdr:colOff>
      <xdr:row>168</xdr:row>
      <xdr:rowOff>537228</xdr:rowOff>
    </xdr:to>
    <xdr:pic>
      <xdr:nvPicPr>
        <xdr:cNvPr id="9" name="Picture 8">
          <a:extLst>
            <a:ext uri="{FF2B5EF4-FFF2-40B4-BE49-F238E27FC236}">
              <a16:creationId xmlns:a16="http://schemas.microsoft.com/office/drawing/2014/main" id="{72E5BA01-8645-4FFA-8B30-4A2F6B311ED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854218" y="28836471"/>
          <a:ext cx="1663700" cy="409107"/>
        </a:xfrm>
        <a:prstGeom prst="rect">
          <a:avLst/>
        </a:prstGeom>
      </xdr:spPr>
    </xdr:pic>
    <xdr:clientData/>
  </xdr:twoCellAnchor>
  <xdr:twoCellAnchor editAs="oneCell">
    <xdr:from>
      <xdr:col>42</xdr:col>
      <xdr:colOff>119156</xdr:colOff>
      <xdr:row>166</xdr:row>
      <xdr:rowOff>88900</xdr:rowOff>
    </xdr:from>
    <xdr:to>
      <xdr:col>43</xdr:col>
      <xdr:colOff>698</xdr:colOff>
      <xdr:row>166</xdr:row>
      <xdr:rowOff>458858</xdr:rowOff>
    </xdr:to>
    <xdr:pic>
      <xdr:nvPicPr>
        <xdr:cNvPr id="10" name="Picture 9">
          <a:extLst>
            <a:ext uri="{FF2B5EF4-FFF2-40B4-BE49-F238E27FC236}">
              <a16:creationId xmlns:a16="http://schemas.microsoft.com/office/drawing/2014/main" id="{98A9C5A2-96A6-432C-BEA3-B232439A2F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19581" y="28035250"/>
          <a:ext cx="4605942" cy="369958"/>
        </a:xfrm>
        <a:prstGeom prst="rect">
          <a:avLst/>
        </a:prstGeom>
      </xdr:spPr>
    </xdr:pic>
    <xdr:clientData/>
  </xdr:twoCellAnchor>
  <xdr:twoCellAnchor editAs="oneCell">
    <xdr:from>
      <xdr:col>46</xdr:col>
      <xdr:colOff>247650</xdr:colOff>
      <xdr:row>170</xdr:row>
      <xdr:rowOff>66675</xdr:rowOff>
    </xdr:from>
    <xdr:to>
      <xdr:col>46</xdr:col>
      <xdr:colOff>5781675</xdr:colOff>
      <xdr:row>170</xdr:row>
      <xdr:rowOff>626397</xdr:rowOff>
    </xdr:to>
    <xdr:pic>
      <xdr:nvPicPr>
        <xdr:cNvPr id="11" name="Picture 10">
          <a:extLst>
            <a:ext uri="{FF2B5EF4-FFF2-40B4-BE49-F238E27FC236}">
              <a16:creationId xmlns:a16="http://schemas.microsoft.com/office/drawing/2014/main" id="{9C970F6F-5E5C-4ADE-852D-6F67AD1BF29B}"/>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8215550" y="29565600"/>
          <a:ext cx="5534025" cy="559722"/>
        </a:xfrm>
        <a:prstGeom prst="rect">
          <a:avLst/>
        </a:prstGeom>
      </xdr:spPr>
    </xdr:pic>
    <xdr:clientData/>
  </xdr:twoCellAnchor>
  <xdr:twoCellAnchor editAs="oneCell">
    <xdr:from>
      <xdr:col>46</xdr:col>
      <xdr:colOff>247650</xdr:colOff>
      <xdr:row>172</xdr:row>
      <xdr:rowOff>85725</xdr:rowOff>
    </xdr:from>
    <xdr:to>
      <xdr:col>46</xdr:col>
      <xdr:colOff>5781675</xdr:colOff>
      <xdr:row>172</xdr:row>
      <xdr:rowOff>647700</xdr:rowOff>
    </xdr:to>
    <xdr:pic>
      <xdr:nvPicPr>
        <xdr:cNvPr id="12" name="Picture 11">
          <a:extLst>
            <a:ext uri="{FF2B5EF4-FFF2-40B4-BE49-F238E27FC236}">
              <a16:creationId xmlns:a16="http://schemas.microsoft.com/office/drawing/2014/main" id="{FEBB1702-C524-44E8-8554-358911330337}"/>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8215550" y="30956250"/>
          <a:ext cx="5534025" cy="561975"/>
        </a:xfrm>
        <a:prstGeom prst="rect">
          <a:avLst/>
        </a:prstGeom>
      </xdr:spPr>
    </xdr:pic>
    <xdr:clientData/>
  </xdr:twoCellAnchor>
  <xdr:twoCellAnchor editAs="oneCell">
    <xdr:from>
      <xdr:col>46</xdr:col>
      <xdr:colOff>257175</xdr:colOff>
      <xdr:row>173</xdr:row>
      <xdr:rowOff>57150</xdr:rowOff>
    </xdr:from>
    <xdr:to>
      <xdr:col>46</xdr:col>
      <xdr:colOff>5781675</xdr:colOff>
      <xdr:row>173</xdr:row>
      <xdr:rowOff>626917</xdr:rowOff>
    </xdr:to>
    <xdr:pic>
      <xdr:nvPicPr>
        <xdr:cNvPr id="13" name="Picture 12">
          <a:extLst>
            <a:ext uri="{FF2B5EF4-FFF2-40B4-BE49-F238E27FC236}">
              <a16:creationId xmlns:a16="http://schemas.microsoft.com/office/drawing/2014/main" id="{23FCCD82-7FEF-4174-9AD1-2BA2D721BC95}"/>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8225075" y="31613475"/>
          <a:ext cx="5524500" cy="569767"/>
        </a:xfrm>
        <a:prstGeom prst="rect">
          <a:avLst/>
        </a:prstGeom>
      </xdr:spPr>
    </xdr:pic>
    <xdr:clientData/>
  </xdr:twoCellAnchor>
  <xdr:twoCellAnchor editAs="oneCell">
    <xdr:from>
      <xdr:col>46</xdr:col>
      <xdr:colOff>250548</xdr:colOff>
      <xdr:row>171</xdr:row>
      <xdr:rowOff>96077</xdr:rowOff>
    </xdr:from>
    <xdr:to>
      <xdr:col>46</xdr:col>
      <xdr:colOff>5773806</xdr:colOff>
      <xdr:row>171</xdr:row>
      <xdr:rowOff>656319</xdr:rowOff>
    </xdr:to>
    <xdr:pic>
      <xdr:nvPicPr>
        <xdr:cNvPr id="14" name="Picture 13">
          <a:extLst>
            <a:ext uri="{FF2B5EF4-FFF2-40B4-BE49-F238E27FC236}">
              <a16:creationId xmlns:a16="http://schemas.microsoft.com/office/drawing/2014/main" id="{5688B8AF-60C4-43E1-8EF8-90FF8CB598E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48218448" y="30280802"/>
          <a:ext cx="5523258" cy="560242"/>
        </a:xfrm>
        <a:prstGeom prst="rect">
          <a:avLst/>
        </a:prstGeom>
      </xdr:spPr>
    </xdr:pic>
    <xdr:clientData/>
  </xdr:twoCellAnchor>
  <xdr:twoCellAnchor editAs="oneCell">
    <xdr:from>
      <xdr:col>46</xdr:col>
      <xdr:colOff>238167</xdr:colOff>
      <xdr:row>174</xdr:row>
      <xdr:rowOff>54413</xdr:rowOff>
    </xdr:from>
    <xdr:to>
      <xdr:col>46</xdr:col>
      <xdr:colOff>5781717</xdr:colOff>
      <xdr:row>174</xdr:row>
      <xdr:rowOff>667980</xdr:rowOff>
    </xdr:to>
    <xdr:pic>
      <xdr:nvPicPr>
        <xdr:cNvPr id="15" name="Picture 14">
          <a:extLst>
            <a:ext uri="{FF2B5EF4-FFF2-40B4-BE49-F238E27FC236}">
              <a16:creationId xmlns:a16="http://schemas.microsoft.com/office/drawing/2014/main" id="{200DBA89-452E-45BB-A941-EA5B1948B855}"/>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8206067" y="32296538"/>
          <a:ext cx="5543550" cy="61356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42</xdr:col>
      <xdr:colOff>180041</xdr:colOff>
      <xdr:row>162</xdr:row>
      <xdr:rowOff>137459</xdr:rowOff>
    </xdr:from>
    <xdr:to>
      <xdr:col>43</xdr:col>
      <xdr:colOff>1120</xdr:colOff>
      <xdr:row>162</xdr:row>
      <xdr:rowOff>545517</xdr:rowOff>
    </xdr:to>
    <xdr:pic>
      <xdr:nvPicPr>
        <xdr:cNvPr id="2" name="Picture 1">
          <a:extLst>
            <a:ext uri="{FF2B5EF4-FFF2-40B4-BE49-F238E27FC236}">
              <a16:creationId xmlns:a16="http://schemas.microsoft.com/office/drawing/2014/main" id="{1586F241-2B73-4504-9706-2AB9DED62E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80466" y="25569209"/>
          <a:ext cx="4545479" cy="408058"/>
        </a:xfrm>
        <a:prstGeom prst="rect">
          <a:avLst/>
        </a:prstGeom>
      </xdr:spPr>
    </xdr:pic>
    <xdr:clientData/>
  </xdr:twoCellAnchor>
  <xdr:twoCellAnchor editAs="oneCell">
    <xdr:from>
      <xdr:col>38</xdr:col>
      <xdr:colOff>203201</xdr:colOff>
      <xdr:row>164</xdr:row>
      <xdr:rowOff>133350</xdr:rowOff>
    </xdr:from>
    <xdr:to>
      <xdr:col>38</xdr:col>
      <xdr:colOff>1866901</xdr:colOff>
      <xdr:row>164</xdr:row>
      <xdr:rowOff>542457</xdr:rowOff>
    </xdr:to>
    <xdr:pic>
      <xdr:nvPicPr>
        <xdr:cNvPr id="3" name="Picture 2">
          <a:extLst>
            <a:ext uri="{FF2B5EF4-FFF2-40B4-BE49-F238E27FC236}">
              <a16:creationId xmlns:a16="http://schemas.microsoft.com/office/drawing/2014/main" id="{EA654656-0F61-48F6-B706-1607ED21137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884101" y="26831925"/>
          <a:ext cx="1663700" cy="409107"/>
        </a:xfrm>
        <a:prstGeom prst="rect">
          <a:avLst/>
        </a:prstGeom>
      </xdr:spPr>
    </xdr:pic>
    <xdr:clientData/>
  </xdr:twoCellAnchor>
  <xdr:twoCellAnchor editAs="oneCell">
    <xdr:from>
      <xdr:col>42</xdr:col>
      <xdr:colOff>159871</xdr:colOff>
      <xdr:row>163</xdr:row>
      <xdr:rowOff>121771</xdr:rowOff>
    </xdr:from>
    <xdr:to>
      <xdr:col>43</xdr:col>
      <xdr:colOff>0</xdr:colOff>
      <xdr:row>163</xdr:row>
      <xdr:rowOff>491729</xdr:rowOff>
    </xdr:to>
    <xdr:pic>
      <xdr:nvPicPr>
        <xdr:cNvPr id="4" name="Picture 3">
          <a:extLst>
            <a:ext uri="{FF2B5EF4-FFF2-40B4-BE49-F238E27FC236}">
              <a16:creationId xmlns:a16="http://schemas.microsoft.com/office/drawing/2014/main" id="{D6E30FF9-FE1D-4D0E-93E0-54D7D866AA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60296" y="26248846"/>
          <a:ext cx="4564529" cy="369958"/>
        </a:xfrm>
        <a:prstGeom prst="rect">
          <a:avLst/>
        </a:prstGeom>
      </xdr:spPr>
    </xdr:pic>
    <xdr:clientData/>
  </xdr:twoCellAnchor>
  <xdr:twoCellAnchor editAs="oneCell">
    <xdr:from>
      <xdr:col>38</xdr:col>
      <xdr:colOff>203201</xdr:colOff>
      <xdr:row>165</xdr:row>
      <xdr:rowOff>164354</xdr:rowOff>
    </xdr:from>
    <xdr:to>
      <xdr:col>38</xdr:col>
      <xdr:colOff>1866901</xdr:colOff>
      <xdr:row>165</xdr:row>
      <xdr:rowOff>586908</xdr:rowOff>
    </xdr:to>
    <xdr:pic>
      <xdr:nvPicPr>
        <xdr:cNvPr id="5" name="Picture 4">
          <a:extLst>
            <a:ext uri="{FF2B5EF4-FFF2-40B4-BE49-F238E27FC236}">
              <a16:creationId xmlns:a16="http://schemas.microsoft.com/office/drawing/2014/main" id="{0171AA2D-0749-4611-A164-0D3D9301FBF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884101" y="27463004"/>
          <a:ext cx="1663700" cy="42255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617706</xdr:colOff>
          <xdr:row>16</xdr:row>
          <xdr:rowOff>44450</xdr:rowOff>
        </xdr:from>
        <xdr:to>
          <xdr:col>3</xdr:col>
          <xdr:colOff>400050</xdr:colOff>
          <xdr:row>17</xdr:row>
          <xdr:rowOff>2037</xdr:rowOff>
        </xdr:to>
        <xdr:pic>
          <xdr:nvPicPr>
            <xdr:cNvPr id="6" name="Picture 5">
              <a:extLst>
                <a:ext uri="{FF2B5EF4-FFF2-40B4-BE49-F238E27FC236}">
                  <a16:creationId xmlns:a16="http://schemas.microsoft.com/office/drawing/2014/main" id="{042369E9-2614-4A27-B563-F6913C7DF30A}"/>
                </a:ext>
              </a:extLst>
            </xdr:cNvPr>
            <xdr:cNvPicPr>
              <a:picLocks noChangeAspect="1"/>
              <a:extLst>
                <a:ext uri="{84589F7E-364E-4C9E-8A38-B11213B215E9}">
                  <a14:cameraTool cellRange="Aimage" spid="_x0000_s45057"/>
                </a:ext>
              </a:extLst>
            </xdr:cNvPicPr>
          </xdr:nvPicPr>
          <xdr:blipFill rotWithShape="1">
            <a:blip xmlns:r="http://schemas.openxmlformats.org/officeDocument/2006/relationships" r:embed="rId3"/>
            <a:srcRect l="5142" t="18125" r="7143" b="5993"/>
            <a:stretch>
              <a:fillRect/>
            </a:stretch>
          </xdr:blipFill>
          <xdr:spPr>
            <a:xfrm>
              <a:off x="598656" y="2787650"/>
              <a:ext cx="1563519" cy="395737"/>
            </a:xfrm>
            <a:prstGeom prst="rect">
              <a:avLst/>
            </a:prstGeom>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67237</xdr:colOff>
          <xdr:row>16</xdr:row>
          <xdr:rowOff>82176</xdr:rowOff>
        </xdr:from>
        <xdr:to>
          <xdr:col>15</xdr:col>
          <xdr:colOff>140506</xdr:colOff>
          <xdr:row>16</xdr:row>
          <xdr:rowOff>272676</xdr:rowOff>
        </xdr:to>
        <xdr:pic>
          <xdr:nvPicPr>
            <xdr:cNvPr id="7" name="Picture 6">
              <a:extLst>
                <a:ext uri="{FF2B5EF4-FFF2-40B4-BE49-F238E27FC236}">
                  <a16:creationId xmlns:a16="http://schemas.microsoft.com/office/drawing/2014/main" id="{51C0E73C-3318-4A55-9556-9F389DF92352}"/>
                </a:ext>
              </a:extLst>
            </xdr:cNvPr>
            <xdr:cNvPicPr>
              <a:picLocks noChangeAspect="1"/>
              <a:extLst>
                <a:ext uri="{84589F7E-364E-4C9E-8A38-B11213B215E9}">
                  <a14:cameraTool cellRange="PAEimage" spid="_x0000_s45058"/>
                </a:ext>
              </a:extLst>
            </xdr:cNvPicPr>
          </xdr:nvPicPr>
          <xdr:blipFill rotWithShape="1">
            <a:blip xmlns:r="http://schemas.openxmlformats.org/officeDocument/2006/relationships" r:embed="rId4"/>
            <a:srcRect l="1137" t="11655" r="1994" b="11158"/>
            <a:stretch>
              <a:fillRect/>
            </a:stretch>
          </xdr:blipFill>
          <xdr:spPr>
            <a:xfrm>
              <a:off x="3505762" y="2825376"/>
              <a:ext cx="4730994" cy="190500"/>
            </a:xfrm>
            <a:prstGeom prst="rect">
              <a:avLst/>
            </a:prstGeom>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340659</xdr:colOff>
          <xdr:row>17</xdr:row>
          <xdr:rowOff>414992</xdr:rowOff>
        </xdr:from>
        <xdr:to>
          <xdr:col>14</xdr:col>
          <xdr:colOff>30630</xdr:colOff>
          <xdr:row>18</xdr:row>
          <xdr:rowOff>590177</xdr:rowOff>
        </xdr:to>
        <xdr:pic>
          <xdr:nvPicPr>
            <xdr:cNvPr id="8" name="Picture 7">
              <a:extLst>
                <a:ext uri="{FF2B5EF4-FFF2-40B4-BE49-F238E27FC236}">
                  <a16:creationId xmlns:a16="http://schemas.microsoft.com/office/drawing/2014/main" id="{56559504-D529-42C0-9FA2-2AFA095A76CE}"/>
                </a:ext>
              </a:extLst>
            </xdr:cNvPr>
            <xdr:cNvPicPr>
              <a:picLocks noChangeAspect="1"/>
              <a:extLst>
                <a:ext uri="{84589F7E-364E-4C9E-8A38-B11213B215E9}">
                  <a14:cameraTool cellRange="PayEquationImage" spid="_x0000_s45059"/>
                </a:ext>
              </a:extLst>
            </xdr:cNvPicPr>
          </xdr:nvPicPr>
          <xdr:blipFill rotWithShape="1">
            <a:blip xmlns:r="http://schemas.openxmlformats.org/officeDocument/2006/relationships" r:embed="rId5"/>
            <a:srcRect l="3330" t="4615" r="2496" b="4582"/>
            <a:stretch>
              <a:fillRect/>
            </a:stretch>
          </xdr:blipFill>
          <xdr:spPr>
            <a:xfrm>
              <a:off x="2102784" y="3596342"/>
              <a:ext cx="5643096" cy="613335"/>
            </a:xfrm>
            <a:prstGeom prst="rect">
              <a:avLst/>
            </a:prstGeom>
          </xdr:spPr>
        </xdr:pic>
        <xdr:clientData/>
      </xdr:twoCellAnchor>
    </mc:Choice>
    <mc:Fallback/>
  </mc:AlternateContent>
  <xdr:twoCellAnchor editAs="oneCell">
    <xdr:from>
      <xdr:col>38</xdr:col>
      <xdr:colOff>173318</xdr:colOff>
      <xdr:row>168</xdr:row>
      <xdr:rowOff>128121</xdr:rowOff>
    </xdr:from>
    <xdr:to>
      <xdr:col>38</xdr:col>
      <xdr:colOff>1837018</xdr:colOff>
      <xdr:row>168</xdr:row>
      <xdr:rowOff>537228</xdr:rowOff>
    </xdr:to>
    <xdr:pic>
      <xdr:nvPicPr>
        <xdr:cNvPr id="9" name="Picture 8">
          <a:extLst>
            <a:ext uri="{FF2B5EF4-FFF2-40B4-BE49-F238E27FC236}">
              <a16:creationId xmlns:a16="http://schemas.microsoft.com/office/drawing/2014/main" id="{23BECFA4-73B6-430D-8804-97807391D5D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854218" y="28836471"/>
          <a:ext cx="1663700" cy="409107"/>
        </a:xfrm>
        <a:prstGeom prst="rect">
          <a:avLst/>
        </a:prstGeom>
      </xdr:spPr>
    </xdr:pic>
    <xdr:clientData/>
  </xdr:twoCellAnchor>
  <xdr:twoCellAnchor editAs="oneCell">
    <xdr:from>
      <xdr:col>42</xdr:col>
      <xdr:colOff>119156</xdr:colOff>
      <xdr:row>166</xdr:row>
      <xdr:rowOff>88900</xdr:rowOff>
    </xdr:from>
    <xdr:to>
      <xdr:col>43</xdr:col>
      <xdr:colOff>698</xdr:colOff>
      <xdr:row>166</xdr:row>
      <xdr:rowOff>458858</xdr:rowOff>
    </xdr:to>
    <xdr:pic>
      <xdr:nvPicPr>
        <xdr:cNvPr id="10" name="Picture 9">
          <a:extLst>
            <a:ext uri="{FF2B5EF4-FFF2-40B4-BE49-F238E27FC236}">
              <a16:creationId xmlns:a16="http://schemas.microsoft.com/office/drawing/2014/main" id="{1CD161FE-4DF0-453A-88EB-B254D8B311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19581" y="28035250"/>
          <a:ext cx="4605942" cy="369958"/>
        </a:xfrm>
        <a:prstGeom prst="rect">
          <a:avLst/>
        </a:prstGeom>
      </xdr:spPr>
    </xdr:pic>
    <xdr:clientData/>
  </xdr:twoCellAnchor>
  <xdr:twoCellAnchor editAs="oneCell">
    <xdr:from>
      <xdr:col>46</xdr:col>
      <xdr:colOff>247650</xdr:colOff>
      <xdr:row>170</xdr:row>
      <xdr:rowOff>66675</xdr:rowOff>
    </xdr:from>
    <xdr:to>
      <xdr:col>46</xdr:col>
      <xdr:colOff>5781675</xdr:colOff>
      <xdr:row>170</xdr:row>
      <xdr:rowOff>626397</xdr:rowOff>
    </xdr:to>
    <xdr:pic>
      <xdr:nvPicPr>
        <xdr:cNvPr id="11" name="Picture 10">
          <a:extLst>
            <a:ext uri="{FF2B5EF4-FFF2-40B4-BE49-F238E27FC236}">
              <a16:creationId xmlns:a16="http://schemas.microsoft.com/office/drawing/2014/main" id="{61162721-28A7-4D0E-8F5E-3CFF5371A70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8215550" y="29565600"/>
          <a:ext cx="5534025" cy="559722"/>
        </a:xfrm>
        <a:prstGeom prst="rect">
          <a:avLst/>
        </a:prstGeom>
      </xdr:spPr>
    </xdr:pic>
    <xdr:clientData/>
  </xdr:twoCellAnchor>
  <xdr:twoCellAnchor editAs="oneCell">
    <xdr:from>
      <xdr:col>46</xdr:col>
      <xdr:colOff>247650</xdr:colOff>
      <xdr:row>172</xdr:row>
      <xdr:rowOff>85725</xdr:rowOff>
    </xdr:from>
    <xdr:to>
      <xdr:col>46</xdr:col>
      <xdr:colOff>5781675</xdr:colOff>
      <xdr:row>172</xdr:row>
      <xdr:rowOff>647700</xdr:rowOff>
    </xdr:to>
    <xdr:pic>
      <xdr:nvPicPr>
        <xdr:cNvPr id="12" name="Picture 11">
          <a:extLst>
            <a:ext uri="{FF2B5EF4-FFF2-40B4-BE49-F238E27FC236}">
              <a16:creationId xmlns:a16="http://schemas.microsoft.com/office/drawing/2014/main" id="{58F0DB26-45A9-4940-B219-E80817083BE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8215550" y="30956250"/>
          <a:ext cx="5534025" cy="561975"/>
        </a:xfrm>
        <a:prstGeom prst="rect">
          <a:avLst/>
        </a:prstGeom>
      </xdr:spPr>
    </xdr:pic>
    <xdr:clientData/>
  </xdr:twoCellAnchor>
  <xdr:twoCellAnchor editAs="oneCell">
    <xdr:from>
      <xdr:col>46</xdr:col>
      <xdr:colOff>257175</xdr:colOff>
      <xdr:row>173</xdr:row>
      <xdr:rowOff>57150</xdr:rowOff>
    </xdr:from>
    <xdr:to>
      <xdr:col>46</xdr:col>
      <xdr:colOff>5781675</xdr:colOff>
      <xdr:row>173</xdr:row>
      <xdr:rowOff>626917</xdr:rowOff>
    </xdr:to>
    <xdr:pic>
      <xdr:nvPicPr>
        <xdr:cNvPr id="13" name="Picture 12">
          <a:extLst>
            <a:ext uri="{FF2B5EF4-FFF2-40B4-BE49-F238E27FC236}">
              <a16:creationId xmlns:a16="http://schemas.microsoft.com/office/drawing/2014/main" id="{3C687AB1-60A0-42B9-B037-BADA7BF569CA}"/>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8225075" y="31613475"/>
          <a:ext cx="5524500" cy="569767"/>
        </a:xfrm>
        <a:prstGeom prst="rect">
          <a:avLst/>
        </a:prstGeom>
      </xdr:spPr>
    </xdr:pic>
    <xdr:clientData/>
  </xdr:twoCellAnchor>
  <xdr:twoCellAnchor editAs="oneCell">
    <xdr:from>
      <xdr:col>46</xdr:col>
      <xdr:colOff>250548</xdr:colOff>
      <xdr:row>171</xdr:row>
      <xdr:rowOff>96077</xdr:rowOff>
    </xdr:from>
    <xdr:to>
      <xdr:col>46</xdr:col>
      <xdr:colOff>5773806</xdr:colOff>
      <xdr:row>171</xdr:row>
      <xdr:rowOff>656319</xdr:rowOff>
    </xdr:to>
    <xdr:pic>
      <xdr:nvPicPr>
        <xdr:cNvPr id="14" name="Picture 13">
          <a:extLst>
            <a:ext uri="{FF2B5EF4-FFF2-40B4-BE49-F238E27FC236}">
              <a16:creationId xmlns:a16="http://schemas.microsoft.com/office/drawing/2014/main" id="{11110EFB-A74A-47C0-A411-B125972FA9FE}"/>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48218448" y="30280802"/>
          <a:ext cx="5523258" cy="560242"/>
        </a:xfrm>
        <a:prstGeom prst="rect">
          <a:avLst/>
        </a:prstGeom>
      </xdr:spPr>
    </xdr:pic>
    <xdr:clientData/>
  </xdr:twoCellAnchor>
  <xdr:twoCellAnchor editAs="oneCell">
    <xdr:from>
      <xdr:col>46</xdr:col>
      <xdr:colOff>238167</xdr:colOff>
      <xdr:row>174</xdr:row>
      <xdr:rowOff>54413</xdr:rowOff>
    </xdr:from>
    <xdr:to>
      <xdr:col>46</xdr:col>
      <xdr:colOff>5781717</xdr:colOff>
      <xdr:row>174</xdr:row>
      <xdr:rowOff>667980</xdr:rowOff>
    </xdr:to>
    <xdr:pic>
      <xdr:nvPicPr>
        <xdr:cNvPr id="15" name="Picture 14">
          <a:extLst>
            <a:ext uri="{FF2B5EF4-FFF2-40B4-BE49-F238E27FC236}">
              <a16:creationId xmlns:a16="http://schemas.microsoft.com/office/drawing/2014/main" id="{3371F2B7-303D-43A1-8952-2F90E6EFCAB3}"/>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8206067" y="32296538"/>
          <a:ext cx="5543550" cy="61356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42</xdr:col>
      <xdr:colOff>180041</xdr:colOff>
      <xdr:row>162</xdr:row>
      <xdr:rowOff>137459</xdr:rowOff>
    </xdr:from>
    <xdr:to>
      <xdr:col>43</xdr:col>
      <xdr:colOff>1120</xdr:colOff>
      <xdr:row>162</xdr:row>
      <xdr:rowOff>545517</xdr:rowOff>
    </xdr:to>
    <xdr:pic>
      <xdr:nvPicPr>
        <xdr:cNvPr id="2" name="Picture 1">
          <a:extLst>
            <a:ext uri="{FF2B5EF4-FFF2-40B4-BE49-F238E27FC236}">
              <a16:creationId xmlns:a16="http://schemas.microsoft.com/office/drawing/2014/main" id="{C2831687-874B-453D-98C5-B7B0F37CCD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80466" y="25569209"/>
          <a:ext cx="4545479" cy="408058"/>
        </a:xfrm>
        <a:prstGeom prst="rect">
          <a:avLst/>
        </a:prstGeom>
      </xdr:spPr>
    </xdr:pic>
    <xdr:clientData/>
  </xdr:twoCellAnchor>
  <xdr:twoCellAnchor editAs="oneCell">
    <xdr:from>
      <xdr:col>38</xdr:col>
      <xdr:colOff>203201</xdr:colOff>
      <xdr:row>164</xdr:row>
      <xdr:rowOff>133350</xdr:rowOff>
    </xdr:from>
    <xdr:to>
      <xdr:col>38</xdr:col>
      <xdr:colOff>1866901</xdr:colOff>
      <xdr:row>164</xdr:row>
      <xdr:rowOff>542457</xdr:rowOff>
    </xdr:to>
    <xdr:pic>
      <xdr:nvPicPr>
        <xdr:cNvPr id="3" name="Picture 2">
          <a:extLst>
            <a:ext uri="{FF2B5EF4-FFF2-40B4-BE49-F238E27FC236}">
              <a16:creationId xmlns:a16="http://schemas.microsoft.com/office/drawing/2014/main" id="{39541F04-F25F-4202-874C-F54CEF71326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884101" y="26831925"/>
          <a:ext cx="1663700" cy="409107"/>
        </a:xfrm>
        <a:prstGeom prst="rect">
          <a:avLst/>
        </a:prstGeom>
      </xdr:spPr>
    </xdr:pic>
    <xdr:clientData/>
  </xdr:twoCellAnchor>
  <xdr:twoCellAnchor editAs="oneCell">
    <xdr:from>
      <xdr:col>42</xdr:col>
      <xdr:colOff>159871</xdr:colOff>
      <xdr:row>163</xdr:row>
      <xdr:rowOff>121771</xdr:rowOff>
    </xdr:from>
    <xdr:to>
      <xdr:col>43</xdr:col>
      <xdr:colOff>0</xdr:colOff>
      <xdr:row>163</xdr:row>
      <xdr:rowOff>491729</xdr:rowOff>
    </xdr:to>
    <xdr:pic>
      <xdr:nvPicPr>
        <xdr:cNvPr id="4" name="Picture 3">
          <a:extLst>
            <a:ext uri="{FF2B5EF4-FFF2-40B4-BE49-F238E27FC236}">
              <a16:creationId xmlns:a16="http://schemas.microsoft.com/office/drawing/2014/main" id="{2E81D74A-EF81-4CB6-B346-77599AF481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60296" y="26248846"/>
          <a:ext cx="4564529" cy="369958"/>
        </a:xfrm>
        <a:prstGeom prst="rect">
          <a:avLst/>
        </a:prstGeom>
      </xdr:spPr>
    </xdr:pic>
    <xdr:clientData/>
  </xdr:twoCellAnchor>
  <xdr:twoCellAnchor editAs="oneCell">
    <xdr:from>
      <xdr:col>38</xdr:col>
      <xdr:colOff>203201</xdr:colOff>
      <xdr:row>165</xdr:row>
      <xdr:rowOff>164354</xdr:rowOff>
    </xdr:from>
    <xdr:to>
      <xdr:col>38</xdr:col>
      <xdr:colOff>1866901</xdr:colOff>
      <xdr:row>165</xdr:row>
      <xdr:rowOff>586908</xdr:rowOff>
    </xdr:to>
    <xdr:pic>
      <xdr:nvPicPr>
        <xdr:cNvPr id="5" name="Picture 4">
          <a:extLst>
            <a:ext uri="{FF2B5EF4-FFF2-40B4-BE49-F238E27FC236}">
              <a16:creationId xmlns:a16="http://schemas.microsoft.com/office/drawing/2014/main" id="{0816E9C7-A00D-440E-AAA8-89C76D36EF0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884101" y="27463004"/>
          <a:ext cx="1663700" cy="42255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617706</xdr:colOff>
          <xdr:row>16</xdr:row>
          <xdr:rowOff>44450</xdr:rowOff>
        </xdr:from>
        <xdr:to>
          <xdr:col>3</xdr:col>
          <xdr:colOff>400050</xdr:colOff>
          <xdr:row>17</xdr:row>
          <xdr:rowOff>2037</xdr:rowOff>
        </xdr:to>
        <xdr:pic>
          <xdr:nvPicPr>
            <xdr:cNvPr id="6" name="Picture 5">
              <a:extLst>
                <a:ext uri="{FF2B5EF4-FFF2-40B4-BE49-F238E27FC236}">
                  <a16:creationId xmlns:a16="http://schemas.microsoft.com/office/drawing/2014/main" id="{E2E0104F-20A2-47E7-8AB9-BC0CD0FA11B3}"/>
                </a:ext>
              </a:extLst>
            </xdr:cNvPr>
            <xdr:cNvPicPr>
              <a:picLocks noChangeAspect="1"/>
              <a:extLst>
                <a:ext uri="{84589F7E-364E-4C9E-8A38-B11213B215E9}">
                  <a14:cameraTool cellRange="Aimage" spid="_x0000_s44033"/>
                </a:ext>
              </a:extLst>
            </xdr:cNvPicPr>
          </xdr:nvPicPr>
          <xdr:blipFill rotWithShape="1">
            <a:blip xmlns:r="http://schemas.openxmlformats.org/officeDocument/2006/relationships" r:embed="rId3"/>
            <a:srcRect l="5142" t="18125" r="7143" b="5993"/>
            <a:stretch>
              <a:fillRect/>
            </a:stretch>
          </xdr:blipFill>
          <xdr:spPr>
            <a:xfrm>
              <a:off x="598656" y="2787650"/>
              <a:ext cx="1563519" cy="395737"/>
            </a:xfrm>
            <a:prstGeom prst="rect">
              <a:avLst/>
            </a:prstGeom>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67237</xdr:colOff>
          <xdr:row>16</xdr:row>
          <xdr:rowOff>82176</xdr:rowOff>
        </xdr:from>
        <xdr:to>
          <xdr:col>15</xdr:col>
          <xdr:colOff>140506</xdr:colOff>
          <xdr:row>16</xdr:row>
          <xdr:rowOff>272676</xdr:rowOff>
        </xdr:to>
        <xdr:pic>
          <xdr:nvPicPr>
            <xdr:cNvPr id="7" name="Picture 6">
              <a:extLst>
                <a:ext uri="{FF2B5EF4-FFF2-40B4-BE49-F238E27FC236}">
                  <a16:creationId xmlns:a16="http://schemas.microsoft.com/office/drawing/2014/main" id="{EFE9941D-131D-4018-89BA-171C6543D86F}"/>
                </a:ext>
              </a:extLst>
            </xdr:cNvPr>
            <xdr:cNvPicPr>
              <a:picLocks noChangeAspect="1"/>
              <a:extLst>
                <a:ext uri="{84589F7E-364E-4C9E-8A38-B11213B215E9}">
                  <a14:cameraTool cellRange="PAEimage" spid="_x0000_s44034"/>
                </a:ext>
              </a:extLst>
            </xdr:cNvPicPr>
          </xdr:nvPicPr>
          <xdr:blipFill rotWithShape="1">
            <a:blip xmlns:r="http://schemas.openxmlformats.org/officeDocument/2006/relationships" r:embed="rId4"/>
            <a:srcRect l="1137" t="11655" r="1994" b="11158"/>
            <a:stretch>
              <a:fillRect/>
            </a:stretch>
          </xdr:blipFill>
          <xdr:spPr>
            <a:xfrm>
              <a:off x="3505762" y="2825376"/>
              <a:ext cx="4730994" cy="190500"/>
            </a:xfrm>
            <a:prstGeom prst="rect">
              <a:avLst/>
            </a:prstGeom>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340659</xdr:colOff>
          <xdr:row>17</xdr:row>
          <xdr:rowOff>414992</xdr:rowOff>
        </xdr:from>
        <xdr:to>
          <xdr:col>14</xdr:col>
          <xdr:colOff>30630</xdr:colOff>
          <xdr:row>18</xdr:row>
          <xdr:rowOff>590177</xdr:rowOff>
        </xdr:to>
        <xdr:pic>
          <xdr:nvPicPr>
            <xdr:cNvPr id="8" name="Picture 7">
              <a:extLst>
                <a:ext uri="{FF2B5EF4-FFF2-40B4-BE49-F238E27FC236}">
                  <a16:creationId xmlns:a16="http://schemas.microsoft.com/office/drawing/2014/main" id="{4C9FB699-9A96-4D99-84A1-963DF824888A}"/>
                </a:ext>
              </a:extLst>
            </xdr:cNvPr>
            <xdr:cNvPicPr>
              <a:picLocks noChangeAspect="1"/>
              <a:extLst>
                <a:ext uri="{84589F7E-364E-4C9E-8A38-B11213B215E9}">
                  <a14:cameraTool cellRange="PayEquationImage" spid="_x0000_s44035"/>
                </a:ext>
              </a:extLst>
            </xdr:cNvPicPr>
          </xdr:nvPicPr>
          <xdr:blipFill rotWithShape="1">
            <a:blip xmlns:r="http://schemas.openxmlformats.org/officeDocument/2006/relationships" r:embed="rId5"/>
            <a:srcRect l="3330" t="4615" r="2496" b="4582"/>
            <a:stretch>
              <a:fillRect/>
            </a:stretch>
          </xdr:blipFill>
          <xdr:spPr>
            <a:xfrm>
              <a:off x="2102784" y="3596342"/>
              <a:ext cx="5643096" cy="613335"/>
            </a:xfrm>
            <a:prstGeom prst="rect">
              <a:avLst/>
            </a:prstGeom>
          </xdr:spPr>
        </xdr:pic>
        <xdr:clientData/>
      </xdr:twoCellAnchor>
    </mc:Choice>
    <mc:Fallback/>
  </mc:AlternateContent>
  <xdr:twoCellAnchor editAs="oneCell">
    <xdr:from>
      <xdr:col>38</xdr:col>
      <xdr:colOff>173318</xdr:colOff>
      <xdr:row>168</xdr:row>
      <xdr:rowOff>128121</xdr:rowOff>
    </xdr:from>
    <xdr:to>
      <xdr:col>38</xdr:col>
      <xdr:colOff>1837018</xdr:colOff>
      <xdr:row>168</xdr:row>
      <xdr:rowOff>537228</xdr:rowOff>
    </xdr:to>
    <xdr:pic>
      <xdr:nvPicPr>
        <xdr:cNvPr id="9" name="Picture 8">
          <a:extLst>
            <a:ext uri="{FF2B5EF4-FFF2-40B4-BE49-F238E27FC236}">
              <a16:creationId xmlns:a16="http://schemas.microsoft.com/office/drawing/2014/main" id="{646012C3-B623-4C3F-A3F7-38358885125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854218" y="28836471"/>
          <a:ext cx="1663700" cy="409107"/>
        </a:xfrm>
        <a:prstGeom prst="rect">
          <a:avLst/>
        </a:prstGeom>
      </xdr:spPr>
    </xdr:pic>
    <xdr:clientData/>
  </xdr:twoCellAnchor>
  <xdr:twoCellAnchor editAs="oneCell">
    <xdr:from>
      <xdr:col>42</xdr:col>
      <xdr:colOff>119156</xdr:colOff>
      <xdr:row>166</xdr:row>
      <xdr:rowOff>88900</xdr:rowOff>
    </xdr:from>
    <xdr:to>
      <xdr:col>43</xdr:col>
      <xdr:colOff>698</xdr:colOff>
      <xdr:row>166</xdr:row>
      <xdr:rowOff>458858</xdr:rowOff>
    </xdr:to>
    <xdr:pic>
      <xdr:nvPicPr>
        <xdr:cNvPr id="10" name="Picture 9">
          <a:extLst>
            <a:ext uri="{FF2B5EF4-FFF2-40B4-BE49-F238E27FC236}">
              <a16:creationId xmlns:a16="http://schemas.microsoft.com/office/drawing/2014/main" id="{0C7E4CA9-C6BD-48C4-A2F2-F45A93CFDC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19581" y="28035250"/>
          <a:ext cx="4605942" cy="369958"/>
        </a:xfrm>
        <a:prstGeom prst="rect">
          <a:avLst/>
        </a:prstGeom>
      </xdr:spPr>
    </xdr:pic>
    <xdr:clientData/>
  </xdr:twoCellAnchor>
  <xdr:twoCellAnchor editAs="oneCell">
    <xdr:from>
      <xdr:col>46</xdr:col>
      <xdr:colOff>247650</xdr:colOff>
      <xdr:row>170</xdr:row>
      <xdr:rowOff>66675</xdr:rowOff>
    </xdr:from>
    <xdr:to>
      <xdr:col>46</xdr:col>
      <xdr:colOff>5781675</xdr:colOff>
      <xdr:row>170</xdr:row>
      <xdr:rowOff>626397</xdr:rowOff>
    </xdr:to>
    <xdr:pic>
      <xdr:nvPicPr>
        <xdr:cNvPr id="11" name="Picture 10">
          <a:extLst>
            <a:ext uri="{FF2B5EF4-FFF2-40B4-BE49-F238E27FC236}">
              <a16:creationId xmlns:a16="http://schemas.microsoft.com/office/drawing/2014/main" id="{0FE67188-9FEC-4105-A3BC-311CD45B99A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8215550" y="29565600"/>
          <a:ext cx="5534025" cy="559722"/>
        </a:xfrm>
        <a:prstGeom prst="rect">
          <a:avLst/>
        </a:prstGeom>
      </xdr:spPr>
    </xdr:pic>
    <xdr:clientData/>
  </xdr:twoCellAnchor>
  <xdr:twoCellAnchor editAs="oneCell">
    <xdr:from>
      <xdr:col>46</xdr:col>
      <xdr:colOff>247650</xdr:colOff>
      <xdr:row>172</xdr:row>
      <xdr:rowOff>85725</xdr:rowOff>
    </xdr:from>
    <xdr:to>
      <xdr:col>46</xdr:col>
      <xdr:colOff>5781675</xdr:colOff>
      <xdr:row>172</xdr:row>
      <xdr:rowOff>647700</xdr:rowOff>
    </xdr:to>
    <xdr:pic>
      <xdr:nvPicPr>
        <xdr:cNvPr id="12" name="Picture 11">
          <a:extLst>
            <a:ext uri="{FF2B5EF4-FFF2-40B4-BE49-F238E27FC236}">
              <a16:creationId xmlns:a16="http://schemas.microsoft.com/office/drawing/2014/main" id="{C727DDEE-073C-4D09-B4B6-22B0E2A1D8D7}"/>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8215550" y="30956250"/>
          <a:ext cx="5534025" cy="561975"/>
        </a:xfrm>
        <a:prstGeom prst="rect">
          <a:avLst/>
        </a:prstGeom>
      </xdr:spPr>
    </xdr:pic>
    <xdr:clientData/>
  </xdr:twoCellAnchor>
  <xdr:twoCellAnchor editAs="oneCell">
    <xdr:from>
      <xdr:col>46</xdr:col>
      <xdr:colOff>257175</xdr:colOff>
      <xdr:row>173</xdr:row>
      <xdr:rowOff>57150</xdr:rowOff>
    </xdr:from>
    <xdr:to>
      <xdr:col>46</xdr:col>
      <xdr:colOff>5781675</xdr:colOff>
      <xdr:row>173</xdr:row>
      <xdr:rowOff>626917</xdr:rowOff>
    </xdr:to>
    <xdr:pic>
      <xdr:nvPicPr>
        <xdr:cNvPr id="13" name="Picture 12">
          <a:extLst>
            <a:ext uri="{FF2B5EF4-FFF2-40B4-BE49-F238E27FC236}">
              <a16:creationId xmlns:a16="http://schemas.microsoft.com/office/drawing/2014/main" id="{F80334CF-0BFA-4359-A6B4-932085C5AD9C}"/>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8225075" y="31613475"/>
          <a:ext cx="5524500" cy="569767"/>
        </a:xfrm>
        <a:prstGeom prst="rect">
          <a:avLst/>
        </a:prstGeom>
      </xdr:spPr>
    </xdr:pic>
    <xdr:clientData/>
  </xdr:twoCellAnchor>
  <xdr:twoCellAnchor editAs="oneCell">
    <xdr:from>
      <xdr:col>46</xdr:col>
      <xdr:colOff>250548</xdr:colOff>
      <xdr:row>171</xdr:row>
      <xdr:rowOff>96077</xdr:rowOff>
    </xdr:from>
    <xdr:to>
      <xdr:col>46</xdr:col>
      <xdr:colOff>5773806</xdr:colOff>
      <xdr:row>171</xdr:row>
      <xdr:rowOff>656319</xdr:rowOff>
    </xdr:to>
    <xdr:pic>
      <xdr:nvPicPr>
        <xdr:cNvPr id="14" name="Picture 13">
          <a:extLst>
            <a:ext uri="{FF2B5EF4-FFF2-40B4-BE49-F238E27FC236}">
              <a16:creationId xmlns:a16="http://schemas.microsoft.com/office/drawing/2014/main" id="{25AFE06F-B32D-4DCA-A866-04D47566509F}"/>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48218448" y="30280802"/>
          <a:ext cx="5523258" cy="560242"/>
        </a:xfrm>
        <a:prstGeom prst="rect">
          <a:avLst/>
        </a:prstGeom>
      </xdr:spPr>
    </xdr:pic>
    <xdr:clientData/>
  </xdr:twoCellAnchor>
  <xdr:twoCellAnchor editAs="oneCell">
    <xdr:from>
      <xdr:col>46</xdr:col>
      <xdr:colOff>238167</xdr:colOff>
      <xdr:row>174</xdr:row>
      <xdr:rowOff>54413</xdr:rowOff>
    </xdr:from>
    <xdr:to>
      <xdr:col>46</xdr:col>
      <xdr:colOff>5781717</xdr:colOff>
      <xdr:row>174</xdr:row>
      <xdr:rowOff>667980</xdr:rowOff>
    </xdr:to>
    <xdr:pic>
      <xdr:nvPicPr>
        <xdr:cNvPr id="15" name="Picture 14">
          <a:extLst>
            <a:ext uri="{FF2B5EF4-FFF2-40B4-BE49-F238E27FC236}">
              <a16:creationId xmlns:a16="http://schemas.microsoft.com/office/drawing/2014/main" id="{655A38C1-6430-4327-8C11-6C9C0B9C15E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8206067" y="32296538"/>
          <a:ext cx="5543550" cy="61356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42</xdr:col>
      <xdr:colOff>180041</xdr:colOff>
      <xdr:row>162</xdr:row>
      <xdr:rowOff>137459</xdr:rowOff>
    </xdr:from>
    <xdr:to>
      <xdr:col>43</xdr:col>
      <xdr:colOff>1120</xdr:colOff>
      <xdr:row>162</xdr:row>
      <xdr:rowOff>545517</xdr:rowOff>
    </xdr:to>
    <xdr:pic>
      <xdr:nvPicPr>
        <xdr:cNvPr id="2" name="Picture 1">
          <a:extLst>
            <a:ext uri="{FF2B5EF4-FFF2-40B4-BE49-F238E27FC236}">
              <a16:creationId xmlns:a16="http://schemas.microsoft.com/office/drawing/2014/main" id="{02FE48C3-D081-4312-9B5D-E304AC56CA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80466" y="25569209"/>
          <a:ext cx="4545479" cy="408058"/>
        </a:xfrm>
        <a:prstGeom prst="rect">
          <a:avLst/>
        </a:prstGeom>
      </xdr:spPr>
    </xdr:pic>
    <xdr:clientData/>
  </xdr:twoCellAnchor>
  <xdr:twoCellAnchor editAs="oneCell">
    <xdr:from>
      <xdr:col>38</xdr:col>
      <xdr:colOff>203201</xdr:colOff>
      <xdr:row>164</xdr:row>
      <xdr:rowOff>133350</xdr:rowOff>
    </xdr:from>
    <xdr:to>
      <xdr:col>38</xdr:col>
      <xdr:colOff>1866901</xdr:colOff>
      <xdr:row>164</xdr:row>
      <xdr:rowOff>542457</xdr:rowOff>
    </xdr:to>
    <xdr:pic>
      <xdr:nvPicPr>
        <xdr:cNvPr id="3" name="Picture 2">
          <a:extLst>
            <a:ext uri="{FF2B5EF4-FFF2-40B4-BE49-F238E27FC236}">
              <a16:creationId xmlns:a16="http://schemas.microsoft.com/office/drawing/2014/main" id="{90A65D93-E240-4F8F-8668-89D4DA024C8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884101" y="26831925"/>
          <a:ext cx="1663700" cy="409107"/>
        </a:xfrm>
        <a:prstGeom prst="rect">
          <a:avLst/>
        </a:prstGeom>
      </xdr:spPr>
    </xdr:pic>
    <xdr:clientData/>
  </xdr:twoCellAnchor>
  <xdr:twoCellAnchor editAs="oneCell">
    <xdr:from>
      <xdr:col>42</xdr:col>
      <xdr:colOff>159871</xdr:colOff>
      <xdr:row>163</xdr:row>
      <xdr:rowOff>121771</xdr:rowOff>
    </xdr:from>
    <xdr:to>
      <xdr:col>43</xdr:col>
      <xdr:colOff>0</xdr:colOff>
      <xdr:row>163</xdr:row>
      <xdr:rowOff>491729</xdr:rowOff>
    </xdr:to>
    <xdr:pic>
      <xdr:nvPicPr>
        <xdr:cNvPr id="4" name="Picture 3">
          <a:extLst>
            <a:ext uri="{FF2B5EF4-FFF2-40B4-BE49-F238E27FC236}">
              <a16:creationId xmlns:a16="http://schemas.microsoft.com/office/drawing/2014/main" id="{4D5812EA-9E79-4AB6-B574-80D96356EB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60296" y="26248846"/>
          <a:ext cx="4564529" cy="369958"/>
        </a:xfrm>
        <a:prstGeom prst="rect">
          <a:avLst/>
        </a:prstGeom>
      </xdr:spPr>
    </xdr:pic>
    <xdr:clientData/>
  </xdr:twoCellAnchor>
  <xdr:twoCellAnchor editAs="oneCell">
    <xdr:from>
      <xdr:col>38</xdr:col>
      <xdr:colOff>203201</xdr:colOff>
      <xdr:row>165</xdr:row>
      <xdr:rowOff>164354</xdr:rowOff>
    </xdr:from>
    <xdr:to>
      <xdr:col>38</xdr:col>
      <xdr:colOff>1866901</xdr:colOff>
      <xdr:row>165</xdr:row>
      <xdr:rowOff>586908</xdr:rowOff>
    </xdr:to>
    <xdr:pic>
      <xdr:nvPicPr>
        <xdr:cNvPr id="5" name="Picture 4">
          <a:extLst>
            <a:ext uri="{FF2B5EF4-FFF2-40B4-BE49-F238E27FC236}">
              <a16:creationId xmlns:a16="http://schemas.microsoft.com/office/drawing/2014/main" id="{712669D5-E1D9-4BED-8CC8-0C79E4A663E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884101" y="27463004"/>
          <a:ext cx="1663700" cy="42255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617706</xdr:colOff>
          <xdr:row>16</xdr:row>
          <xdr:rowOff>44450</xdr:rowOff>
        </xdr:from>
        <xdr:to>
          <xdr:col>3</xdr:col>
          <xdr:colOff>400050</xdr:colOff>
          <xdr:row>17</xdr:row>
          <xdr:rowOff>2037</xdr:rowOff>
        </xdr:to>
        <xdr:pic>
          <xdr:nvPicPr>
            <xdr:cNvPr id="6" name="Picture 5">
              <a:extLst>
                <a:ext uri="{FF2B5EF4-FFF2-40B4-BE49-F238E27FC236}">
                  <a16:creationId xmlns:a16="http://schemas.microsoft.com/office/drawing/2014/main" id="{BC9BBA74-C0A9-43B7-95A9-C1AF1A967C74}"/>
                </a:ext>
              </a:extLst>
            </xdr:cNvPr>
            <xdr:cNvPicPr>
              <a:picLocks noChangeAspect="1"/>
              <a:extLst>
                <a:ext uri="{84589F7E-364E-4C9E-8A38-B11213B215E9}">
                  <a14:cameraTool cellRange="Aimage" spid="_x0000_s43009"/>
                </a:ext>
              </a:extLst>
            </xdr:cNvPicPr>
          </xdr:nvPicPr>
          <xdr:blipFill rotWithShape="1">
            <a:blip xmlns:r="http://schemas.openxmlformats.org/officeDocument/2006/relationships" r:embed="rId3"/>
            <a:srcRect l="5142" t="18125" r="7143" b="5993"/>
            <a:stretch>
              <a:fillRect/>
            </a:stretch>
          </xdr:blipFill>
          <xdr:spPr>
            <a:xfrm>
              <a:off x="598656" y="2787650"/>
              <a:ext cx="1563519" cy="395737"/>
            </a:xfrm>
            <a:prstGeom prst="rect">
              <a:avLst/>
            </a:prstGeom>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67237</xdr:colOff>
          <xdr:row>16</xdr:row>
          <xdr:rowOff>82176</xdr:rowOff>
        </xdr:from>
        <xdr:to>
          <xdr:col>15</xdr:col>
          <xdr:colOff>140506</xdr:colOff>
          <xdr:row>16</xdr:row>
          <xdr:rowOff>272676</xdr:rowOff>
        </xdr:to>
        <xdr:pic>
          <xdr:nvPicPr>
            <xdr:cNvPr id="7" name="Picture 6">
              <a:extLst>
                <a:ext uri="{FF2B5EF4-FFF2-40B4-BE49-F238E27FC236}">
                  <a16:creationId xmlns:a16="http://schemas.microsoft.com/office/drawing/2014/main" id="{C7EE467D-471E-498D-98AD-B064D3CC7CBC}"/>
                </a:ext>
              </a:extLst>
            </xdr:cNvPr>
            <xdr:cNvPicPr>
              <a:picLocks noChangeAspect="1"/>
              <a:extLst>
                <a:ext uri="{84589F7E-364E-4C9E-8A38-B11213B215E9}">
                  <a14:cameraTool cellRange="PAEimage" spid="_x0000_s43010"/>
                </a:ext>
              </a:extLst>
            </xdr:cNvPicPr>
          </xdr:nvPicPr>
          <xdr:blipFill rotWithShape="1">
            <a:blip xmlns:r="http://schemas.openxmlformats.org/officeDocument/2006/relationships" r:embed="rId4"/>
            <a:srcRect l="1137" t="11655" r="1994" b="11158"/>
            <a:stretch>
              <a:fillRect/>
            </a:stretch>
          </xdr:blipFill>
          <xdr:spPr>
            <a:xfrm>
              <a:off x="3505762" y="2825376"/>
              <a:ext cx="4730994" cy="190500"/>
            </a:xfrm>
            <a:prstGeom prst="rect">
              <a:avLst/>
            </a:prstGeom>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340659</xdr:colOff>
          <xdr:row>17</xdr:row>
          <xdr:rowOff>414992</xdr:rowOff>
        </xdr:from>
        <xdr:to>
          <xdr:col>14</xdr:col>
          <xdr:colOff>30630</xdr:colOff>
          <xdr:row>18</xdr:row>
          <xdr:rowOff>590177</xdr:rowOff>
        </xdr:to>
        <xdr:pic>
          <xdr:nvPicPr>
            <xdr:cNvPr id="8" name="Picture 7">
              <a:extLst>
                <a:ext uri="{FF2B5EF4-FFF2-40B4-BE49-F238E27FC236}">
                  <a16:creationId xmlns:a16="http://schemas.microsoft.com/office/drawing/2014/main" id="{3CFCFCC1-0EE9-4670-940C-4208772F09DA}"/>
                </a:ext>
              </a:extLst>
            </xdr:cNvPr>
            <xdr:cNvPicPr>
              <a:picLocks noChangeAspect="1"/>
              <a:extLst>
                <a:ext uri="{84589F7E-364E-4C9E-8A38-B11213B215E9}">
                  <a14:cameraTool cellRange="PayEquationImage" spid="_x0000_s43011"/>
                </a:ext>
              </a:extLst>
            </xdr:cNvPicPr>
          </xdr:nvPicPr>
          <xdr:blipFill rotWithShape="1">
            <a:blip xmlns:r="http://schemas.openxmlformats.org/officeDocument/2006/relationships" r:embed="rId5"/>
            <a:srcRect l="3330" t="4615" r="2496" b="4582"/>
            <a:stretch>
              <a:fillRect/>
            </a:stretch>
          </xdr:blipFill>
          <xdr:spPr>
            <a:xfrm>
              <a:off x="2102784" y="3596342"/>
              <a:ext cx="5643096" cy="613335"/>
            </a:xfrm>
            <a:prstGeom prst="rect">
              <a:avLst/>
            </a:prstGeom>
          </xdr:spPr>
        </xdr:pic>
        <xdr:clientData/>
      </xdr:twoCellAnchor>
    </mc:Choice>
    <mc:Fallback/>
  </mc:AlternateContent>
  <xdr:twoCellAnchor editAs="oneCell">
    <xdr:from>
      <xdr:col>38</xdr:col>
      <xdr:colOff>173318</xdr:colOff>
      <xdr:row>168</xdr:row>
      <xdr:rowOff>128121</xdr:rowOff>
    </xdr:from>
    <xdr:to>
      <xdr:col>38</xdr:col>
      <xdr:colOff>1837018</xdr:colOff>
      <xdr:row>168</xdr:row>
      <xdr:rowOff>537228</xdr:rowOff>
    </xdr:to>
    <xdr:pic>
      <xdr:nvPicPr>
        <xdr:cNvPr id="9" name="Picture 8">
          <a:extLst>
            <a:ext uri="{FF2B5EF4-FFF2-40B4-BE49-F238E27FC236}">
              <a16:creationId xmlns:a16="http://schemas.microsoft.com/office/drawing/2014/main" id="{C360E004-F630-49FF-B0C8-10E56A0DE19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854218" y="28836471"/>
          <a:ext cx="1663700" cy="409107"/>
        </a:xfrm>
        <a:prstGeom prst="rect">
          <a:avLst/>
        </a:prstGeom>
      </xdr:spPr>
    </xdr:pic>
    <xdr:clientData/>
  </xdr:twoCellAnchor>
  <xdr:twoCellAnchor editAs="oneCell">
    <xdr:from>
      <xdr:col>42</xdr:col>
      <xdr:colOff>119156</xdr:colOff>
      <xdr:row>166</xdr:row>
      <xdr:rowOff>88900</xdr:rowOff>
    </xdr:from>
    <xdr:to>
      <xdr:col>43</xdr:col>
      <xdr:colOff>698</xdr:colOff>
      <xdr:row>166</xdr:row>
      <xdr:rowOff>458858</xdr:rowOff>
    </xdr:to>
    <xdr:pic>
      <xdr:nvPicPr>
        <xdr:cNvPr id="10" name="Picture 9">
          <a:extLst>
            <a:ext uri="{FF2B5EF4-FFF2-40B4-BE49-F238E27FC236}">
              <a16:creationId xmlns:a16="http://schemas.microsoft.com/office/drawing/2014/main" id="{D999AAF7-6CCA-4958-A802-78E817A839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19581" y="28035250"/>
          <a:ext cx="4605942" cy="369958"/>
        </a:xfrm>
        <a:prstGeom prst="rect">
          <a:avLst/>
        </a:prstGeom>
      </xdr:spPr>
    </xdr:pic>
    <xdr:clientData/>
  </xdr:twoCellAnchor>
  <xdr:twoCellAnchor editAs="oneCell">
    <xdr:from>
      <xdr:col>46</xdr:col>
      <xdr:colOff>247650</xdr:colOff>
      <xdr:row>170</xdr:row>
      <xdr:rowOff>66675</xdr:rowOff>
    </xdr:from>
    <xdr:to>
      <xdr:col>46</xdr:col>
      <xdr:colOff>5781675</xdr:colOff>
      <xdr:row>170</xdr:row>
      <xdr:rowOff>626397</xdr:rowOff>
    </xdr:to>
    <xdr:pic>
      <xdr:nvPicPr>
        <xdr:cNvPr id="11" name="Picture 10">
          <a:extLst>
            <a:ext uri="{FF2B5EF4-FFF2-40B4-BE49-F238E27FC236}">
              <a16:creationId xmlns:a16="http://schemas.microsoft.com/office/drawing/2014/main" id="{98D896EB-7A8E-40D0-8CF4-61F0EB193EB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8215550" y="29565600"/>
          <a:ext cx="5534025" cy="559722"/>
        </a:xfrm>
        <a:prstGeom prst="rect">
          <a:avLst/>
        </a:prstGeom>
      </xdr:spPr>
    </xdr:pic>
    <xdr:clientData/>
  </xdr:twoCellAnchor>
  <xdr:twoCellAnchor editAs="oneCell">
    <xdr:from>
      <xdr:col>46</xdr:col>
      <xdr:colOff>247650</xdr:colOff>
      <xdr:row>172</xdr:row>
      <xdr:rowOff>85725</xdr:rowOff>
    </xdr:from>
    <xdr:to>
      <xdr:col>46</xdr:col>
      <xdr:colOff>5781675</xdr:colOff>
      <xdr:row>172</xdr:row>
      <xdr:rowOff>647700</xdr:rowOff>
    </xdr:to>
    <xdr:pic>
      <xdr:nvPicPr>
        <xdr:cNvPr id="12" name="Picture 11">
          <a:extLst>
            <a:ext uri="{FF2B5EF4-FFF2-40B4-BE49-F238E27FC236}">
              <a16:creationId xmlns:a16="http://schemas.microsoft.com/office/drawing/2014/main" id="{72E8F2BE-6E7D-4914-AF6E-BA3ECACEAA27}"/>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8215550" y="30956250"/>
          <a:ext cx="5534025" cy="561975"/>
        </a:xfrm>
        <a:prstGeom prst="rect">
          <a:avLst/>
        </a:prstGeom>
      </xdr:spPr>
    </xdr:pic>
    <xdr:clientData/>
  </xdr:twoCellAnchor>
  <xdr:twoCellAnchor editAs="oneCell">
    <xdr:from>
      <xdr:col>46</xdr:col>
      <xdr:colOff>257175</xdr:colOff>
      <xdr:row>173</xdr:row>
      <xdr:rowOff>57150</xdr:rowOff>
    </xdr:from>
    <xdr:to>
      <xdr:col>46</xdr:col>
      <xdr:colOff>5781675</xdr:colOff>
      <xdr:row>173</xdr:row>
      <xdr:rowOff>626917</xdr:rowOff>
    </xdr:to>
    <xdr:pic>
      <xdr:nvPicPr>
        <xdr:cNvPr id="13" name="Picture 12">
          <a:extLst>
            <a:ext uri="{FF2B5EF4-FFF2-40B4-BE49-F238E27FC236}">
              <a16:creationId xmlns:a16="http://schemas.microsoft.com/office/drawing/2014/main" id="{1F15FCD6-C5F0-4B78-A2DB-37FFE0D8C0F8}"/>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8225075" y="31613475"/>
          <a:ext cx="5524500" cy="569767"/>
        </a:xfrm>
        <a:prstGeom prst="rect">
          <a:avLst/>
        </a:prstGeom>
      </xdr:spPr>
    </xdr:pic>
    <xdr:clientData/>
  </xdr:twoCellAnchor>
  <xdr:twoCellAnchor editAs="oneCell">
    <xdr:from>
      <xdr:col>46</xdr:col>
      <xdr:colOff>250548</xdr:colOff>
      <xdr:row>171</xdr:row>
      <xdr:rowOff>96077</xdr:rowOff>
    </xdr:from>
    <xdr:to>
      <xdr:col>46</xdr:col>
      <xdr:colOff>5773806</xdr:colOff>
      <xdr:row>171</xdr:row>
      <xdr:rowOff>656319</xdr:rowOff>
    </xdr:to>
    <xdr:pic>
      <xdr:nvPicPr>
        <xdr:cNvPr id="14" name="Picture 13">
          <a:extLst>
            <a:ext uri="{FF2B5EF4-FFF2-40B4-BE49-F238E27FC236}">
              <a16:creationId xmlns:a16="http://schemas.microsoft.com/office/drawing/2014/main" id="{082EE948-94F6-4F0F-95F9-49FFB7DEA2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48218448" y="30280802"/>
          <a:ext cx="5523258" cy="560242"/>
        </a:xfrm>
        <a:prstGeom prst="rect">
          <a:avLst/>
        </a:prstGeom>
      </xdr:spPr>
    </xdr:pic>
    <xdr:clientData/>
  </xdr:twoCellAnchor>
  <xdr:twoCellAnchor editAs="oneCell">
    <xdr:from>
      <xdr:col>46</xdr:col>
      <xdr:colOff>238167</xdr:colOff>
      <xdr:row>174</xdr:row>
      <xdr:rowOff>54413</xdr:rowOff>
    </xdr:from>
    <xdr:to>
      <xdr:col>46</xdr:col>
      <xdr:colOff>5781717</xdr:colOff>
      <xdr:row>174</xdr:row>
      <xdr:rowOff>667980</xdr:rowOff>
    </xdr:to>
    <xdr:pic>
      <xdr:nvPicPr>
        <xdr:cNvPr id="15" name="Picture 14">
          <a:extLst>
            <a:ext uri="{FF2B5EF4-FFF2-40B4-BE49-F238E27FC236}">
              <a16:creationId xmlns:a16="http://schemas.microsoft.com/office/drawing/2014/main" id="{49D419E6-1D7A-4C77-9453-E442FE5CD3AD}"/>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8206067" y="32296538"/>
          <a:ext cx="5543550" cy="61356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vmlDrawing" Target="../drawings/vmlDrawing19.v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vmlDrawing" Target="../drawings/vmlDrawing21.v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vmlDrawing" Target="../drawings/vmlDrawing5.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vmlDrawing" Target="../drawings/vmlDrawing7.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vmlDrawing" Target="../drawings/vmlDrawing9.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vmlDrawing" Target="../drawings/vmlDrawing11.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vmlDrawing" Target="../drawings/vmlDrawing13.v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vmlDrawing" Target="../drawings/vmlDrawing15.v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vmlDrawing" Target="../drawings/vmlDrawing17.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E2:P45"/>
  <sheetViews>
    <sheetView tabSelected="1" topLeftCell="D1" zoomScale="115" zoomScaleNormal="115" workbookViewId="0">
      <selection activeCell="G13" sqref="G13:P13"/>
    </sheetView>
  </sheetViews>
  <sheetFormatPr defaultRowHeight="15" x14ac:dyDescent="0.25"/>
  <cols>
    <col min="6" max="6" width="30.42578125" customWidth="1"/>
    <col min="7" max="7" width="13.85546875" customWidth="1"/>
    <col min="8" max="8" width="12.140625" customWidth="1"/>
    <col min="9" max="9" width="17.5703125" customWidth="1"/>
    <col min="10" max="10" width="13.85546875" bestFit="1" customWidth="1"/>
    <col min="11" max="11" width="18.42578125" bestFit="1" customWidth="1"/>
    <col min="12" max="12" width="8.85546875" customWidth="1"/>
    <col min="13" max="13" width="12.42578125" customWidth="1"/>
    <col min="14" max="14" width="10.140625" bestFit="1" customWidth="1"/>
    <col min="15" max="15" width="13.140625" customWidth="1"/>
    <col min="16" max="16" width="13.5703125" customWidth="1"/>
  </cols>
  <sheetData>
    <row r="2" spans="5:16" ht="18.75" x14ac:dyDescent="0.3">
      <c r="F2" s="196" t="s">
        <v>172</v>
      </c>
      <c r="G2" s="196"/>
      <c r="H2" s="196"/>
      <c r="I2" s="196"/>
      <c r="J2" s="196"/>
      <c r="K2" s="196"/>
      <c r="L2" s="196"/>
      <c r="M2" s="196"/>
      <c r="N2" s="196"/>
      <c r="O2" s="196"/>
      <c r="P2" s="196"/>
    </row>
    <row r="3" spans="5:16" ht="14.45" customHeight="1" thickBot="1" x14ac:dyDescent="0.35">
      <c r="F3" s="121"/>
      <c r="G3" s="121"/>
      <c r="H3" s="121"/>
      <c r="I3" s="121"/>
      <c r="J3" s="121"/>
      <c r="K3" s="121"/>
      <c r="L3" s="121"/>
      <c r="M3" s="121"/>
      <c r="N3" s="121"/>
      <c r="O3" s="121"/>
      <c r="P3" s="121"/>
    </row>
    <row r="4" spans="5:16" ht="14.45" customHeight="1" x14ac:dyDescent="0.25">
      <c r="F4" s="181" t="s">
        <v>175</v>
      </c>
      <c r="G4" s="182"/>
      <c r="H4" s="182"/>
      <c r="I4" s="182"/>
      <c r="J4" s="182"/>
      <c r="K4" s="182"/>
      <c r="L4" s="182"/>
      <c r="M4" s="182"/>
      <c r="N4" s="182"/>
      <c r="O4" s="182"/>
      <c r="P4" s="183"/>
    </row>
    <row r="5" spans="5:16" x14ac:dyDescent="0.25">
      <c r="F5" s="184" t="s">
        <v>184</v>
      </c>
      <c r="G5" s="185"/>
      <c r="H5" s="185"/>
      <c r="I5" s="185"/>
      <c r="J5" s="185"/>
      <c r="K5" s="185"/>
      <c r="L5" s="185"/>
      <c r="M5" s="185"/>
      <c r="N5" s="185"/>
      <c r="O5" s="185"/>
      <c r="P5" s="186"/>
    </row>
    <row r="6" spans="5:16" x14ac:dyDescent="0.25">
      <c r="E6" s="31"/>
      <c r="F6" s="184"/>
      <c r="G6" s="185"/>
      <c r="H6" s="185"/>
      <c r="I6" s="185"/>
      <c r="J6" s="185"/>
      <c r="K6" s="185"/>
      <c r="L6" s="185"/>
      <c r="M6" s="185"/>
      <c r="N6" s="185"/>
      <c r="O6" s="185"/>
      <c r="P6" s="186"/>
    </row>
    <row r="7" spans="5:16" x14ac:dyDescent="0.25">
      <c r="E7" s="31"/>
      <c r="F7" s="184"/>
      <c r="G7" s="185"/>
      <c r="H7" s="185"/>
      <c r="I7" s="185"/>
      <c r="J7" s="185"/>
      <c r="K7" s="185"/>
      <c r="L7" s="185"/>
      <c r="M7" s="185"/>
      <c r="N7" s="185"/>
      <c r="O7" s="185"/>
      <c r="P7" s="186"/>
    </row>
    <row r="8" spans="5:16" x14ac:dyDescent="0.25">
      <c r="F8" s="184"/>
      <c r="G8" s="185"/>
      <c r="H8" s="185"/>
      <c r="I8" s="185"/>
      <c r="J8" s="185"/>
      <c r="K8" s="185"/>
      <c r="L8" s="185"/>
      <c r="M8" s="185"/>
      <c r="N8" s="185"/>
      <c r="O8" s="185"/>
      <c r="P8" s="186"/>
    </row>
    <row r="9" spans="5:16" x14ac:dyDescent="0.25">
      <c r="F9" s="184"/>
      <c r="G9" s="185"/>
      <c r="H9" s="185"/>
      <c r="I9" s="185"/>
      <c r="J9" s="185"/>
      <c r="K9" s="185"/>
      <c r="L9" s="185"/>
      <c r="M9" s="185"/>
      <c r="N9" s="185"/>
      <c r="O9" s="185"/>
      <c r="P9" s="186"/>
    </row>
    <row r="10" spans="5:16" ht="15.75" thickBot="1" x14ac:dyDescent="0.3">
      <c r="F10" s="187"/>
      <c r="G10" s="188"/>
      <c r="H10" s="188"/>
      <c r="I10" s="188"/>
      <c r="J10" s="188"/>
      <c r="K10" s="188"/>
      <c r="L10" s="188"/>
      <c r="M10" s="188"/>
      <c r="N10" s="188"/>
      <c r="O10" s="188"/>
      <c r="P10" s="189"/>
    </row>
    <row r="11" spans="5:16" ht="14.45" customHeight="1" x14ac:dyDescent="0.25">
      <c r="F11" s="120"/>
      <c r="G11" s="120"/>
      <c r="H11" s="120"/>
      <c r="I11" s="120"/>
      <c r="J11" s="120"/>
      <c r="K11" s="120"/>
      <c r="L11" s="120"/>
      <c r="M11" s="120"/>
      <c r="N11" s="120"/>
      <c r="O11" s="120"/>
      <c r="P11" s="120"/>
    </row>
    <row r="12" spans="5:16" ht="15.75" thickBot="1" x14ac:dyDescent="0.3">
      <c r="F12" s="197" t="s">
        <v>183</v>
      </c>
      <c r="G12" s="197"/>
      <c r="H12" s="197"/>
      <c r="I12" s="197"/>
      <c r="J12" s="197"/>
      <c r="K12" s="197"/>
      <c r="L12" s="197"/>
      <c r="M12" s="197"/>
      <c r="N12" s="197"/>
      <c r="O12" s="197"/>
      <c r="P12" s="197"/>
    </row>
    <row r="13" spans="5:16" x14ac:dyDescent="0.25">
      <c r="F13" s="117" t="s">
        <v>156</v>
      </c>
      <c r="G13" s="166"/>
      <c r="H13" s="167"/>
      <c r="I13" s="167"/>
      <c r="J13" s="167"/>
      <c r="K13" s="167"/>
      <c r="L13" s="167"/>
      <c r="M13" s="167"/>
      <c r="N13" s="167"/>
      <c r="O13" s="167"/>
      <c r="P13" s="168"/>
    </row>
    <row r="14" spans="5:16" x14ac:dyDescent="0.25">
      <c r="F14" s="118" t="s">
        <v>163</v>
      </c>
      <c r="G14" s="190"/>
      <c r="H14" s="191"/>
      <c r="I14" s="191"/>
      <c r="J14" s="191"/>
      <c r="K14" s="191"/>
      <c r="L14" s="191"/>
      <c r="M14" s="191"/>
      <c r="N14" s="191"/>
      <c r="O14" s="191"/>
      <c r="P14" s="192"/>
    </row>
    <row r="15" spans="5:16" ht="15.75" thickBot="1" x14ac:dyDescent="0.3">
      <c r="F15" s="119" t="s">
        <v>162</v>
      </c>
      <c r="G15" s="193"/>
      <c r="H15" s="194"/>
      <c r="I15" s="194"/>
      <c r="J15" s="194"/>
      <c r="K15" s="194"/>
      <c r="L15" s="194"/>
      <c r="M15" s="194"/>
      <c r="N15" s="194"/>
      <c r="O15" s="194"/>
      <c r="P15" s="195"/>
    </row>
    <row r="16" spans="5:16" ht="55.5" customHeight="1" x14ac:dyDescent="0.25">
      <c r="F16" s="102" t="s">
        <v>0</v>
      </c>
      <c r="G16" s="103" t="s">
        <v>87</v>
      </c>
      <c r="H16" s="103" t="s">
        <v>157</v>
      </c>
      <c r="I16" s="103" t="s">
        <v>155</v>
      </c>
      <c r="J16" s="104" t="s">
        <v>173</v>
      </c>
      <c r="K16" s="103" t="s">
        <v>158</v>
      </c>
      <c r="L16" s="104" t="s">
        <v>174</v>
      </c>
      <c r="M16" s="104" t="s">
        <v>177</v>
      </c>
      <c r="N16" s="103" t="s">
        <v>159</v>
      </c>
      <c r="O16" s="104" t="s">
        <v>160</v>
      </c>
      <c r="P16" s="105" t="s">
        <v>161</v>
      </c>
    </row>
    <row r="17" spans="6:16" x14ac:dyDescent="0.25">
      <c r="F17" s="157"/>
      <c r="G17" s="158"/>
      <c r="H17" s="158"/>
      <c r="I17" s="158"/>
      <c r="J17" s="158"/>
      <c r="K17" s="158"/>
      <c r="L17" s="158"/>
      <c r="M17" s="158"/>
      <c r="N17" s="158"/>
      <c r="O17" s="158"/>
      <c r="P17" s="159"/>
    </row>
    <row r="18" spans="6:16" x14ac:dyDescent="0.25">
      <c r="F18" s="157"/>
      <c r="G18" s="158"/>
      <c r="H18" s="158"/>
      <c r="I18" s="158"/>
      <c r="J18" s="158"/>
      <c r="K18" s="158"/>
      <c r="L18" s="158"/>
      <c r="M18" s="158"/>
      <c r="N18" s="158"/>
      <c r="O18" s="158"/>
      <c r="P18" s="159"/>
    </row>
    <row r="19" spans="6:16" x14ac:dyDescent="0.25">
      <c r="F19" s="157"/>
      <c r="G19" s="158"/>
      <c r="H19" s="158"/>
      <c r="I19" s="158"/>
      <c r="J19" s="158"/>
      <c r="K19" s="158"/>
      <c r="L19" s="158"/>
      <c r="M19" s="158"/>
      <c r="N19" s="158"/>
      <c r="O19" s="158"/>
      <c r="P19" s="159"/>
    </row>
    <row r="20" spans="6:16" x14ac:dyDescent="0.25">
      <c r="F20" s="157"/>
      <c r="G20" s="158"/>
      <c r="H20" s="158"/>
      <c r="I20" s="158"/>
      <c r="J20" s="158"/>
      <c r="K20" s="158"/>
      <c r="L20" s="158"/>
      <c r="M20" s="158"/>
      <c r="N20" s="158"/>
      <c r="O20" s="158"/>
      <c r="P20" s="159"/>
    </row>
    <row r="21" spans="6:16" x14ac:dyDescent="0.25">
      <c r="F21" s="157"/>
      <c r="G21" s="158"/>
      <c r="H21" s="158"/>
      <c r="I21" s="158"/>
      <c r="J21" s="158"/>
      <c r="K21" s="158"/>
      <c r="L21" s="158"/>
      <c r="M21" s="158"/>
      <c r="N21" s="158"/>
      <c r="O21" s="158"/>
      <c r="P21" s="159"/>
    </row>
    <row r="22" spans="6:16" x14ac:dyDescent="0.25">
      <c r="F22" s="157"/>
      <c r="G22" s="158"/>
      <c r="H22" s="158"/>
      <c r="I22" s="158"/>
      <c r="J22" s="158"/>
      <c r="K22" s="158"/>
      <c r="L22" s="158"/>
      <c r="M22" s="158"/>
      <c r="N22" s="158"/>
      <c r="O22" s="158"/>
      <c r="P22" s="159"/>
    </row>
    <row r="23" spans="6:16" x14ac:dyDescent="0.25">
      <c r="F23" s="157"/>
      <c r="G23" s="158"/>
      <c r="H23" s="158"/>
      <c r="I23" s="158"/>
      <c r="J23" s="158"/>
      <c r="K23" s="158"/>
      <c r="L23" s="158"/>
      <c r="M23" s="158"/>
      <c r="N23" s="158"/>
      <c r="O23" s="158"/>
      <c r="P23" s="159"/>
    </row>
    <row r="24" spans="6:16" x14ac:dyDescent="0.25">
      <c r="F24" s="157"/>
      <c r="G24" s="158"/>
      <c r="H24" s="158"/>
      <c r="I24" s="158"/>
      <c r="J24" s="158"/>
      <c r="K24" s="158"/>
      <c r="L24" s="158"/>
      <c r="M24" s="158"/>
      <c r="N24" s="158"/>
      <c r="O24" s="158"/>
      <c r="P24" s="159"/>
    </row>
    <row r="25" spans="6:16" x14ac:dyDescent="0.25">
      <c r="F25" s="157"/>
      <c r="G25" s="158"/>
      <c r="H25" s="158"/>
      <c r="I25" s="158"/>
      <c r="J25" s="158"/>
      <c r="K25" s="158"/>
      <c r="L25" s="158"/>
      <c r="M25" s="158"/>
      <c r="N25" s="158"/>
      <c r="O25" s="158"/>
      <c r="P25" s="159"/>
    </row>
    <row r="26" spans="6:16" x14ac:dyDescent="0.25">
      <c r="F26" s="157"/>
      <c r="G26" s="158"/>
      <c r="H26" s="158"/>
      <c r="I26" s="158"/>
      <c r="J26" s="158"/>
      <c r="K26" s="158"/>
      <c r="L26" s="158"/>
      <c r="M26" s="158"/>
      <c r="N26" s="158"/>
      <c r="O26" s="158"/>
      <c r="P26" s="159"/>
    </row>
    <row r="27" spans="6:16" x14ac:dyDescent="0.25">
      <c r="F27" s="157"/>
      <c r="G27" s="158"/>
      <c r="H27" s="158"/>
      <c r="I27" s="158"/>
      <c r="J27" s="158"/>
      <c r="K27" s="158"/>
      <c r="L27" s="158"/>
      <c r="M27" s="158"/>
      <c r="N27" s="158"/>
      <c r="O27" s="158"/>
      <c r="P27" s="159"/>
    </row>
    <row r="28" spans="6:16" x14ac:dyDescent="0.25">
      <c r="F28" s="157"/>
      <c r="G28" s="158"/>
      <c r="H28" s="158"/>
      <c r="I28" s="158"/>
      <c r="J28" s="158"/>
      <c r="K28" s="158"/>
      <c r="L28" s="158"/>
      <c r="M28" s="158"/>
      <c r="N28" s="158"/>
      <c r="O28" s="158"/>
      <c r="P28" s="159"/>
    </row>
    <row r="29" spans="6:16" x14ac:dyDescent="0.25">
      <c r="F29" s="157"/>
      <c r="G29" s="158"/>
      <c r="H29" s="158"/>
      <c r="I29" s="158"/>
      <c r="J29" s="158"/>
      <c r="K29" s="158"/>
      <c r="L29" s="158"/>
      <c r="M29" s="158"/>
      <c r="N29" s="158"/>
      <c r="O29" s="158"/>
      <c r="P29" s="159"/>
    </row>
    <row r="30" spans="6:16" x14ac:dyDescent="0.25">
      <c r="F30" s="157"/>
      <c r="G30" s="158"/>
      <c r="H30" s="158"/>
      <c r="I30" s="158"/>
      <c r="J30" s="158"/>
      <c r="K30" s="158"/>
      <c r="L30" s="158"/>
      <c r="M30" s="158"/>
      <c r="N30" s="158"/>
      <c r="O30" s="158"/>
      <c r="P30" s="159"/>
    </row>
    <row r="31" spans="6:16" x14ac:dyDescent="0.25">
      <c r="F31" s="157"/>
      <c r="G31" s="158"/>
      <c r="H31" s="158"/>
      <c r="I31" s="158"/>
      <c r="J31" s="158"/>
      <c r="K31" s="158"/>
      <c r="L31" s="158"/>
      <c r="M31" s="158"/>
      <c r="N31" s="158"/>
      <c r="O31" s="158"/>
      <c r="P31" s="159"/>
    </row>
    <row r="32" spans="6:16" x14ac:dyDescent="0.25">
      <c r="F32" s="157"/>
      <c r="G32" s="158"/>
      <c r="H32" s="158"/>
      <c r="I32" s="158"/>
      <c r="J32" s="158"/>
      <c r="K32" s="158"/>
      <c r="L32" s="158"/>
      <c r="M32" s="158"/>
      <c r="N32" s="158"/>
      <c r="O32" s="158"/>
      <c r="P32" s="159"/>
    </row>
    <row r="33" spans="6:16" x14ac:dyDescent="0.25">
      <c r="F33" s="157"/>
      <c r="G33" s="158"/>
      <c r="H33" s="158"/>
      <c r="I33" s="158"/>
      <c r="J33" s="158"/>
      <c r="K33" s="158"/>
      <c r="L33" s="158"/>
      <c r="M33" s="158"/>
      <c r="N33" s="158"/>
      <c r="O33" s="158"/>
      <c r="P33" s="159"/>
    </row>
    <row r="34" spans="6:16" x14ac:dyDescent="0.25">
      <c r="F34" s="157"/>
      <c r="G34" s="158"/>
      <c r="H34" s="158"/>
      <c r="I34" s="158"/>
      <c r="J34" s="158"/>
      <c r="K34" s="158"/>
      <c r="L34" s="158"/>
      <c r="M34" s="158"/>
      <c r="N34" s="158"/>
      <c r="O34" s="158"/>
      <c r="P34" s="159"/>
    </row>
    <row r="35" spans="6:16" x14ac:dyDescent="0.25">
      <c r="F35" s="157"/>
      <c r="G35" s="158"/>
      <c r="H35" s="158"/>
      <c r="I35" s="158"/>
      <c r="J35" s="158"/>
      <c r="K35" s="158"/>
      <c r="L35" s="158"/>
      <c r="M35" s="158"/>
      <c r="N35" s="158"/>
      <c r="O35" s="158"/>
      <c r="P35" s="159"/>
    </row>
    <row r="36" spans="6:16" ht="15.75" thickBot="1" x14ac:dyDescent="0.3">
      <c r="F36" s="160"/>
      <c r="G36" s="161"/>
      <c r="H36" s="161"/>
      <c r="I36" s="161"/>
      <c r="J36" s="161"/>
      <c r="K36" s="161"/>
      <c r="L36" s="161"/>
      <c r="M36" s="161"/>
      <c r="N36" s="161"/>
      <c r="O36" s="161"/>
      <c r="P36" s="162"/>
    </row>
    <row r="37" spans="6:16" x14ac:dyDescent="0.25">
      <c r="F37" s="175" t="s">
        <v>170</v>
      </c>
      <c r="G37" s="176"/>
      <c r="H37" s="176"/>
      <c r="I37" s="177"/>
      <c r="J37" s="166"/>
      <c r="K37" s="167"/>
      <c r="L37" s="167"/>
      <c r="M37" s="167"/>
      <c r="N37" s="167"/>
      <c r="O37" s="167"/>
      <c r="P37" s="168"/>
    </row>
    <row r="38" spans="6:16" x14ac:dyDescent="0.25">
      <c r="F38" s="178" t="s">
        <v>169</v>
      </c>
      <c r="G38" s="179"/>
      <c r="H38" s="179"/>
      <c r="I38" s="180"/>
      <c r="J38" s="169"/>
      <c r="K38" s="169"/>
      <c r="L38" s="169"/>
      <c r="M38" s="169"/>
      <c r="N38" s="169"/>
      <c r="O38" s="169"/>
      <c r="P38" s="170"/>
    </row>
    <row r="39" spans="6:16" x14ac:dyDescent="0.25">
      <c r="F39" s="171" t="s">
        <v>168</v>
      </c>
      <c r="G39" s="172"/>
      <c r="H39" s="172"/>
      <c r="I39" s="172"/>
      <c r="J39" s="169"/>
      <c r="K39" s="169"/>
      <c r="L39" s="169"/>
      <c r="M39" s="169"/>
      <c r="N39" s="169"/>
      <c r="O39" s="169"/>
      <c r="P39" s="170"/>
    </row>
    <row r="40" spans="6:16" x14ac:dyDescent="0.25">
      <c r="F40" s="171" t="s">
        <v>164</v>
      </c>
      <c r="G40" s="172"/>
      <c r="H40" s="172"/>
      <c r="I40" s="172"/>
      <c r="J40" s="169"/>
      <c r="K40" s="169"/>
      <c r="L40" s="169"/>
      <c r="M40" s="169"/>
      <c r="N40" s="169"/>
      <c r="O40" s="169"/>
      <c r="P40" s="170"/>
    </row>
    <row r="41" spans="6:16" x14ac:dyDescent="0.25">
      <c r="F41" s="106"/>
      <c r="G41" s="107"/>
      <c r="H41" s="107"/>
      <c r="I41" s="107"/>
      <c r="J41" s="108"/>
      <c r="K41" s="108"/>
      <c r="L41" s="108"/>
      <c r="M41" s="108"/>
      <c r="N41" s="108"/>
      <c r="O41" s="108"/>
      <c r="P41" s="109"/>
    </row>
    <row r="42" spans="6:16" x14ac:dyDescent="0.25">
      <c r="F42" s="173" t="s">
        <v>167</v>
      </c>
      <c r="G42" s="164"/>
      <c r="H42" s="164"/>
      <c r="I42" s="174"/>
      <c r="J42" s="163"/>
      <c r="K42" s="164"/>
      <c r="L42" s="164"/>
      <c r="M42" s="164"/>
      <c r="N42" s="164"/>
      <c r="O42" s="164"/>
      <c r="P42" s="165"/>
    </row>
    <row r="43" spans="6:16" x14ac:dyDescent="0.25">
      <c r="F43" s="110"/>
      <c r="G43" s="99"/>
      <c r="H43" s="99"/>
      <c r="I43" s="101"/>
      <c r="J43" s="100" t="s">
        <v>166</v>
      </c>
      <c r="K43" s="99"/>
      <c r="L43" s="99"/>
      <c r="M43" s="99"/>
      <c r="N43" s="99"/>
      <c r="O43" s="99"/>
      <c r="P43" s="111"/>
    </row>
    <row r="44" spans="6:16" x14ac:dyDescent="0.25">
      <c r="F44" s="173" t="s">
        <v>171</v>
      </c>
      <c r="G44" s="164"/>
      <c r="H44" s="164"/>
      <c r="I44" s="174"/>
      <c r="J44" s="163"/>
      <c r="K44" s="164"/>
      <c r="L44" s="164"/>
      <c r="M44" s="164"/>
      <c r="N44" s="164"/>
      <c r="O44" s="164"/>
      <c r="P44" s="165"/>
    </row>
    <row r="45" spans="6:16" ht="15.75" thickBot="1" x14ac:dyDescent="0.3">
      <c r="F45" s="112"/>
      <c r="G45" s="113"/>
      <c r="H45" s="113"/>
      <c r="I45" s="114"/>
      <c r="J45" s="115" t="s">
        <v>165</v>
      </c>
      <c r="K45" s="113"/>
      <c r="L45" s="113"/>
      <c r="M45" s="113"/>
      <c r="N45" s="113"/>
      <c r="O45" s="113"/>
      <c r="P45" s="116"/>
    </row>
  </sheetData>
  <sheetProtection algorithmName="SHA-512" hashValue="2f17fayhRYYMU4qOqCXxpk+4nwCBM/kti6NE5Braz3SME6IDeEPAXCLWaDWNHGbKKHGdlgtbDwAKYeiKIS7ULg==" saltValue="+trsWSNj3+vtL1HBuad7Jg==" spinCount="100000" sheet="1" scenarios="1" formatCells="0" formatColumns="0" formatRows="0" insertColumns="0" insertRows="0" deleteColumns="0" deleteRows="0"/>
  <mergeCells count="19">
    <mergeCell ref="F4:P4"/>
    <mergeCell ref="F5:P10"/>
    <mergeCell ref="G14:P14"/>
    <mergeCell ref="G15:P15"/>
    <mergeCell ref="F2:P2"/>
    <mergeCell ref="G13:P13"/>
    <mergeCell ref="F12:P12"/>
    <mergeCell ref="F39:I39"/>
    <mergeCell ref="F40:I40"/>
    <mergeCell ref="F44:I44"/>
    <mergeCell ref="F42:I42"/>
    <mergeCell ref="F37:I37"/>
    <mergeCell ref="F38:I38"/>
    <mergeCell ref="J44:P44"/>
    <mergeCell ref="J37:P37"/>
    <mergeCell ref="J38:P38"/>
    <mergeCell ref="J39:P39"/>
    <mergeCell ref="J40:P40"/>
    <mergeCell ref="J42:P42"/>
  </mergeCells>
  <pageMargins left="0.7" right="0.7" top="1.1000000000000001" bottom="0.75" header="0.3" footer="0.3"/>
  <pageSetup scale="74" fitToHeight="0" orientation="landscape" r:id="rId1"/>
  <headerFooter>
    <oddHeader>&amp;C&amp;"-,Bold"&amp;14New Jersey Department of Transportation
IRI Testing Summary Report</oddHeader>
    <oddFooter>&amp;L&amp;G&amp;C&amp;"-,Bold"&amp;14New Jersey Department of Transportation
Division of Local Aid &amp; Economic Development&amp;R&amp;G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37765-E586-4703-976A-0A0C1C7AE2BC}">
  <sheetPr>
    <pageSetUpPr fitToPage="1"/>
  </sheetPr>
  <dimension ref="B1:IO175"/>
  <sheetViews>
    <sheetView topLeftCell="A3" zoomScale="115" zoomScaleNormal="115" workbookViewId="0">
      <selection activeCell="N24" sqref="N24"/>
    </sheetView>
  </sheetViews>
  <sheetFormatPr defaultColWidth="8.7109375" defaultRowHeight="15" x14ac:dyDescent="0.25"/>
  <cols>
    <col min="1" max="1" width="9" customWidth="1"/>
    <col min="2" max="2" width="9.5703125" customWidth="1"/>
    <col min="3" max="3" width="7.85546875" customWidth="1"/>
    <col min="4" max="4" width="7.5703125" customWidth="1"/>
    <col min="5" max="5" width="5.140625" customWidth="1"/>
    <col min="6" max="6" width="12.42578125" customWidth="1"/>
    <col min="7" max="7" width="8.5703125" customWidth="1"/>
    <col min="8" max="9" width="7.7109375" customWidth="1"/>
    <col min="10" max="10" width="5.28515625" customWidth="1"/>
    <col min="11" max="11" width="12.42578125" customWidth="1"/>
    <col min="12" max="12" width="8.140625" bestFit="1" customWidth="1"/>
    <col min="13" max="13" width="7.42578125" customWidth="1"/>
    <col min="14" max="14" width="6.85546875" customWidth="1"/>
    <col min="15" max="15" width="5.7109375" customWidth="1"/>
    <col min="16" max="16" width="12.42578125" customWidth="1"/>
    <col min="17" max="19" width="57" customWidth="1"/>
    <col min="20" max="20" width="10.5703125" customWidth="1"/>
    <col min="23" max="23" width="10.42578125" customWidth="1"/>
    <col min="26" max="34" width="8.7109375" style="126"/>
    <col min="35" max="35" width="99.85546875" style="126" customWidth="1"/>
    <col min="36" max="38" width="8.7109375" style="126"/>
    <col min="39" max="39" width="30.42578125" style="126" customWidth="1"/>
    <col min="40" max="41" width="8.7109375" style="126"/>
    <col min="42" max="42" width="9.42578125" style="126" bestFit="1" customWidth="1"/>
    <col min="43" max="43" width="70.85546875" style="126" customWidth="1"/>
    <col min="44" max="46" width="8.7109375" style="126"/>
    <col min="47" max="47" width="88.7109375" style="126" customWidth="1"/>
    <col min="48" max="249" width="8.7109375" style="126"/>
  </cols>
  <sheetData>
    <row r="1" spans="2:25" ht="12.6" hidden="1" customHeight="1" x14ac:dyDescent="0.25"/>
    <row r="2" spans="2:25" hidden="1" x14ac:dyDescent="0.25"/>
    <row r="3" spans="2:25" ht="15.75" thickBot="1" x14ac:dyDescent="0.3">
      <c r="B3" s="237" t="s">
        <v>178</v>
      </c>
      <c r="C3" s="237"/>
      <c r="D3" s="237"/>
      <c r="E3" s="237"/>
      <c r="F3" s="237"/>
      <c r="G3" s="237"/>
      <c r="H3" s="237"/>
      <c r="I3" s="237"/>
      <c r="J3" s="237"/>
      <c r="K3" s="237"/>
      <c r="L3" s="237"/>
      <c r="M3" s="237"/>
      <c r="N3" s="237"/>
      <c r="O3" s="237"/>
      <c r="P3" s="237"/>
    </row>
    <row r="4" spans="2:25" ht="15.75" thickBot="1" x14ac:dyDescent="0.3">
      <c r="B4" s="43" t="s">
        <v>78</v>
      </c>
      <c r="C4" s="204"/>
      <c r="D4" s="204"/>
      <c r="E4" s="204"/>
      <c r="F4" s="204"/>
      <c r="G4" s="204"/>
      <c r="H4" s="204"/>
      <c r="I4" s="204"/>
      <c r="J4" s="204"/>
      <c r="K4" s="204"/>
      <c r="L4" s="204"/>
      <c r="M4" s="204"/>
      <c r="N4" s="204"/>
      <c r="O4" s="204"/>
      <c r="P4" s="205"/>
      <c r="Q4" s="155"/>
      <c r="R4" s="126"/>
      <c r="S4" s="126"/>
      <c r="T4" s="126"/>
      <c r="U4" s="126"/>
      <c r="V4" s="126"/>
      <c r="W4" s="126"/>
      <c r="X4" s="126"/>
      <c r="Y4" s="126"/>
    </row>
    <row r="5" spans="2:25" ht="15.75" thickBot="1" x14ac:dyDescent="0.3">
      <c r="B5" s="44" t="s">
        <v>79</v>
      </c>
      <c r="C5" s="206"/>
      <c r="D5" s="206"/>
      <c r="E5" s="206"/>
      <c r="F5" s="207"/>
      <c r="G5" s="44" t="s">
        <v>80</v>
      </c>
      <c r="H5" s="208"/>
      <c r="I5" s="209"/>
      <c r="J5" s="44" t="s">
        <v>81</v>
      </c>
      <c r="K5" s="211"/>
      <c r="L5" s="212"/>
      <c r="M5" s="45" t="s">
        <v>82</v>
      </c>
      <c r="N5" s="210"/>
      <c r="O5" s="211"/>
      <c r="P5" s="212"/>
      <c r="Q5" s="154"/>
      <c r="R5" s="126"/>
      <c r="S5" s="126"/>
      <c r="T5" s="126"/>
      <c r="U5" s="126"/>
      <c r="V5" s="126"/>
      <c r="W5" s="126"/>
      <c r="X5" s="126"/>
      <c r="Y5" s="126"/>
    </row>
    <row r="6" spans="2:25" ht="15.75" thickBot="1" x14ac:dyDescent="0.3">
      <c r="B6" s="46" t="s">
        <v>83</v>
      </c>
      <c r="C6" s="47"/>
      <c r="D6" s="47"/>
      <c r="E6" s="211"/>
      <c r="F6" s="211"/>
      <c r="G6" s="211"/>
      <c r="H6" s="211"/>
      <c r="I6" s="211"/>
      <c r="J6" s="211"/>
      <c r="K6" s="211"/>
      <c r="L6" s="211"/>
      <c r="M6" s="211"/>
      <c r="N6" s="211"/>
      <c r="O6" s="211"/>
      <c r="P6" s="212"/>
      <c r="Q6" s="126"/>
      <c r="R6" s="126"/>
      <c r="S6" s="126"/>
      <c r="T6" s="126"/>
      <c r="U6" s="126"/>
      <c r="V6" s="126"/>
      <c r="W6" s="126"/>
      <c r="X6" s="126"/>
      <c r="Y6" s="126"/>
    </row>
    <row r="7" spans="2:25" ht="15.6" customHeight="1" thickBot="1" x14ac:dyDescent="0.3">
      <c r="B7" s="202" t="s">
        <v>84</v>
      </c>
      <c r="C7" s="203"/>
      <c r="D7" s="30"/>
      <c r="E7" s="202" t="s">
        <v>85</v>
      </c>
      <c r="F7" s="203"/>
      <c r="G7" s="216"/>
      <c r="H7" s="216"/>
      <c r="I7" s="216"/>
      <c r="J7" s="217"/>
      <c r="K7" s="214" t="s">
        <v>149</v>
      </c>
      <c r="L7" s="215"/>
      <c r="M7" s="216"/>
      <c r="N7" s="216"/>
      <c r="O7" s="216"/>
      <c r="P7" s="217"/>
      <c r="Q7" s="126"/>
      <c r="R7" s="132"/>
      <c r="S7" s="126"/>
      <c r="T7" s="126"/>
      <c r="U7" s="126"/>
      <c r="V7" s="126"/>
      <c r="W7" s="126"/>
      <c r="X7" s="126"/>
      <c r="Y7" s="126"/>
    </row>
    <row r="8" spans="2:25" ht="15.6" customHeight="1" thickBot="1" x14ac:dyDescent="0.3">
      <c r="B8" s="202" t="s">
        <v>94</v>
      </c>
      <c r="C8" s="203"/>
      <c r="D8" s="211"/>
      <c r="E8" s="211"/>
      <c r="F8" s="211"/>
      <c r="G8" s="211"/>
      <c r="H8" s="211"/>
      <c r="I8" s="211"/>
      <c r="J8" s="211"/>
      <c r="K8" s="211"/>
      <c r="L8" s="211"/>
      <c r="M8" s="211"/>
      <c r="N8" s="211"/>
      <c r="O8" s="211"/>
      <c r="P8" s="212"/>
      <c r="Q8" s="126"/>
      <c r="R8" s="129"/>
      <c r="S8" s="126"/>
      <c r="T8" s="126"/>
      <c r="U8" s="126"/>
      <c r="V8" s="126"/>
      <c r="W8" s="126"/>
      <c r="X8" s="126"/>
      <c r="Y8" s="126"/>
    </row>
    <row r="9" spans="2:25" ht="15.6" customHeight="1" thickBot="1" x14ac:dyDescent="0.3">
      <c r="B9" s="202" t="s">
        <v>97</v>
      </c>
      <c r="C9" s="203"/>
      <c r="D9" s="203"/>
      <c r="E9" s="203"/>
      <c r="F9" s="203"/>
      <c r="G9" s="203"/>
      <c r="H9" s="203"/>
      <c r="I9" s="40"/>
      <c r="J9" s="48"/>
      <c r="K9" s="49"/>
      <c r="L9" s="49"/>
      <c r="M9" s="49"/>
      <c r="N9" s="49"/>
      <c r="O9" s="49"/>
      <c r="P9" s="50"/>
      <c r="Q9" s="126"/>
      <c r="R9" s="126"/>
      <c r="S9" s="126"/>
      <c r="T9" s="126"/>
      <c r="U9" s="126"/>
      <c r="V9" s="126"/>
      <c r="W9" s="126"/>
      <c r="X9" s="126"/>
      <c r="Y9" s="126"/>
    </row>
    <row r="10" spans="2:25" ht="15.6" customHeight="1" thickBot="1" x14ac:dyDescent="0.3">
      <c r="B10" s="202" t="s">
        <v>98</v>
      </c>
      <c r="C10" s="203"/>
      <c r="D10" s="203"/>
      <c r="E10" s="203"/>
      <c r="F10" s="203"/>
      <c r="G10" s="203"/>
      <c r="H10" s="203"/>
      <c r="I10" s="41"/>
      <c r="J10" s="48"/>
      <c r="K10" s="49"/>
      <c r="L10" s="49"/>
      <c r="M10" s="49"/>
      <c r="N10" s="49"/>
      <c r="O10" s="49"/>
      <c r="P10" s="50"/>
      <c r="Q10" s="126"/>
      <c r="R10" s="126"/>
      <c r="S10" s="126"/>
      <c r="T10" s="126"/>
      <c r="U10" s="126"/>
      <c r="V10" s="126"/>
      <c r="W10" s="126"/>
      <c r="X10" s="126"/>
      <c r="Y10" s="126"/>
    </row>
    <row r="11" spans="2:25" ht="15.6" customHeight="1" thickBot="1" x14ac:dyDescent="0.3">
      <c r="B11" s="202" t="s">
        <v>147</v>
      </c>
      <c r="C11" s="203"/>
      <c r="D11" s="203"/>
      <c r="E11" s="203"/>
      <c r="F11" s="203"/>
      <c r="G11" s="203"/>
      <c r="H11" s="203"/>
      <c r="I11" s="33"/>
      <c r="K11" s="51"/>
      <c r="L11" s="51"/>
      <c r="M11" s="52"/>
      <c r="N11" s="52"/>
      <c r="O11" s="53"/>
      <c r="P11" s="54"/>
      <c r="Q11" s="126"/>
      <c r="R11" s="126"/>
      <c r="S11" s="126"/>
      <c r="T11" s="150"/>
      <c r="U11" s="126"/>
      <c r="V11" s="129"/>
      <c r="W11" s="126"/>
      <c r="X11" s="126"/>
      <c r="Y11" s="126"/>
    </row>
    <row r="12" spans="2:25" ht="15.6" customHeight="1" thickBot="1" x14ac:dyDescent="0.3">
      <c r="B12" s="55" t="str">
        <f>IF(OR(ISBLANK(I11),ISBLANK(D8)),"",IF(AI152="Yes", "P does not meet minimum price requirement. Instead P will equal:",""))</f>
        <v/>
      </c>
      <c r="C12" s="49"/>
      <c r="D12" s="49"/>
      <c r="E12" s="47"/>
      <c r="F12" s="47"/>
      <c r="G12" s="32"/>
      <c r="H12" s="42" t="str">
        <f>IF(OR(ISBLANK(I11),ISBLANK(D8)),"",IF(I11&gt;=AI151,"",AI151))</f>
        <v/>
      </c>
      <c r="I12" s="35"/>
      <c r="J12" s="56"/>
      <c r="K12" s="57"/>
      <c r="L12" s="57"/>
      <c r="M12" s="58"/>
      <c r="N12" s="58"/>
      <c r="O12" s="59"/>
      <c r="P12" s="60"/>
      <c r="Q12" s="126"/>
      <c r="R12" s="126"/>
      <c r="S12" s="126"/>
      <c r="T12" s="126"/>
      <c r="U12" s="126"/>
      <c r="V12" s="129"/>
      <c r="W12" s="126"/>
      <c r="X12" s="126"/>
      <c r="Y12" s="126"/>
    </row>
    <row r="13" spans="2:25" ht="15.75" thickBot="1" x14ac:dyDescent="0.3">
      <c r="B13" s="225" t="s">
        <v>142</v>
      </c>
      <c r="C13" s="226"/>
      <c r="D13" s="226"/>
      <c r="E13" s="226"/>
      <c r="F13" s="226"/>
      <c r="G13" s="226"/>
      <c r="H13" s="226"/>
      <c r="I13" s="226"/>
      <c r="J13" s="226"/>
      <c r="K13" s="226"/>
      <c r="L13" s="226"/>
      <c r="M13" s="226"/>
      <c r="N13" s="226"/>
      <c r="O13" s="226"/>
      <c r="P13" s="227"/>
      <c r="Q13" s="126"/>
      <c r="R13" s="126"/>
      <c r="S13" s="126"/>
      <c r="T13" s="126"/>
      <c r="U13" s="126"/>
      <c r="V13" s="126"/>
      <c r="W13" s="126"/>
      <c r="X13" s="126"/>
      <c r="Y13" s="126"/>
    </row>
    <row r="14" spans="2:25" ht="15.75" thickBot="1" x14ac:dyDescent="0.3">
      <c r="B14" s="46" t="s">
        <v>101</v>
      </c>
      <c r="C14" s="61"/>
      <c r="D14" s="61"/>
      <c r="E14" s="211"/>
      <c r="F14" s="211"/>
      <c r="G14" s="211"/>
      <c r="H14" s="211"/>
      <c r="I14" s="211"/>
      <c r="J14" s="211"/>
      <c r="K14" s="211"/>
      <c r="L14" s="211"/>
      <c r="M14" s="220" t="s">
        <v>106</v>
      </c>
      <c r="N14" s="220"/>
      <c r="O14" s="220"/>
      <c r="P14" s="50" t="str">
        <f>IF(OR(ISBLANK(E14)),"",VLOOKUP(E14,AH159:AI162,2,FALSE))</f>
        <v/>
      </c>
      <c r="Q14" s="126"/>
      <c r="R14" s="126"/>
      <c r="S14" s="126"/>
      <c r="T14" s="126"/>
      <c r="U14" s="126"/>
      <c r="V14" s="126"/>
      <c r="W14" s="126"/>
      <c r="X14" s="126"/>
      <c r="Y14" s="126"/>
    </row>
    <row r="15" spans="2:25" ht="15.75" thickBot="1" x14ac:dyDescent="0.3">
      <c r="B15" s="233" t="s">
        <v>123</v>
      </c>
      <c r="C15" s="234"/>
      <c r="D15" s="234"/>
      <c r="E15" s="234"/>
      <c r="F15" s="234"/>
      <c r="G15" s="234"/>
      <c r="H15" s="234"/>
      <c r="I15" s="234"/>
      <c r="J15" s="234"/>
      <c r="K15" s="234"/>
      <c r="L15" s="234"/>
      <c r="M15" s="234"/>
      <c r="N15" s="234"/>
      <c r="O15" s="234"/>
      <c r="P15" s="85"/>
      <c r="Q15" s="126"/>
      <c r="R15" s="129"/>
      <c r="S15" s="126"/>
      <c r="T15" s="126"/>
      <c r="U15" s="126"/>
      <c r="V15" s="126"/>
      <c r="W15" s="126"/>
      <c r="X15" s="126"/>
      <c r="Y15" s="126"/>
    </row>
    <row r="16" spans="2:25" ht="15.75" thickBot="1" x14ac:dyDescent="0.3">
      <c r="B16" s="46" t="s">
        <v>122</v>
      </c>
      <c r="C16" s="48"/>
      <c r="D16" s="48"/>
      <c r="E16" s="48"/>
      <c r="F16" s="86"/>
      <c r="G16" s="66"/>
      <c r="H16" s="67"/>
      <c r="I16" s="67"/>
      <c r="J16" s="68"/>
      <c r="K16" s="68"/>
      <c r="L16" s="69"/>
      <c r="M16" s="46" t="s">
        <v>107</v>
      </c>
      <c r="N16" s="47"/>
      <c r="O16" s="48"/>
      <c r="P16" s="34"/>
      <c r="Q16" s="126"/>
      <c r="R16" s="129"/>
      <c r="S16" s="126"/>
      <c r="T16" s="126"/>
      <c r="U16" s="126"/>
      <c r="V16" s="126"/>
      <c r="W16" s="126"/>
      <c r="X16" s="126"/>
      <c r="Y16" s="126"/>
    </row>
    <row r="17" spans="2:64" ht="34.5" customHeight="1" x14ac:dyDescent="0.25">
      <c r="B17" s="62"/>
      <c r="C17" s="63"/>
      <c r="D17" s="63"/>
      <c r="G17" s="64"/>
      <c r="H17" s="64"/>
      <c r="I17" s="64"/>
      <c r="J17" s="64"/>
      <c r="K17" s="64"/>
      <c r="L17" s="64"/>
      <c r="M17" s="65"/>
      <c r="N17" s="65"/>
      <c r="O17" s="65"/>
      <c r="P17" s="70"/>
      <c r="Q17" s="126"/>
      <c r="R17" s="129"/>
      <c r="S17" s="126"/>
      <c r="T17" s="126"/>
      <c r="U17" s="126"/>
      <c r="V17" s="126"/>
      <c r="W17" s="126"/>
      <c r="X17" s="126"/>
      <c r="Y17" s="126"/>
      <c r="AU17" s="126" t="s">
        <v>130</v>
      </c>
      <c r="AV17" s="127" t="s">
        <v>140</v>
      </c>
      <c r="BL17" s="128" t="str">
        <f>IF($P$15="Yes",IF(E24&lt;=$P$16,0, ($AM$158/((-37.75347*LN($P$16))+194.87))-($AM$158/((-37.75347*LN(E24))+194.87))),"NOT PA5 ONE OPERATION")</f>
        <v>NOT PA5 ONE OPERATION</v>
      </c>
    </row>
    <row r="18" spans="2:64" ht="34.5" customHeight="1" x14ac:dyDescent="0.25">
      <c r="B18" s="71" t="str">
        <f>IF(P15="No",IF(P14="PA1","A =",IF(P14="PA3","A=","")),IF(P15="Yes","A=",""))</f>
        <v/>
      </c>
      <c r="C18" s="213" t="str">
        <f>IF(P15="No",IF(P14="PA1",ROUND(1267.2*((I10/9)+(I9*AI153/150)),2),IF(P14="PA3",ROUND(1267.2*((I10/9)+(I9*AI153/150)),2),"")),IF(P15="Yes",ROUND(1267.2*((I10/9)+(I9*AI153/150)),2),""))</f>
        <v/>
      </c>
      <c r="D18" s="213"/>
      <c r="E18" s="72"/>
      <c r="F18" s="73"/>
      <c r="G18" s="64"/>
      <c r="H18" s="64"/>
      <c r="I18" s="64"/>
      <c r="J18" s="64"/>
      <c r="K18" s="64"/>
      <c r="L18" s="64"/>
      <c r="M18" s="65"/>
      <c r="N18" s="65"/>
      <c r="O18" s="65"/>
      <c r="P18" s="70"/>
      <c r="Q18" s="126"/>
      <c r="R18" s="126"/>
      <c r="S18" s="126"/>
      <c r="T18" s="126"/>
      <c r="U18" s="126"/>
      <c r="V18" s="126"/>
      <c r="W18" s="126"/>
      <c r="X18" s="126"/>
      <c r="Y18" s="126"/>
      <c r="AU18" s="126" t="s">
        <v>134</v>
      </c>
      <c r="AV18" s="127" t="s">
        <v>139</v>
      </c>
      <c r="BL18" s="126" t="str">
        <f>IF($P$14="PA1",IF(E24&lt;$P$16,0,IF(E24&gt;170,_xlfn.CONCAT("-$",ROUND($C$18,2)," or CA"),($C$18/((-37.75347*LN($P$16))+194.87))-($C$18/((-37.75347*LN(E24))+194.87)))),"NOT PA1")</f>
        <v>NOT PA1</v>
      </c>
    </row>
    <row r="19" spans="2:64" ht="48.75" customHeight="1" thickBot="1" x14ac:dyDescent="0.3">
      <c r="B19" s="71"/>
      <c r="C19" s="73"/>
      <c r="D19" s="73"/>
      <c r="E19" s="64"/>
      <c r="F19" s="64"/>
      <c r="G19" s="64"/>
      <c r="J19" s="74"/>
      <c r="K19" s="74"/>
      <c r="L19" s="64"/>
      <c r="M19" s="65"/>
      <c r="N19" s="65"/>
      <c r="O19" s="65"/>
      <c r="P19" s="70"/>
      <c r="Q19" s="126"/>
      <c r="R19" s="129"/>
      <c r="S19" s="126"/>
      <c r="T19" s="126"/>
      <c r="U19" s="126"/>
      <c r="V19" s="126"/>
      <c r="W19" s="126"/>
      <c r="X19" s="126"/>
      <c r="Y19" s="126"/>
      <c r="AU19" s="126" t="s">
        <v>133</v>
      </c>
      <c r="AV19" s="127" t="s">
        <v>138</v>
      </c>
      <c r="BL19" s="126" t="str">
        <f>IF($P$14="PA2",IF(E24&lt;=120,0,IF(E24&gt;170,"Max Neg. Pay/CA",((E24-120)*-5))),"NOT PA2")</f>
        <v>NOT PA2</v>
      </c>
    </row>
    <row r="20" spans="2:64" ht="15.75" thickBot="1" x14ac:dyDescent="0.3">
      <c r="B20" s="202" t="s">
        <v>141</v>
      </c>
      <c r="C20" s="203"/>
      <c r="D20" s="203"/>
      <c r="E20" s="235"/>
      <c r="F20" s="235"/>
      <c r="G20" s="235"/>
      <c r="H20" s="235"/>
      <c r="I20" s="235"/>
      <c r="J20" s="235"/>
      <c r="K20" s="236"/>
      <c r="L20" s="75" t="s">
        <v>150</v>
      </c>
      <c r="M20" s="75"/>
      <c r="N20" s="75"/>
      <c r="O20" s="75"/>
      <c r="P20" s="145"/>
      <c r="Q20" s="126"/>
      <c r="R20" s="126"/>
      <c r="S20" s="126"/>
      <c r="T20" s="126"/>
      <c r="U20" s="126"/>
      <c r="V20" s="126"/>
      <c r="W20" s="126"/>
      <c r="X20" s="126"/>
      <c r="Y20" s="126"/>
      <c r="AU20" s="126" t="s">
        <v>132</v>
      </c>
      <c r="AV20" s="129" t="s">
        <v>137</v>
      </c>
      <c r="BL20" s="126" t="str">
        <f>IF($P$14="PA3",IF(E24&lt;=120,0,IF(E24&gt;170,_xlfn.CONCAT("-$",C18," or CA"),($C$18/((-37.75347*LN($P$16))+194.87))-($C$18/((-37.75347*LN(E24))+194.87)))),"NOT PA3")</f>
        <v>NOT PA3</v>
      </c>
    </row>
    <row r="21" spans="2:64" ht="15.75" thickBot="1" x14ac:dyDescent="0.3">
      <c r="B21" s="231" t="s">
        <v>143</v>
      </c>
      <c r="C21" s="232"/>
      <c r="D21" s="232"/>
      <c r="E21" s="232"/>
      <c r="F21" s="232"/>
      <c r="G21" s="232"/>
      <c r="H21" s="232"/>
      <c r="I21" s="228">
        <f>IF(SUM(F24:F56)+SUM(K24:K56)+SUM(P24:P56)=0,0,SUM(F24:F56)+SUM(K24:K56)+SUM(P24:P56)-P20)</f>
        <v>0</v>
      </c>
      <c r="J21" s="228"/>
      <c r="K21" s="229" t="s">
        <v>145</v>
      </c>
      <c r="L21" s="230"/>
      <c r="M21" s="230"/>
      <c r="N21" s="230"/>
      <c r="O21" s="230"/>
      <c r="P21" s="76">
        <f>COUNTIF(F24:F56,"*CA*")+COUNTIF(K24:K56,"*CA*")+COUNTIF(P24:P56,"*CA*")</f>
        <v>0</v>
      </c>
      <c r="Q21" s="126"/>
      <c r="R21" s="126"/>
      <c r="S21" s="126"/>
      <c r="T21" s="126"/>
      <c r="U21" s="126"/>
      <c r="V21" s="126"/>
      <c r="W21" s="126"/>
      <c r="X21" s="126"/>
      <c r="Y21" s="126"/>
      <c r="AU21" s="126" t="s">
        <v>131</v>
      </c>
      <c r="AV21" s="127" t="s">
        <v>136</v>
      </c>
      <c r="BL21" s="126" t="str">
        <f>IF($P$14="PA4",IF(E24&lt;=$P$16,0,IF(E24&gt;$AT$147,"Max Neg. Pay/CA",((E24-$P$16)*(-1.25)))),"NOT PA4")</f>
        <v>NOT PA4</v>
      </c>
    </row>
    <row r="22" spans="2:64" ht="25.5" customHeight="1" thickBot="1" x14ac:dyDescent="0.3">
      <c r="B22" s="221" t="s">
        <v>151</v>
      </c>
      <c r="C22" s="222"/>
      <c r="D22" s="222"/>
      <c r="E22" s="222"/>
      <c r="F22" s="222"/>
      <c r="G22" s="223"/>
      <c r="H22" s="223"/>
      <c r="I22" s="223"/>
      <c r="J22" s="223"/>
      <c r="K22" s="223"/>
      <c r="L22" s="223"/>
      <c r="M22" s="223"/>
      <c r="N22" s="223"/>
      <c r="O22" s="223"/>
      <c r="P22" s="224"/>
      <c r="T22" s="126"/>
      <c r="U22" s="126"/>
      <c r="V22" s="126"/>
      <c r="W22" s="126"/>
      <c r="X22" s="126"/>
      <c r="Y22" s="126"/>
      <c r="AU22" s="126" t="s">
        <v>135</v>
      </c>
      <c r="AV22" s="130" t="s">
        <v>144</v>
      </c>
    </row>
    <row r="23" spans="2:64" ht="15.75" thickBot="1" x14ac:dyDescent="0.3">
      <c r="B23" s="77" t="s">
        <v>116</v>
      </c>
      <c r="C23" s="78" t="s">
        <v>126</v>
      </c>
      <c r="D23" s="78" t="s">
        <v>127</v>
      </c>
      <c r="E23" s="79" t="s">
        <v>129</v>
      </c>
      <c r="F23" s="80" t="s">
        <v>86</v>
      </c>
      <c r="G23" s="77" t="s">
        <v>116</v>
      </c>
      <c r="H23" s="78" t="s">
        <v>126</v>
      </c>
      <c r="I23" s="78" t="s">
        <v>128</v>
      </c>
      <c r="J23" s="81" t="s">
        <v>129</v>
      </c>
      <c r="K23" s="82" t="s">
        <v>86</v>
      </c>
      <c r="L23" s="77" t="s">
        <v>116</v>
      </c>
      <c r="M23" s="78" t="s">
        <v>126</v>
      </c>
      <c r="N23" s="78" t="s">
        <v>127</v>
      </c>
      <c r="O23" s="81" t="s">
        <v>129</v>
      </c>
      <c r="P23" s="82" t="s">
        <v>86</v>
      </c>
      <c r="T23" s="151"/>
      <c r="U23" s="126"/>
      <c r="V23" s="126">
        <v>101.366</v>
      </c>
      <c r="W23" s="126"/>
      <c r="X23" s="126"/>
      <c r="Y23" s="126"/>
    </row>
    <row r="24" spans="2:64" x14ac:dyDescent="0.25">
      <c r="B24" s="36"/>
      <c r="C24" s="39"/>
      <c r="D24" s="39"/>
      <c r="E24" s="37"/>
      <c r="F24" s="83" t="str">
        <f>IF(OR(ISBLANK($I$9),ISBLANK($I$10),ISBLANK($I$11),ISBLANK($P$14),ISBLANK($P$15),ISBLANK($P$16),ISBLANK($F$16),ISBLANK(B24),ISBLANK(C24),ISBLANK(D24),ISBLANK(E24)),"",IF($P$15="Yes",IF(E24&lt;=$P$16,0, ROUND(($AM$158/((-37.75347*LN($P$16))+194.87))-($AM$158/((-37.75347*LN(E24))+194.87)),2)),IF($P$14="PA1",IF(E24&lt;$P$16, ROUND(($C$18/((-37.75347*LN($P$16))+194.87))-($C$18/((-37.75347*LN(E24))+194.87)),2),IF(E24&gt;170,_xlfn.CONCAT("-$",ROUND($C$18,2)," or CA"),ROUND(($C$18/((-37.75347*LN($P$16))+194.87))-($C$18/((-37.75347*LN(E24))+194.87)),2))),IF($P$14="PA2",IF(E24&lt;=120,0,IF(E24&gt;170,"Max Neg. Pay/CA",ROUND(((E24-120)*-5),2))),IF($P$14="PA3",IF(E24&lt;=120,0,IF(E24&gt;170,_xlfn.CONCAT("-$",$C$18," or CA"),ROUND(($C$18/((-37.75347*LN($P$16))+194.87))-($C$18/((-37.75347*LN(E24))+194.87)),2))),IF($P$14="PA4",IF(E24&lt;=$P$16,0,IF(E24&gt;$AT$147,"Max Neg. Pay/CA",ROUND(((E24-$P$16)*(-1.25)),2))),""))))))</f>
        <v/>
      </c>
      <c r="G24" s="38"/>
      <c r="H24" s="39"/>
      <c r="I24" s="39"/>
      <c r="J24" s="37"/>
      <c r="K24" s="84" t="str">
        <f>IF(OR(ISBLANK($I$9),ISBLANK($I$10),ISBLANK($I$11),ISBLANK($P$14),ISBLANK($P$15),ISBLANK($P$16),ISBLANK($F$16),ISBLANK(G24),ISBLANK(H24),ISBLANK(I24),ISBLANK(J24)),"",IF($P$15="Yes",IF(J24&lt;=$P$16,0, ROUND(($AM$158/((-37.75347*LN($P$16))+194.87))-($AM$158/((-37.75347*LN(J24))+194.87)),2)),IF($P$14="PA1",IF(J24&lt;$P$16,ROUND(($C$18/((-37.75347*LN($P$16))+194.87))-($C$18/((-37.75347*LN(J24))+194.87)),2),IF(J24&gt;170,_xlfn.CONCAT("-$",ROUND($C$18,2)," or CA"),ROUND(($C$18/((-37.75347*LN($P$16))+194.87))-($C$18/((-37.75347*LN(J24))+194.87)),2))),IF($P$14="PA2",IF(J24&lt;=120,0,IF(J24&gt;170,"Max Neg. Pay/CA",ROUND(((J24-120)*-5),2))),IF($P$14="PA3",IF(J24&lt;=120,0,IF(J24&gt;170,_xlfn.CONCAT("-$",$C$18," or CA"),ROUND(($C$18/((-37.75347*LN($P$16))+194.87))-($C$18/((-37.75347*LN(J24))+194.87)),2))),IF($P$14="PA4",IF(J24&lt;=$P$16,0,IF(J24&gt;$AT$147,"Max Neg. Pay/CA",ROUND(((J24-$P$16)*(-1.25)),2))),""))))))</f>
        <v/>
      </c>
      <c r="L24" s="38"/>
      <c r="M24" s="39"/>
      <c r="N24" s="39"/>
      <c r="O24" s="37"/>
      <c r="P24" s="84" t="str">
        <f>IF(OR(ISBLANK($I$9),ISBLANK($I$10),ISBLANK($I$11),ISBLANK($P$14),ISBLANK($P$15),ISBLANK($P$16),ISBLANK($F$16),ISBLANK(L24),ISBLANK(M24),ISBLANK(N24),ISBLANK(O24)),"",IF($P$15="Yes",IF(O24&lt;=$P$16,0, ROUND(($AM$158/((-37.75347*LN($P$16))+194.87))-($AM$158/((-37.75347*LN(O24))+194.87)),2)),IF($P$14="PA1",IF(O24&lt;$P$16,ROUND(($C$18/((-37.75347*LN($P$16))+194.87))-($C$18/((-37.75347*LN(O24))+194.87)),2),IF(O24&gt;170,_xlfn.CONCAT("-$",ROUND($C$18,2)," or CA"),ROUND(($C$18/((-37.75347*LN($P$16))+194.87))-($C$18/((-37.75347*LN(O24))+194.87)),2))),IF($P$14="PA2",IF(O24&lt;=120,0,IF(O24&gt;170,"Max Neg. Pay/CA",ROUND(((O24-120)*-5),2))),IF($P$14="PA3",IF(O24&lt;=120,0,IF(O24&gt;170,_xlfn.CONCAT("-$",$C$18," or CA"),ROUND(($C$18/((-37.75347*LN($P$16))+194.87))-($C$18/((-37.75347*LN(O24))+194.87)),2))),IF($P$14="PA4",IF(O24&lt;=$P$16,0,IF(O24&gt;$AT$147,"Max Neg. Pay/CA",ROUND(((O24-$P$16)*(-1.25)),2))),""))))))</f>
        <v/>
      </c>
      <c r="Q24" s="95" t="str">
        <f>IF(OR(ISBLANK(C24),ISBLANK(D24)),"",IF(OR(C58=FALSE,D58=FALSE),"Error: Please input lots in a numerical decimal format (0.01)",IF(ROUND(D24-C24,2)&gt;0.01,"Error: Lot Size is not reported in lenghts equivalent to 0.01 mile",IF(ROUND(D24-C24,2)&lt;0.01,"Error: Lot Size is not reported in lenghts equivalent to 0.01 mile",""))))</f>
        <v/>
      </c>
      <c r="R24" s="95" t="str">
        <f>IF(OR(ISBLANK(H24),ISBLANK(I24)),"",IF(OR(H58=FALSE,I58=FALSE),"Error: Please input lots in a numerical decimal format (0.01)",IF(ROUND(I24-H24,2)&gt;0.01,"Error: Lot Size is not reported in lenghts equivalent to 0.01 mile",IF(ROUND(I24-H24,2)&lt;0.01,"Error: Lot Size is not reported in lenghts equivalent to 0.01 mile",""))))</f>
        <v/>
      </c>
      <c r="S24" s="95" t="str">
        <f>IF(OR(ISBLANK(M24),ISBLANK(N24)),"",IF(OR(M58=FALSE,N58=FALSE),"Error: Please input lots in a numerical decimal format (0.01)",IF(ROUND(N24-M24,2)&gt;0.01,"Error: Lot Size is not reported in lenghts equivalent to 0.01 mile",IF(ROUND(N24-M24,2)&lt;0.01,"Error: Lot Size is not reported in lenghts equivalent to 0.01 mile",""))))</f>
        <v/>
      </c>
      <c r="T24" s="126"/>
      <c r="U24" s="126"/>
      <c r="V24" s="126">
        <f>ROUND(V23,0)</f>
        <v>101</v>
      </c>
      <c r="W24" s="126"/>
      <c r="X24" s="126"/>
      <c r="Y24" s="126"/>
    </row>
    <row r="25" spans="2:64" x14ac:dyDescent="0.25">
      <c r="B25" s="87"/>
      <c r="C25" s="88"/>
      <c r="D25" s="88"/>
      <c r="E25" s="89"/>
      <c r="F25" s="83" t="str">
        <f>IF(OR(ISBLANK($I$9),ISBLANK($I$10),ISBLANK($I$11),ISBLANK($P$14),ISBLANK($P$15),ISBLANK($P$16),ISBLANK($F$16),ISBLANK(B25),ISBLANK(C25),ISBLANK(D25),ISBLANK(E25)),"",IF($P$15="Yes",IF(E25&lt;=$P$16,0, ROUND(($AM$158/((-37.75347*LN($P$16))+194.87))-($AM$158/((-37.75347*LN(E25))+194.87)),2)),IF($P$14="PA1",IF(E25&lt;$P$16, ROUND(($C$18/((-37.75347*LN($P$16))+194.87))-($C$18/((-37.75347*LN(E25))+194.87)),2),IF(E25&gt;170,_xlfn.CONCAT("-$",ROUND($C$18,2)," or CA"),ROUND(($C$18/((-37.75347*LN($P$16))+194.87))-($C$18/((-37.75347*LN(E25))+194.87)),2))),IF($P$14="PA2",IF(E25&lt;=120,0,IF(E25&gt;170,"Max Neg. Pay/CA",ROUND(((E25-120)*-5),2))),IF($P$14="PA3",IF(E25&lt;=120,0,IF(E25&gt;170,_xlfn.CONCAT("-$",$C$18," or CA"),ROUND(($C$18/((-37.75347*LN($P$16))+194.87))-($C$18/((-37.75347*LN(E25))+194.87)),2))),IF($P$14="PA4",IF(E25&lt;=$P$16,0,IF(E25&gt;$AT$147,"Max Neg. Pay/CA",ROUND(((E25-$P$16)*(-1.25)),2))),""))))))</f>
        <v/>
      </c>
      <c r="G25" s="90"/>
      <c r="H25" s="88"/>
      <c r="I25" s="88"/>
      <c r="J25" s="89"/>
      <c r="K25" s="84" t="str">
        <f t="shared" ref="K25:K56" si="0">IF(OR(ISBLANK($I$9),ISBLANK($I$10),ISBLANK($I$11),ISBLANK($P$14),ISBLANK($P$15),ISBLANK($P$16),ISBLANK($F$16),ISBLANK(G25),ISBLANK(H25),ISBLANK(I25),ISBLANK(J25)),"",IF($P$15="Yes",IF(J25&lt;=$P$16,0, ROUND(($AM$158/((-37.75347*LN($P$16))+194.87))-($AM$158/((-37.75347*LN(J25))+194.87)),2)),IF($P$14="PA1",IF(J25&lt;$P$16,ROUND(($C$18/((-37.75347*LN($P$16))+194.87))-($C$18/((-37.75347*LN(J25))+194.87)),2),IF(J25&gt;170,_xlfn.CONCAT("-$",ROUND($C$18,2)," or CA"),ROUND(($C$18/((-37.75347*LN($P$16))+194.87))-($C$18/((-37.75347*LN(J25))+194.87)),2))),IF($P$14="PA2",IF(J25&lt;=120,0,IF(J25&gt;170,"Max Neg. Pay/CA",ROUND(((J25-120)*-5),2))),IF($P$14="PA3",IF(J25&lt;=120,0,IF(J25&gt;170,_xlfn.CONCAT("-$",$C$18," or CA"),ROUND(($C$18/((-37.75347*LN($P$16))+194.87))-($C$18/((-37.75347*LN(J25))+194.87)),2))),IF($P$14="PA4",IF(J25&lt;=$P$16,0,IF(J25&gt;$AT$147,"Max Neg. Pay/CA",ROUND(((J25-$P$16)*(-1.25)),2))),""))))))</f>
        <v/>
      </c>
      <c r="L25" s="90"/>
      <c r="M25" s="88"/>
      <c r="N25" s="88"/>
      <c r="O25" s="89"/>
      <c r="P25" s="84" t="str">
        <f t="shared" ref="P25:P56" si="1">IF(OR(ISBLANK($I$9),ISBLANK($I$10),ISBLANK($I$11),ISBLANK($P$14),ISBLANK($P$15),ISBLANK($P$16),ISBLANK($F$16),ISBLANK(L25),ISBLANK(M25),ISBLANK(N25),ISBLANK(O25)),"",IF($P$15="Yes",IF(O25&lt;=$P$16,0, ROUND(($AM$158/((-37.75347*LN($P$16))+194.87))-($AM$158/((-37.75347*LN(O25))+194.87)),2)),IF($P$14="PA1",IF(O25&lt;$P$16,ROUND(($C$18/((-37.75347*LN($P$16))+194.87))-($C$18/((-37.75347*LN(O25))+194.87)),2),IF(O25&gt;170,_xlfn.CONCAT("-$",ROUND($C$18,2)," or CA"),ROUND(($C$18/((-37.75347*LN($P$16))+194.87))-($C$18/((-37.75347*LN(O25))+194.87)),2))),IF($P$14="PA2",IF(O25&lt;=120,0,IF(O25&gt;170,"Max Neg. Pay/CA",ROUND(((O25-120)*-5),2))),IF($P$14="PA3",IF(O25&lt;=120,0,IF(O25&gt;170,_xlfn.CONCAT("-$",$C$18," or CA"),ROUND(($C$18/((-37.75347*LN($P$16))+194.87))-($C$18/((-37.75347*LN(O25))+194.87)),2))),IF($P$14="PA4",IF(O25&lt;=$P$16,0,IF(O25&gt;$AT$147,"Max Neg. Pay/CA",ROUND(((O25-$P$16)*(-1.25)),2))),""))))))</f>
        <v/>
      </c>
      <c r="Q25" s="95" t="str">
        <f t="shared" ref="Q25:Q56" si="2">IF(OR(ISBLANK(C25),ISBLANK(D25)),"",IF(OR(C59=FALSE,D59=FALSE),"Error: Please input lots in a numerical decimal format (0.01)",IF(ROUND(D25-C25,2)&gt;0.01,"Error: Lot Size is not reported in lenghts equivalent to 0.01 mile",IF(ROUND(D25-C25,2)&lt;0.01,"Error: Lot Size is not reported in lenghts equivalent to 0.01 mile",""))))</f>
        <v/>
      </c>
      <c r="R25" s="95" t="str">
        <f t="shared" ref="R25:R56" si="3">IF(OR(ISBLANK(H25),ISBLANK(I25)),"",IF(OR(H59=FALSE,I59=FALSE),"Error: Please input lots in a numerical decimal format (0.01)",IF(ROUND(I25-H25,2)&gt;0.01,"Error: Lot Size is not reported in lenghts equivalent to 0.01 mile",IF(ROUND(I25-H25,2)&lt;0.01,"Error: Lot Size is not reported in lenghts equivalent to 0.01 mile",""))))</f>
        <v/>
      </c>
      <c r="S25" s="95" t="str">
        <f t="shared" ref="S25:S56" si="4">IF(OR(ISBLANK(M25),ISBLANK(N25)),"",IF(OR(M59=FALSE,N59=FALSE),"Error: Please input lots in a numerical decimal format (0.01)",IF(ROUND(N25-M25,2)&gt;0.01,"Error: Lot Size is not reported in lenghts equivalent to 0.01 mile",IF(ROUND(N25-M25,2)&lt;0.01,"Error: Lot Size is not reported in lenghts equivalent to 0.01 mile",""))))</f>
        <v/>
      </c>
      <c r="T25" s="149"/>
      <c r="U25" s="148"/>
      <c r="V25" s="149"/>
      <c r="W25" s="149"/>
      <c r="X25" s="126"/>
      <c r="Y25" s="126"/>
      <c r="AU25" s="126" t="s">
        <v>176</v>
      </c>
    </row>
    <row r="26" spans="2:64" x14ac:dyDescent="0.25">
      <c r="B26" s="87"/>
      <c r="C26" s="88"/>
      <c r="D26" s="88"/>
      <c r="E26" s="89"/>
      <c r="F26" s="83" t="str">
        <f t="shared" ref="F26:F56" si="5">IF(OR(ISBLANK($I$9),ISBLANK($I$10),ISBLANK($I$11),ISBLANK($P$14),ISBLANK($P$15),ISBLANK($P$16),ISBLANK($F$16),ISBLANK(B26),ISBLANK(C26),ISBLANK(D26),ISBLANK(E26)),"",IF($P$15="Yes",IF(E26&lt;=$P$16,0, ROUND(($AM$158/((-37.75347*LN($P$16))+194.87))-($AM$158/((-37.75347*LN(E26))+194.87)),2)),IF($P$14="PA1",IF(E26&lt;$P$16, ROUND(($C$18/((-37.75347*LN($P$16))+194.87))-($C$18/((-37.75347*LN(E26))+194.87)),2),IF(E26&gt;170,_xlfn.CONCAT("-$",ROUND($C$18,2)," or CA"),ROUND(($C$18/((-37.75347*LN($P$16))+194.87))-($C$18/((-37.75347*LN(E26))+194.87)),2))),IF($P$14="PA2",IF(E26&lt;=120,0,IF(E26&gt;170,"Max Neg. Pay/CA",ROUND(((E26-120)*-5),2))),IF($P$14="PA3",IF(E26&lt;=120,0,IF(E26&gt;170,_xlfn.CONCAT("-$",$C$18," or CA"),ROUND(($C$18/((-37.75347*LN($P$16))+194.87))-($C$18/((-37.75347*LN(E26))+194.87)),2))),IF($P$14="PA4",IF(E26&lt;=$P$16,0,IF(E26&gt;$AT$147,"Max Neg. Pay/CA",ROUND(((E26-$P$16)*(-1.25)),2))),""))))))</f>
        <v/>
      </c>
      <c r="G26" s="90"/>
      <c r="H26" s="88"/>
      <c r="I26" s="88"/>
      <c r="J26" s="89"/>
      <c r="K26" s="84" t="str">
        <f t="shared" si="0"/>
        <v/>
      </c>
      <c r="L26" s="90"/>
      <c r="M26" s="88"/>
      <c r="N26" s="88"/>
      <c r="O26" s="89"/>
      <c r="P26" s="84" t="str">
        <f t="shared" si="1"/>
        <v/>
      </c>
      <c r="Q26" s="95" t="str">
        <f t="shared" si="2"/>
        <v/>
      </c>
      <c r="R26" s="95" t="str">
        <f t="shared" si="3"/>
        <v/>
      </c>
      <c r="S26" s="95" t="str">
        <f t="shared" si="4"/>
        <v/>
      </c>
      <c r="T26" s="126"/>
      <c r="U26" s="126"/>
      <c r="V26" s="126"/>
      <c r="W26" s="132"/>
      <c r="X26" s="132"/>
      <c r="Y26" s="126"/>
      <c r="AU26" s="126" t="str">
        <f>IF($P$15="Yes",IF(E24&lt;=$P$16,0, ROUND(($AM$158/((-37.75347*LN($P$16))+194.87))-($AM$158/((-37.75347*LN(E24))+194.87)),2)),IF($P$14="PA1",IF(E24&lt;$P$16,0,IF(E24&gt;170,_xlfn.CONCAT("-$",ROUND($C$18,2)," or CA"),ROUND(($C$18/((-37.75347*LN($P$16))+194.87))-($C$18/((-37.75347*LN(E24))+194.87)),2))),IF($P$14="PA2",IF(E24&lt;=120,0,IF(E24&gt;170,"Max Neg. Pay/CA",ROUND(((E24-120)*-5),2))),IF($P$14="PA3",IF(E24&lt;=120,0,IF(E24&gt;170,_xlfn.CONCAT("-$",$C$18," or CA"),ROUND(($C$18/((-37.75347*LN($P$16))+194.87))-($C$18/((-37.75347*LN(E24))+194.87)),2))),IF($P$14="PA4",IF(E24&lt;=$P$16,0,IF(E24&gt;$AT$147,"Max Neg. Pay/CA",ROUND(((E24-$P$16)*(-1.25)),2))),"")))))</f>
        <v/>
      </c>
    </row>
    <row r="27" spans="2:64" x14ac:dyDescent="0.25">
      <c r="B27" s="87"/>
      <c r="C27" s="88"/>
      <c r="D27" s="88"/>
      <c r="E27" s="89"/>
      <c r="F27" s="83" t="str">
        <f t="shared" si="5"/>
        <v/>
      </c>
      <c r="G27" s="90"/>
      <c r="H27" s="88"/>
      <c r="I27" s="88"/>
      <c r="J27" s="89"/>
      <c r="K27" s="84" t="str">
        <f t="shared" si="0"/>
        <v/>
      </c>
      <c r="L27" s="90"/>
      <c r="M27" s="88"/>
      <c r="N27" s="88"/>
      <c r="O27" s="89"/>
      <c r="P27" s="84" t="str">
        <f t="shared" si="1"/>
        <v/>
      </c>
      <c r="Q27" s="95" t="str">
        <f t="shared" si="2"/>
        <v/>
      </c>
      <c r="R27" s="95" t="str">
        <f t="shared" si="3"/>
        <v/>
      </c>
      <c r="S27" s="95" t="str">
        <f t="shared" si="4"/>
        <v/>
      </c>
      <c r="T27" s="126"/>
      <c r="U27" s="126"/>
      <c r="V27" s="126"/>
      <c r="W27" s="152"/>
      <c r="X27" s="126"/>
      <c r="Y27" s="126"/>
      <c r="AU27" s="131" t="s">
        <v>146</v>
      </c>
    </row>
    <row r="28" spans="2:64" x14ac:dyDescent="0.25">
      <c r="B28" s="87"/>
      <c r="C28" s="88"/>
      <c r="D28" s="88"/>
      <c r="E28" s="89"/>
      <c r="F28" s="83" t="str">
        <f t="shared" si="5"/>
        <v/>
      </c>
      <c r="G28" s="90"/>
      <c r="H28" s="88"/>
      <c r="I28" s="88"/>
      <c r="J28" s="89"/>
      <c r="K28" s="84" t="str">
        <f t="shared" si="0"/>
        <v/>
      </c>
      <c r="L28" s="90"/>
      <c r="M28" s="88"/>
      <c r="N28" s="88"/>
      <c r="O28" s="89"/>
      <c r="P28" s="84" t="str">
        <f t="shared" si="1"/>
        <v/>
      </c>
      <c r="Q28" s="95" t="str">
        <f t="shared" si="2"/>
        <v/>
      </c>
      <c r="R28" s="95" t="str">
        <f t="shared" si="3"/>
        <v/>
      </c>
      <c r="S28" s="95" t="str">
        <f t="shared" si="4"/>
        <v/>
      </c>
      <c r="T28" s="126"/>
      <c r="U28" s="126"/>
      <c r="V28" s="126"/>
      <c r="W28" s="132"/>
      <c r="X28" s="126"/>
      <c r="Y28" s="126"/>
    </row>
    <row r="29" spans="2:64" x14ac:dyDescent="0.25">
      <c r="B29" s="87"/>
      <c r="C29" s="88"/>
      <c r="D29" s="88"/>
      <c r="E29" s="89"/>
      <c r="F29" s="83" t="str">
        <f>IF(OR(ISBLANK($I$9),ISBLANK($I$10),ISBLANK($I$11),ISBLANK($P$14),ISBLANK($P$15),ISBLANK($P$16),ISBLANK($F$16),ISBLANK(B29),ISBLANK(C29),ISBLANK(D29),ISBLANK(E29)),"",IF($P$15="Yes",IF(E29&lt;=$P$16,0, ROUND(($AM$158/((-37.75347*LN($P$16))+194.87))-($AM$158/((-37.75347*LN(E29))+194.87)),2)),IF($P$14="PA1",IF(E29&lt;$P$16, ROUND(($C$18/((-37.75347*LN($P$16))+194.87))-($C$18/((-37.75347*LN(E29))+194.87)),2),IF(E29&gt;170,_xlfn.CONCAT("-$",ROUND($C$18,2)," or CA"),ROUND(($C$18/((-37.75347*LN($P$16))+194.87))-($C$18/((-37.75347*LN(E29))+194.87)),2))),IF($P$14="PA2",IF(E29&lt;=120,0,IF(E29&gt;170,"Max Neg. Pay/CA",ROUND(((E29-120)*-5),2))),IF($P$14="PA3",IF(E29&lt;=120,0,IF(E29&gt;170,_xlfn.CONCAT("-$",$C$18," or CA"),ROUND(($C$18/((-37.75347*LN($P$16))+194.87))-($C$18/((-37.75347*LN(E29))+194.87)),2))),IF($P$14="PA4",IF(E29&lt;=$P$16,0,IF(E29&gt;$AT$147,"Max Neg. Pay/CA",ROUND(((E29-$P$16)*(-1.25)),2))),""))))))</f>
        <v/>
      </c>
      <c r="G29" s="90"/>
      <c r="H29" s="88"/>
      <c r="I29" s="88"/>
      <c r="J29" s="89"/>
      <c r="K29" s="84" t="str">
        <f t="shared" si="0"/>
        <v/>
      </c>
      <c r="L29" s="90"/>
      <c r="M29" s="88"/>
      <c r="N29" s="88"/>
      <c r="O29" s="89"/>
      <c r="P29" s="84" t="str">
        <f t="shared" si="1"/>
        <v/>
      </c>
      <c r="Q29" s="95" t="str">
        <f t="shared" si="2"/>
        <v/>
      </c>
      <c r="R29" s="95" t="str">
        <f t="shared" si="3"/>
        <v/>
      </c>
      <c r="S29" s="95" t="str">
        <f t="shared" si="4"/>
        <v/>
      </c>
      <c r="T29" s="126"/>
      <c r="U29" s="127" t="str">
        <f>IF(OR(ISBLANK($I$9),ISBLANK($I$10),ISBLANK($I$11),ISBLANK($P$14),ISBLANK($P$15),ISBLANK($P$16),ISBLANK($F$16)),"",IF($P$15="Yes",IF(E24&lt;=$P$16,0, ROUND(($AM$158/((-37.75347*LN($P$16))+194.87))-($AM$158/((-37.75347*LN(E24))+194.87)),2)),IF($P$14="PA1",IF(E24&lt;$P$16,0,IF(E24&gt;170,_xlfn.CONCAT("-$",ROUND($C$18,2)," or CA"),ROUND(($C$18/((-37.75347*LN($P$16))+194.87))-($C$18/((-37.75347*LN(E24))+194.87)),2))),IF($P$14="PA2",IF(E24&lt;=120,0,IF(E24&gt;170,"Max Neg. Pay/CA",ROUND(((E24-120)*-5),2))),IF($P$14="PA3",IF(E24&lt;=120,0,IF(E24&gt;170,_xlfn.CONCAT("-$",$C$18," or CA"),ROUND(($C$18/((-37.75347*LN($P$16))+194.87))-($C$18/((-37.75347*LN(E24))+194.87)),2))),IF($P$14="PA4",IF(E24&lt;=$P$16,0,IF(E24&gt;$AT$147,"Max Neg. Pay/CA",ROUND(((E24-$P$16)*(-1.25)),2))),""))))))</f>
        <v/>
      </c>
      <c r="V29" s="126"/>
      <c r="W29" s="126" t="str">
        <f>IF(P14="PA4","something","")</f>
        <v/>
      </c>
      <c r="X29" s="132"/>
      <c r="Y29" s="126"/>
      <c r="AA29" s="127"/>
    </row>
    <row r="30" spans="2:64" x14ac:dyDescent="0.25">
      <c r="B30" s="87"/>
      <c r="C30" s="88"/>
      <c r="D30" s="88"/>
      <c r="E30" s="89"/>
      <c r="F30" s="83" t="str">
        <f t="shared" si="5"/>
        <v/>
      </c>
      <c r="G30" s="90"/>
      <c r="H30" s="88"/>
      <c r="I30" s="88"/>
      <c r="J30" s="89"/>
      <c r="K30" s="84" t="str">
        <f t="shared" si="0"/>
        <v/>
      </c>
      <c r="L30" s="90"/>
      <c r="M30" s="88"/>
      <c r="N30" s="88"/>
      <c r="O30" s="89"/>
      <c r="P30" s="84" t="str">
        <f t="shared" si="1"/>
        <v/>
      </c>
      <c r="Q30" s="95" t="str">
        <f t="shared" si="2"/>
        <v/>
      </c>
      <c r="R30" s="95" t="str">
        <f t="shared" si="3"/>
        <v/>
      </c>
      <c r="S30" s="95" t="str">
        <f t="shared" si="4"/>
        <v/>
      </c>
      <c r="T30" s="126"/>
      <c r="U30" s="126"/>
      <c r="V30" s="126"/>
      <c r="W30" s="129"/>
      <c r="X30" s="126"/>
      <c r="Y30" s="126"/>
    </row>
    <row r="31" spans="2:64" x14ac:dyDescent="0.25">
      <c r="B31" s="87"/>
      <c r="C31" s="88"/>
      <c r="D31" s="88"/>
      <c r="E31" s="89"/>
      <c r="F31" s="83" t="str">
        <f t="shared" si="5"/>
        <v/>
      </c>
      <c r="G31" s="90"/>
      <c r="H31" s="88"/>
      <c r="I31" s="88"/>
      <c r="J31" s="89"/>
      <c r="K31" s="84" t="str">
        <f t="shared" si="0"/>
        <v/>
      </c>
      <c r="L31" s="90"/>
      <c r="M31" s="88"/>
      <c r="N31" s="88"/>
      <c r="O31" s="89"/>
      <c r="P31" s="84" t="str">
        <f t="shared" si="1"/>
        <v/>
      </c>
      <c r="Q31" s="95" t="str">
        <f t="shared" si="2"/>
        <v/>
      </c>
      <c r="R31" s="95" t="str">
        <f t="shared" si="3"/>
        <v/>
      </c>
      <c r="S31" s="95" t="str">
        <f t="shared" si="4"/>
        <v/>
      </c>
      <c r="T31" s="126"/>
      <c r="U31" s="126"/>
      <c r="V31" s="126"/>
      <c r="W31" s="126"/>
      <c r="X31" s="126"/>
      <c r="Y31" s="132"/>
      <c r="Z31" s="132"/>
    </row>
    <row r="32" spans="2:64" x14ac:dyDescent="0.25">
      <c r="B32" s="87"/>
      <c r="C32" s="88"/>
      <c r="D32" s="88"/>
      <c r="E32" s="89"/>
      <c r="F32" s="83" t="str">
        <f t="shared" si="5"/>
        <v/>
      </c>
      <c r="G32" s="90"/>
      <c r="H32" s="88"/>
      <c r="I32" s="88"/>
      <c r="J32" s="89"/>
      <c r="K32" s="84" t="str">
        <f t="shared" si="0"/>
        <v/>
      </c>
      <c r="L32" s="90"/>
      <c r="M32" s="88"/>
      <c r="N32" s="88"/>
      <c r="O32" s="89"/>
      <c r="P32" s="84" t="str">
        <f t="shared" si="1"/>
        <v/>
      </c>
      <c r="Q32" s="95" t="str">
        <f t="shared" si="2"/>
        <v/>
      </c>
      <c r="R32" s="95" t="str">
        <f t="shared" si="3"/>
        <v/>
      </c>
      <c r="S32" s="95" t="str">
        <f t="shared" si="4"/>
        <v/>
      </c>
      <c r="T32" s="126"/>
      <c r="U32" s="126"/>
      <c r="V32" s="126"/>
      <c r="W32" s="126"/>
      <c r="X32" s="126"/>
      <c r="Y32" s="126"/>
      <c r="AA32" s="127"/>
    </row>
    <row r="33" spans="2:25" x14ac:dyDescent="0.25">
      <c r="B33" s="87"/>
      <c r="C33" s="88"/>
      <c r="D33" s="88"/>
      <c r="E33" s="89"/>
      <c r="F33" s="83" t="str">
        <f t="shared" si="5"/>
        <v/>
      </c>
      <c r="G33" s="90"/>
      <c r="H33" s="88"/>
      <c r="I33" s="88"/>
      <c r="J33" s="89"/>
      <c r="K33" s="84" t="str">
        <f t="shared" si="0"/>
        <v/>
      </c>
      <c r="L33" s="90"/>
      <c r="M33" s="88"/>
      <c r="N33" s="88"/>
      <c r="O33" s="89"/>
      <c r="P33" s="84" t="str">
        <f t="shared" si="1"/>
        <v/>
      </c>
      <c r="Q33" s="95" t="str">
        <f t="shared" si="2"/>
        <v/>
      </c>
      <c r="R33" s="95" t="str">
        <f t="shared" si="3"/>
        <v/>
      </c>
      <c r="S33" s="95" t="str">
        <f t="shared" si="4"/>
        <v/>
      </c>
      <c r="T33" s="126"/>
      <c r="U33" s="126"/>
      <c r="V33" s="126"/>
      <c r="W33" s="153"/>
      <c r="X33" s="126"/>
      <c r="Y33" s="126"/>
    </row>
    <row r="34" spans="2:25" x14ac:dyDescent="0.25">
      <c r="B34" s="87"/>
      <c r="C34" s="88"/>
      <c r="D34" s="88"/>
      <c r="E34" s="89"/>
      <c r="F34" s="83" t="str">
        <f t="shared" si="5"/>
        <v/>
      </c>
      <c r="G34" s="90"/>
      <c r="H34" s="88"/>
      <c r="I34" s="88"/>
      <c r="J34" s="89"/>
      <c r="K34" s="84" t="str">
        <f t="shared" si="0"/>
        <v/>
      </c>
      <c r="L34" s="90"/>
      <c r="M34" s="88"/>
      <c r="N34" s="88"/>
      <c r="O34" s="89"/>
      <c r="P34" s="84" t="str">
        <f t="shared" si="1"/>
        <v/>
      </c>
      <c r="Q34" s="95" t="str">
        <f t="shared" si="2"/>
        <v/>
      </c>
      <c r="R34" s="95" t="str">
        <f t="shared" si="3"/>
        <v/>
      </c>
      <c r="S34" s="95" t="str">
        <f t="shared" si="4"/>
        <v/>
      </c>
      <c r="T34" s="126"/>
      <c r="U34" s="126"/>
      <c r="V34" s="126"/>
      <c r="W34" s="126"/>
      <c r="X34" s="126"/>
      <c r="Y34" s="126"/>
    </row>
    <row r="35" spans="2:25" x14ac:dyDescent="0.25">
      <c r="B35" s="87"/>
      <c r="C35" s="88"/>
      <c r="D35" s="88"/>
      <c r="E35" s="89"/>
      <c r="F35" s="83" t="str">
        <f t="shared" si="5"/>
        <v/>
      </c>
      <c r="G35" s="90"/>
      <c r="H35" s="88"/>
      <c r="I35" s="88"/>
      <c r="J35" s="89"/>
      <c r="K35" s="84" t="str">
        <f t="shared" si="0"/>
        <v/>
      </c>
      <c r="L35" s="90"/>
      <c r="M35" s="88"/>
      <c r="N35" s="88"/>
      <c r="O35" s="89"/>
      <c r="P35" s="84" t="str">
        <f t="shared" si="1"/>
        <v/>
      </c>
      <c r="Q35" s="95" t="str">
        <f t="shared" si="2"/>
        <v/>
      </c>
      <c r="R35" s="95" t="str">
        <f t="shared" si="3"/>
        <v/>
      </c>
      <c r="S35" s="95" t="str">
        <f t="shared" si="4"/>
        <v/>
      </c>
      <c r="T35" s="126"/>
      <c r="U35" s="126"/>
      <c r="V35" s="126"/>
      <c r="W35" s="126"/>
      <c r="X35" s="126"/>
      <c r="Y35" s="126"/>
    </row>
    <row r="36" spans="2:25" x14ac:dyDescent="0.25">
      <c r="B36" s="87"/>
      <c r="C36" s="88"/>
      <c r="D36" s="88"/>
      <c r="E36" s="89"/>
      <c r="F36" s="83" t="str">
        <f t="shared" si="5"/>
        <v/>
      </c>
      <c r="G36" s="90"/>
      <c r="H36" s="88"/>
      <c r="I36" s="88"/>
      <c r="J36" s="89"/>
      <c r="K36" s="84" t="str">
        <f t="shared" si="0"/>
        <v/>
      </c>
      <c r="L36" s="90"/>
      <c r="M36" s="88"/>
      <c r="N36" s="88"/>
      <c r="O36" s="89"/>
      <c r="P36" s="84" t="str">
        <f t="shared" si="1"/>
        <v/>
      </c>
      <c r="Q36" s="95" t="str">
        <f t="shared" si="2"/>
        <v/>
      </c>
      <c r="R36" s="95" t="str">
        <f t="shared" si="3"/>
        <v/>
      </c>
      <c r="S36" s="95" t="str">
        <f t="shared" si="4"/>
        <v/>
      </c>
      <c r="T36" s="126"/>
      <c r="U36" s="126" t="str">
        <f>IF(OR(ISBLANK($I$9),ISBLANK($I$10),ISBLANK($I$11),ISBLANK($P$14),ISBLANK($P$15),ISBLANK($P$16),ISBLANK($F$16),ISBLANK(B24),ISBLANK(C24),ISBLANK(D24),ISBLANK(E24)),"",IF($P$15="Yes",IF(E24&lt;=$P$16,0, ROUND(($AM$158/((-37.75347*LN($P$16))+194.87))-($AM$158/((-37.75347*LN(E24))+194.87)),2)),IF($P$14="PA1",IF(E24&lt;$P$16,0,IF(E24&gt;170,_xlfn.CONCAT("-$",ROUND($C$18,2)," or CA"),ROUND(($C$18/((-37.75347*LN($P$16))+194.87))-($C$18/((-37.75347*LN(E24))+194.87)),2))),IF($P$14="PA2",IF(E24&lt;=120,0,IF(E24&gt;170,"Max Neg. Pay/CA",ROUND(((E24-120)*-5),2))),IF($P$14="PA3",IF(E24&lt;=120,0,IF(E24&gt;170,_xlfn.CONCAT("-$",$C$18," or CA"),ROUND(($C$18/((-37.75347*LN($P$16))+194.87))-($C$18/((-37.75347*LN(E24))+194.87)),2))),IF($P$14="PA4",IF(E24&lt;=$P$16,0,IF(E24&gt;$AT$147,"Max Neg. Pay/CA",ROUND(((E24-$P$16)*(-1.25)),2))),""))))))</f>
        <v/>
      </c>
      <c r="V36" s="126"/>
      <c r="W36" s="126"/>
      <c r="X36" s="126"/>
      <c r="Y36" s="126"/>
    </row>
    <row r="37" spans="2:25" x14ac:dyDescent="0.25">
      <c r="B37" s="87"/>
      <c r="C37" s="88"/>
      <c r="D37" s="88"/>
      <c r="E37" s="89"/>
      <c r="F37" s="83" t="str">
        <f t="shared" si="5"/>
        <v/>
      </c>
      <c r="G37" s="90"/>
      <c r="H37" s="88"/>
      <c r="I37" s="88"/>
      <c r="J37" s="89"/>
      <c r="K37" s="84" t="str">
        <f t="shared" si="0"/>
        <v/>
      </c>
      <c r="L37" s="90"/>
      <c r="M37" s="88"/>
      <c r="N37" s="88"/>
      <c r="O37" s="89"/>
      <c r="P37" s="84" t="str">
        <f t="shared" si="1"/>
        <v/>
      </c>
      <c r="Q37" s="95" t="str">
        <f t="shared" si="2"/>
        <v/>
      </c>
      <c r="R37" s="95" t="str">
        <f t="shared" si="3"/>
        <v/>
      </c>
      <c r="S37" s="95" t="str">
        <f t="shared" si="4"/>
        <v/>
      </c>
      <c r="T37" s="126"/>
      <c r="U37" s="126"/>
      <c r="V37" s="126"/>
      <c r="W37" s="126"/>
      <c r="X37" s="126"/>
      <c r="Y37" s="126"/>
    </row>
    <row r="38" spans="2:25" x14ac:dyDescent="0.25">
      <c r="B38" s="87"/>
      <c r="C38" s="88"/>
      <c r="D38" s="88"/>
      <c r="E38" s="89"/>
      <c r="F38" s="83" t="str">
        <f t="shared" si="5"/>
        <v/>
      </c>
      <c r="G38" s="90"/>
      <c r="H38" s="88"/>
      <c r="I38" s="88"/>
      <c r="J38" s="89"/>
      <c r="K38" s="84" t="str">
        <f t="shared" si="0"/>
        <v/>
      </c>
      <c r="L38" s="90"/>
      <c r="M38" s="88"/>
      <c r="N38" s="88"/>
      <c r="O38" s="89"/>
      <c r="P38" s="84" t="str">
        <f t="shared" si="1"/>
        <v/>
      </c>
      <c r="Q38" s="95" t="str">
        <f t="shared" si="2"/>
        <v/>
      </c>
      <c r="R38" s="95" t="str">
        <f t="shared" si="3"/>
        <v/>
      </c>
      <c r="S38" s="95" t="str">
        <f t="shared" si="4"/>
        <v/>
      </c>
      <c r="T38" s="126"/>
      <c r="U38" s="126"/>
      <c r="V38" s="126"/>
      <c r="W38" s="126"/>
      <c r="X38" s="126"/>
      <c r="Y38" s="126"/>
    </row>
    <row r="39" spans="2:25" x14ac:dyDescent="0.25">
      <c r="B39" s="87"/>
      <c r="C39" s="88"/>
      <c r="D39" s="88"/>
      <c r="E39" s="89"/>
      <c r="F39" s="83" t="str">
        <f t="shared" si="5"/>
        <v/>
      </c>
      <c r="G39" s="90"/>
      <c r="H39" s="88"/>
      <c r="I39" s="88"/>
      <c r="J39" s="89"/>
      <c r="K39" s="84" t="str">
        <f t="shared" si="0"/>
        <v/>
      </c>
      <c r="L39" s="90"/>
      <c r="M39" s="88"/>
      <c r="N39" s="88"/>
      <c r="O39" s="89"/>
      <c r="P39" s="84" t="str">
        <f t="shared" si="1"/>
        <v/>
      </c>
      <c r="Q39" s="95" t="str">
        <f t="shared" si="2"/>
        <v/>
      </c>
      <c r="R39" s="95" t="str">
        <f t="shared" si="3"/>
        <v/>
      </c>
      <c r="S39" s="95" t="str">
        <f t="shared" si="4"/>
        <v/>
      </c>
      <c r="T39" s="126"/>
      <c r="U39" s="126"/>
      <c r="V39" s="126"/>
      <c r="W39" s="126"/>
      <c r="X39" s="126"/>
      <c r="Y39" s="126"/>
    </row>
    <row r="40" spans="2:25" x14ac:dyDescent="0.25">
      <c r="B40" s="87"/>
      <c r="C40" s="88"/>
      <c r="D40" s="88"/>
      <c r="E40" s="89"/>
      <c r="F40" s="83" t="str">
        <f t="shared" si="5"/>
        <v/>
      </c>
      <c r="G40" s="90"/>
      <c r="H40" s="88"/>
      <c r="I40" s="88"/>
      <c r="J40" s="89"/>
      <c r="K40" s="84" t="str">
        <f t="shared" si="0"/>
        <v/>
      </c>
      <c r="L40" s="90"/>
      <c r="M40" s="88"/>
      <c r="N40" s="88"/>
      <c r="O40" s="89"/>
      <c r="P40" s="84" t="str">
        <f t="shared" si="1"/>
        <v/>
      </c>
      <c r="Q40" s="95" t="str">
        <f t="shared" si="2"/>
        <v/>
      </c>
      <c r="R40" s="95" t="str">
        <f t="shared" si="3"/>
        <v/>
      </c>
      <c r="S40" s="95" t="str">
        <f t="shared" si="4"/>
        <v/>
      </c>
      <c r="T40" s="126"/>
      <c r="U40" s="126"/>
      <c r="V40" s="126"/>
      <c r="W40" s="126"/>
      <c r="X40" s="126"/>
      <c r="Y40" s="126"/>
    </row>
    <row r="41" spans="2:25" x14ac:dyDescent="0.25">
      <c r="B41" s="87"/>
      <c r="C41" s="88"/>
      <c r="D41" s="88"/>
      <c r="E41" s="89"/>
      <c r="F41" s="83" t="str">
        <f t="shared" si="5"/>
        <v/>
      </c>
      <c r="G41" s="90"/>
      <c r="H41" s="88"/>
      <c r="I41" s="88"/>
      <c r="J41" s="89"/>
      <c r="K41" s="84" t="str">
        <f t="shared" si="0"/>
        <v/>
      </c>
      <c r="L41" s="90"/>
      <c r="M41" s="88"/>
      <c r="N41" s="88"/>
      <c r="O41" s="89"/>
      <c r="P41" s="84" t="str">
        <f t="shared" si="1"/>
        <v/>
      </c>
      <c r="Q41" s="95" t="str">
        <f t="shared" si="2"/>
        <v/>
      </c>
      <c r="R41" s="95" t="str">
        <f t="shared" si="3"/>
        <v/>
      </c>
      <c r="S41" s="95" t="str">
        <f t="shared" si="4"/>
        <v/>
      </c>
      <c r="T41" s="126"/>
      <c r="U41" s="126"/>
      <c r="V41" s="126"/>
      <c r="W41" s="126"/>
      <c r="X41" s="126"/>
      <c r="Y41" s="126"/>
    </row>
    <row r="42" spans="2:25" x14ac:dyDescent="0.25">
      <c r="B42" s="87"/>
      <c r="C42" s="88"/>
      <c r="D42" s="88"/>
      <c r="E42" s="89"/>
      <c r="F42" s="83" t="str">
        <f t="shared" si="5"/>
        <v/>
      </c>
      <c r="G42" s="90"/>
      <c r="H42" s="88"/>
      <c r="I42" s="88"/>
      <c r="J42" s="89"/>
      <c r="K42" s="84" t="str">
        <f t="shared" si="0"/>
        <v/>
      </c>
      <c r="L42" s="90"/>
      <c r="M42" s="88"/>
      <c r="N42" s="88"/>
      <c r="O42" s="89"/>
      <c r="P42" s="84" t="str">
        <f t="shared" si="1"/>
        <v/>
      </c>
      <c r="Q42" s="95" t="str">
        <f t="shared" si="2"/>
        <v/>
      </c>
      <c r="R42" s="95" t="str">
        <f t="shared" si="3"/>
        <v/>
      </c>
      <c r="S42" s="95" t="str">
        <f t="shared" si="4"/>
        <v/>
      </c>
      <c r="T42" s="126"/>
      <c r="U42" s="126"/>
      <c r="V42" s="126"/>
      <c r="W42" s="126"/>
      <c r="X42" s="126"/>
      <c r="Y42" s="126"/>
    </row>
    <row r="43" spans="2:25" x14ac:dyDescent="0.25">
      <c r="B43" s="87"/>
      <c r="C43" s="88"/>
      <c r="D43" s="88"/>
      <c r="E43" s="89"/>
      <c r="F43" s="83" t="str">
        <f t="shared" si="5"/>
        <v/>
      </c>
      <c r="G43" s="90"/>
      <c r="H43" s="88"/>
      <c r="I43" s="88"/>
      <c r="J43" s="89"/>
      <c r="K43" s="84" t="str">
        <f t="shared" si="0"/>
        <v/>
      </c>
      <c r="L43" s="90"/>
      <c r="M43" s="88"/>
      <c r="N43" s="88"/>
      <c r="O43" s="89"/>
      <c r="P43" s="84" t="str">
        <f t="shared" si="1"/>
        <v/>
      </c>
      <c r="Q43" s="95" t="str">
        <f t="shared" si="2"/>
        <v/>
      </c>
      <c r="R43" s="95" t="str">
        <f t="shared" si="3"/>
        <v/>
      </c>
      <c r="S43" s="95" t="str">
        <f t="shared" si="4"/>
        <v/>
      </c>
      <c r="T43" s="126"/>
      <c r="U43" s="126"/>
      <c r="V43" s="126"/>
      <c r="W43" s="126"/>
      <c r="X43" s="126"/>
      <c r="Y43" s="126"/>
    </row>
    <row r="44" spans="2:25" x14ac:dyDescent="0.25">
      <c r="B44" s="87"/>
      <c r="C44" s="88"/>
      <c r="D44" s="88"/>
      <c r="E44" s="89"/>
      <c r="F44" s="83" t="str">
        <f t="shared" si="5"/>
        <v/>
      </c>
      <c r="G44" s="90"/>
      <c r="H44" s="88"/>
      <c r="I44" s="88"/>
      <c r="J44" s="89"/>
      <c r="K44" s="84" t="str">
        <f t="shared" si="0"/>
        <v/>
      </c>
      <c r="L44" s="90"/>
      <c r="M44" s="88"/>
      <c r="N44" s="88"/>
      <c r="O44" s="89"/>
      <c r="P44" s="84" t="str">
        <f t="shared" si="1"/>
        <v/>
      </c>
      <c r="Q44" s="95" t="str">
        <f t="shared" si="2"/>
        <v/>
      </c>
      <c r="R44" s="95" t="str">
        <f t="shared" si="3"/>
        <v/>
      </c>
      <c r="S44" s="95" t="str">
        <f t="shared" si="4"/>
        <v/>
      </c>
      <c r="T44" s="126"/>
      <c r="U44" s="126"/>
      <c r="V44" s="126"/>
      <c r="W44" s="126"/>
      <c r="X44" s="126"/>
      <c r="Y44" s="126"/>
    </row>
    <row r="45" spans="2:25" x14ac:dyDescent="0.25">
      <c r="B45" s="87"/>
      <c r="C45" s="88"/>
      <c r="D45" s="88"/>
      <c r="E45" s="89"/>
      <c r="F45" s="83" t="str">
        <f t="shared" si="5"/>
        <v/>
      </c>
      <c r="G45" s="90"/>
      <c r="H45" s="88"/>
      <c r="I45" s="88"/>
      <c r="J45" s="89"/>
      <c r="K45" s="84" t="str">
        <f t="shared" si="0"/>
        <v/>
      </c>
      <c r="L45" s="90"/>
      <c r="M45" s="88"/>
      <c r="N45" s="88"/>
      <c r="O45" s="89"/>
      <c r="P45" s="84" t="str">
        <f t="shared" si="1"/>
        <v/>
      </c>
      <c r="Q45" s="95" t="str">
        <f t="shared" si="2"/>
        <v/>
      </c>
      <c r="R45" s="95" t="str">
        <f t="shared" si="3"/>
        <v/>
      </c>
      <c r="S45" s="95" t="str">
        <f t="shared" si="4"/>
        <v/>
      </c>
      <c r="T45" s="126"/>
      <c r="U45" s="126"/>
      <c r="V45" s="126"/>
      <c r="W45" s="126"/>
      <c r="X45" s="126"/>
      <c r="Y45" s="126"/>
    </row>
    <row r="46" spans="2:25" x14ac:dyDescent="0.25">
      <c r="B46" s="87"/>
      <c r="C46" s="88"/>
      <c r="D46" s="88"/>
      <c r="E46" s="89"/>
      <c r="F46" s="83" t="str">
        <f t="shared" si="5"/>
        <v/>
      </c>
      <c r="G46" s="90"/>
      <c r="H46" s="88"/>
      <c r="I46" s="88"/>
      <c r="J46" s="89"/>
      <c r="K46" s="84" t="str">
        <f t="shared" si="0"/>
        <v/>
      </c>
      <c r="L46" s="90"/>
      <c r="M46" s="88"/>
      <c r="N46" s="88"/>
      <c r="O46" s="89"/>
      <c r="P46" s="84" t="str">
        <f t="shared" si="1"/>
        <v/>
      </c>
      <c r="Q46" s="95" t="str">
        <f t="shared" si="2"/>
        <v/>
      </c>
      <c r="R46" s="95" t="str">
        <f t="shared" si="3"/>
        <v/>
      </c>
      <c r="S46" s="95" t="str">
        <f t="shared" si="4"/>
        <v/>
      </c>
      <c r="T46" s="126"/>
      <c r="U46" s="126"/>
      <c r="V46" s="126"/>
      <c r="W46" s="126"/>
      <c r="X46" s="126"/>
      <c r="Y46" s="126"/>
    </row>
    <row r="47" spans="2:25" x14ac:dyDescent="0.25">
      <c r="B47" s="87"/>
      <c r="C47" s="88"/>
      <c r="D47" s="88"/>
      <c r="E47" s="89"/>
      <c r="F47" s="83" t="str">
        <f t="shared" si="5"/>
        <v/>
      </c>
      <c r="G47" s="90"/>
      <c r="H47" s="88"/>
      <c r="I47" s="88"/>
      <c r="J47" s="89"/>
      <c r="K47" s="84" t="str">
        <f t="shared" si="0"/>
        <v/>
      </c>
      <c r="L47" s="90"/>
      <c r="M47" s="88"/>
      <c r="N47" s="88"/>
      <c r="O47" s="89"/>
      <c r="P47" s="84" t="str">
        <f t="shared" si="1"/>
        <v/>
      </c>
      <c r="Q47" s="95" t="str">
        <f t="shared" si="2"/>
        <v/>
      </c>
      <c r="R47" s="95" t="str">
        <f t="shared" si="3"/>
        <v/>
      </c>
      <c r="S47" s="95" t="str">
        <f t="shared" si="4"/>
        <v/>
      </c>
      <c r="T47" s="126"/>
      <c r="U47" s="126"/>
      <c r="V47" s="126"/>
      <c r="W47" s="126"/>
      <c r="X47" s="126"/>
      <c r="Y47" s="126"/>
    </row>
    <row r="48" spans="2:25" x14ac:dyDescent="0.25">
      <c r="B48" s="87"/>
      <c r="C48" s="88"/>
      <c r="D48" s="88"/>
      <c r="E48" s="89"/>
      <c r="F48" s="83" t="str">
        <f t="shared" si="5"/>
        <v/>
      </c>
      <c r="G48" s="90"/>
      <c r="H48" s="88"/>
      <c r="I48" s="88"/>
      <c r="J48" s="89"/>
      <c r="K48" s="84" t="str">
        <f t="shared" si="0"/>
        <v/>
      </c>
      <c r="L48" s="90"/>
      <c r="M48" s="88"/>
      <c r="N48" s="88"/>
      <c r="O48" s="89"/>
      <c r="P48" s="84" t="str">
        <f t="shared" si="1"/>
        <v/>
      </c>
      <c r="Q48" s="95" t="str">
        <f t="shared" si="2"/>
        <v/>
      </c>
      <c r="R48" s="95" t="str">
        <f t="shared" si="3"/>
        <v/>
      </c>
      <c r="S48" s="95" t="str">
        <f t="shared" si="4"/>
        <v/>
      </c>
      <c r="T48" s="126"/>
      <c r="U48" s="126"/>
      <c r="V48" s="126"/>
      <c r="W48" s="126"/>
      <c r="X48" s="126"/>
      <c r="Y48" s="126"/>
    </row>
    <row r="49" spans="2:25" x14ac:dyDescent="0.25">
      <c r="B49" s="87"/>
      <c r="C49" s="88"/>
      <c r="D49" s="88"/>
      <c r="E49" s="89"/>
      <c r="F49" s="83" t="str">
        <f t="shared" si="5"/>
        <v/>
      </c>
      <c r="G49" s="90"/>
      <c r="H49" s="88"/>
      <c r="I49" s="88"/>
      <c r="J49" s="89"/>
      <c r="K49" s="84" t="str">
        <f t="shared" si="0"/>
        <v/>
      </c>
      <c r="L49" s="90"/>
      <c r="M49" s="88"/>
      <c r="N49" s="88"/>
      <c r="O49" s="89"/>
      <c r="P49" s="84" t="str">
        <f t="shared" si="1"/>
        <v/>
      </c>
      <c r="Q49" s="95" t="str">
        <f t="shared" si="2"/>
        <v/>
      </c>
      <c r="R49" s="95" t="str">
        <f t="shared" si="3"/>
        <v/>
      </c>
      <c r="S49" s="95" t="str">
        <f t="shared" si="4"/>
        <v/>
      </c>
      <c r="T49" s="126"/>
      <c r="U49" s="126"/>
      <c r="V49" s="126"/>
      <c r="W49" s="126"/>
      <c r="X49" s="126"/>
      <c r="Y49" s="126"/>
    </row>
    <row r="50" spans="2:25" x14ac:dyDescent="0.25">
      <c r="B50" s="87"/>
      <c r="C50" s="88"/>
      <c r="D50" s="88"/>
      <c r="E50" s="89"/>
      <c r="F50" s="83" t="str">
        <f t="shared" si="5"/>
        <v/>
      </c>
      <c r="G50" s="90"/>
      <c r="H50" s="88"/>
      <c r="I50" s="88"/>
      <c r="J50" s="89"/>
      <c r="K50" s="84" t="str">
        <f t="shared" si="0"/>
        <v/>
      </c>
      <c r="L50" s="90"/>
      <c r="M50" s="88"/>
      <c r="N50" s="88"/>
      <c r="O50" s="89"/>
      <c r="P50" s="84" t="str">
        <f t="shared" si="1"/>
        <v/>
      </c>
      <c r="Q50" s="95" t="str">
        <f t="shared" si="2"/>
        <v/>
      </c>
      <c r="R50" s="95" t="str">
        <f t="shared" si="3"/>
        <v/>
      </c>
      <c r="S50" s="95" t="str">
        <f t="shared" si="4"/>
        <v/>
      </c>
      <c r="T50" s="126"/>
      <c r="U50" s="126"/>
      <c r="V50" s="126"/>
      <c r="W50" s="126"/>
      <c r="X50" s="126"/>
      <c r="Y50" s="126"/>
    </row>
    <row r="51" spans="2:25" x14ac:dyDescent="0.25">
      <c r="B51" s="87"/>
      <c r="C51" s="88"/>
      <c r="D51" s="88"/>
      <c r="E51" s="89"/>
      <c r="F51" s="83" t="str">
        <f t="shared" si="5"/>
        <v/>
      </c>
      <c r="G51" s="90"/>
      <c r="H51" s="88"/>
      <c r="I51" s="88"/>
      <c r="J51" s="89"/>
      <c r="K51" s="84" t="str">
        <f t="shared" si="0"/>
        <v/>
      </c>
      <c r="L51" s="90"/>
      <c r="M51" s="88"/>
      <c r="N51" s="88"/>
      <c r="O51" s="89"/>
      <c r="P51" s="84" t="str">
        <f t="shared" si="1"/>
        <v/>
      </c>
      <c r="Q51" s="95" t="str">
        <f t="shared" si="2"/>
        <v/>
      </c>
      <c r="R51" s="95" t="str">
        <f t="shared" si="3"/>
        <v/>
      </c>
      <c r="S51" s="95" t="str">
        <f t="shared" si="4"/>
        <v/>
      </c>
      <c r="T51" s="126"/>
      <c r="U51" s="126"/>
      <c r="V51" s="126"/>
      <c r="W51" s="126"/>
      <c r="X51" s="126"/>
      <c r="Y51" s="126"/>
    </row>
    <row r="52" spans="2:25" x14ac:dyDescent="0.25">
      <c r="B52" s="87"/>
      <c r="C52" s="88"/>
      <c r="D52" s="88"/>
      <c r="E52" s="89"/>
      <c r="F52" s="83" t="str">
        <f t="shared" si="5"/>
        <v/>
      </c>
      <c r="G52" s="90"/>
      <c r="H52" s="88"/>
      <c r="I52" s="88"/>
      <c r="J52" s="89"/>
      <c r="K52" s="84" t="str">
        <f t="shared" si="0"/>
        <v/>
      </c>
      <c r="L52" s="90"/>
      <c r="M52" s="88"/>
      <c r="N52" s="88"/>
      <c r="O52" s="89"/>
      <c r="P52" s="84" t="str">
        <f t="shared" si="1"/>
        <v/>
      </c>
      <c r="Q52" s="95" t="str">
        <f t="shared" si="2"/>
        <v/>
      </c>
      <c r="R52" s="95" t="str">
        <f t="shared" si="3"/>
        <v/>
      </c>
      <c r="S52" s="95" t="str">
        <f t="shared" si="4"/>
        <v/>
      </c>
      <c r="T52" s="126"/>
      <c r="U52" s="126"/>
      <c r="V52" s="126"/>
      <c r="W52" s="126"/>
      <c r="X52" s="126"/>
      <c r="Y52" s="126"/>
    </row>
    <row r="53" spans="2:25" x14ac:dyDescent="0.25">
      <c r="B53" s="87"/>
      <c r="C53" s="88"/>
      <c r="D53" s="88"/>
      <c r="E53" s="89"/>
      <c r="F53" s="83" t="str">
        <f t="shared" si="5"/>
        <v/>
      </c>
      <c r="G53" s="90"/>
      <c r="H53" s="88"/>
      <c r="I53" s="88"/>
      <c r="J53" s="89"/>
      <c r="K53" s="84" t="str">
        <f t="shared" si="0"/>
        <v/>
      </c>
      <c r="L53" s="90"/>
      <c r="M53" s="88"/>
      <c r="N53" s="88"/>
      <c r="O53" s="89"/>
      <c r="P53" s="84" t="str">
        <f t="shared" si="1"/>
        <v/>
      </c>
      <c r="Q53" s="95" t="str">
        <f t="shared" si="2"/>
        <v/>
      </c>
      <c r="R53" s="95" t="str">
        <f t="shared" si="3"/>
        <v/>
      </c>
      <c r="S53" s="95" t="str">
        <f t="shared" si="4"/>
        <v/>
      </c>
      <c r="T53" s="126"/>
      <c r="U53" s="126"/>
      <c r="V53" s="126"/>
      <c r="W53" s="126"/>
      <c r="X53" s="126"/>
      <c r="Y53" s="126"/>
    </row>
    <row r="54" spans="2:25" x14ac:dyDescent="0.25">
      <c r="B54" s="87"/>
      <c r="C54" s="88"/>
      <c r="D54" s="88"/>
      <c r="E54" s="89"/>
      <c r="F54" s="83" t="str">
        <f t="shared" si="5"/>
        <v/>
      </c>
      <c r="G54" s="90"/>
      <c r="H54" s="88"/>
      <c r="I54" s="88"/>
      <c r="J54" s="89"/>
      <c r="K54" s="84" t="str">
        <f t="shared" si="0"/>
        <v/>
      </c>
      <c r="L54" s="90"/>
      <c r="M54" s="88"/>
      <c r="N54" s="88"/>
      <c r="O54" s="89"/>
      <c r="P54" s="84" t="str">
        <f t="shared" si="1"/>
        <v/>
      </c>
      <c r="Q54" s="95" t="str">
        <f t="shared" si="2"/>
        <v/>
      </c>
      <c r="R54" s="95" t="str">
        <f t="shared" si="3"/>
        <v/>
      </c>
      <c r="S54" s="95" t="str">
        <f t="shared" si="4"/>
        <v/>
      </c>
      <c r="T54" s="126"/>
      <c r="U54" s="126"/>
      <c r="V54" s="126"/>
      <c r="W54" s="126"/>
      <c r="X54" s="126"/>
      <c r="Y54" s="126"/>
    </row>
    <row r="55" spans="2:25" x14ac:dyDescent="0.25">
      <c r="B55" s="87"/>
      <c r="C55" s="88"/>
      <c r="D55" s="88"/>
      <c r="E55" s="89"/>
      <c r="F55" s="83" t="str">
        <f t="shared" si="5"/>
        <v/>
      </c>
      <c r="G55" s="90"/>
      <c r="H55" s="88"/>
      <c r="I55" s="88"/>
      <c r="J55" s="89"/>
      <c r="K55" s="84" t="str">
        <f t="shared" si="0"/>
        <v/>
      </c>
      <c r="L55" s="90"/>
      <c r="M55" s="88"/>
      <c r="N55" s="88"/>
      <c r="O55" s="89"/>
      <c r="P55" s="84" t="str">
        <f t="shared" si="1"/>
        <v/>
      </c>
      <c r="Q55" s="95" t="str">
        <f t="shared" si="2"/>
        <v/>
      </c>
      <c r="R55" s="95" t="str">
        <f t="shared" si="3"/>
        <v/>
      </c>
      <c r="S55" s="95" t="str">
        <f t="shared" si="4"/>
        <v/>
      </c>
      <c r="T55" s="126"/>
      <c r="U55" s="126"/>
      <c r="V55" s="126"/>
      <c r="W55" s="126"/>
      <c r="X55" s="126"/>
      <c r="Y55" s="126"/>
    </row>
    <row r="56" spans="2:25" ht="15.75" thickBot="1" x14ac:dyDescent="0.3">
      <c r="B56" s="91"/>
      <c r="C56" s="92"/>
      <c r="D56" s="92"/>
      <c r="E56" s="93"/>
      <c r="F56" s="83" t="str">
        <f t="shared" si="5"/>
        <v/>
      </c>
      <c r="G56" s="94"/>
      <c r="H56" s="92"/>
      <c r="I56" s="92"/>
      <c r="J56" s="93"/>
      <c r="K56" s="84" t="str">
        <f t="shared" si="0"/>
        <v/>
      </c>
      <c r="L56" s="94"/>
      <c r="M56" s="92"/>
      <c r="N56" s="92"/>
      <c r="O56" s="93"/>
      <c r="P56" s="84" t="str">
        <f t="shared" si="1"/>
        <v/>
      </c>
      <c r="Q56" s="95" t="str">
        <f t="shared" si="2"/>
        <v/>
      </c>
      <c r="R56" s="95" t="str">
        <f t="shared" si="3"/>
        <v/>
      </c>
      <c r="S56" s="95" t="str">
        <f t="shared" si="4"/>
        <v/>
      </c>
      <c r="T56" s="126"/>
      <c r="U56" s="126"/>
      <c r="V56" s="126"/>
      <c r="W56" s="126"/>
      <c r="X56" s="126"/>
      <c r="Y56" s="126"/>
    </row>
    <row r="57" spans="2:25" ht="15.75" thickBot="1" x14ac:dyDescent="0.3">
      <c r="B57" s="97" t="s">
        <v>154</v>
      </c>
      <c r="C57" s="98"/>
      <c r="D57" s="198" t="str">
        <f>IF(OR(ISBLANK(B24),ISBLANK(C24),ISBLANK(D24),ISBLANK(E24)),"",ROUND(AVERAGE(E24:E56,J24:J56,O24:O56),0))</f>
        <v/>
      </c>
      <c r="E57" s="198"/>
      <c r="F57" s="199"/>
      <c r="G57" s="200" t="s">
        <v>152</v>
      </c>
      <c r="H57" s="201"/>
      <c r="I57" s="201"/>
      <c r="J57" s="201"/>
      <c r="K57" s="146" t="str">
        <f>IF(OR(ISBLANK(B24),ISBLANK(C24),ISBLANK(D24),ISBLANK(E24),ISBLANK(P16)),"",COUNTIF(E24:E56,"&gt;"&amp;P16)+COUNTIF(J24:J56,"&gt;"&amp;P16)+COUNTIF(O24:O56,"&gt;"&amp;P16))</f>
        <v/>
      </c>
      <c r="L57" s="200" t="s">
        <v>153</v>
      </c>
      <c r="M57" s="201"/>
      <c r="N57" s="201"/>
      <c r="O57" s="201"/>
      <c r="P57" s="147" t="str">
        <f>IF(OR(ISBLANK(B24),ISBLANK(C24),ISBLANK(D24),ISBLANK(E24),ISBLANK(P16)),"",COUNTIF(E24:E56,"&lt;="&amp;P16)+COUNTIF(J24:J56,"&lt;="&amp;P16)+COUNTIF(O24:O56,"&lt;="&amp;P16))</f>
        <v/>
      </c>
      <c r="Q57" s="95"/>
      <c r="R57" s="95"/>
      <c r="S57" s="95"/>
      <c r="T57" s="126"/>
      <c r="U57" s="126"/>
      <c r="V57" s="126"/>
      <c r="W57" s="126"/>
      <c r="X57" s="126"/>
      <c r="Y57" s="126"/>
    </row>
    <row r="58" spans="2:25" hidden="1" x14ac:dyDescent="0.25">
      <c r="C58" t="b">
        <f>ISNUMBER(C24)</f>
        <v>0</v>
      </c>
      <c r="D58" t="b">
        <f>ISNUMBER(D24)</f>
        <v>0</v>
      </c>
      <c r="H58" t="b">
        <f>ISNUMBER(H24)</f>
        <v>0</v>
      </c>
      <c r="I58" t="b">
        <f>ISNUMBER(I24)</f>
        <v>0</v>
      </c>
      <c r="M58" t="b">
        <f>ISNUMBER(M24)</f>
        <v>0</v>
      </c>
      <c r="N58" t="b">
        <f>ISNUMBER(N24)</f>
        <v>0</v>
      </c>
      <c r="T58" s="126"/>
      <c r="U58" s="126"/>
      <c r="V58" s="126"/>
      <c r="W58" s="126"/>
      <c r="X58" s="126"/>
      <c r="Y58" s="126"/>
    </row>
    <row r="59" spans="2:25" hidden="1" x14ac:dyDescent="0.25">
      <c r="C59" t="b">
        <f t="shared" ref="C59:D74" si="6">ISNUMBER(C25)</f>
        <v>0</v>
      </c>
      <c r="D59" t="b">
        <f t="shared" si="6"/>
        <v>0</v>
      </c>
      <c r="H59" t="b">
        <f t="shared" ref="H59:I74" si="7">ISNUMBER(H25)</f>
        <v>0</v>
      </c>
      <c r="I59" t="b">
        <f t="shared" si="7"/>
        <v>0</v>
      </c>
      <c r="M59" t="b">
        <f t="shared" ref="M59:N74" si="8">ISNUMBER(M25)</f>
        <v>0</v>
      </c>
      <c r="N59" t="b">
        <f t="shared" si="8"/>
        <v>0</v>
      </c>
      <c r="R59" s="96"/>
      <c r="T59" s="126"/>
      <c r="U59" s="126"/>
      <c r="V59" s="126"/>
      <c r="W59" s="126"/>
      <c r="X59" s="126"/>
      <c r="Y59" s="126"/>
    </row>
    <row r="60" spans="2:25" hidden="1" x14ac:dyDescent="0.25">
      <c r="C60" t="b">
        <f t="shared" si="6"/>
        <v>0</v>
      </c>
      <c r="D60" t="b">
        <f t="shared" si="6"/>
        <v>0</v>
      </c>
      <c r="H60" t="b">
        <f t="shared" si="7"/>
        <v>0</v>
      </c>
      <c r="I60" t="b">
        <f t="shared" si="7"/>
        <v>0</v>
      </c>
      <c r="M60" t="b">
        <f t="shared" si="8"/>
        <v>0</v>
      </c>
      <c r="N60" t="b">
        <f t="shared" si="8"/>
        <v>0</v>
      </c>
      <c r="T60" s="126"/>
      <c r="U60" s="126"/>
      <c r="V60" s="126"/>
      <c r="W60" s="126"/>
      <c r="X60" s="126"/>
      <c r="Y60" s="126"/>
    </row>
    <row r="61" spans="2:25" hidden="1" x14ac:dyDescent="0.25">
      <c r="C61" t="b">
        <f t="shared" si="6"/>
        <v>0</v>
      </c>
      <c r="D61" t="b">
        <f t="shared" si="6"/>
        <v>0</v>
      </c>
      <c r="H61" t="b">
        <f t="shared" si="7"/>
        <v>0</v>
      </c>
      <c r="I61" t="b">
        <f t="shared" si="7"/>
        <v>0</v>
      </c>
      <c r="M61" t="b">
        <f t="shared" si="8"/>
        <v>0</v>
      </c>
      <c r="N61" t="b">
        <f t="shared" si="8"/>
        <v>0</v>
      </c>
      <c r="T61" s="126"/>
      <c r="U61" s="126"/>
      <c r="V61" s="126"/>
      <c r="W61" s="126"/>
      <c r="X61" s="126"/>
      <c r="Y61" s="126"/>
    </row>
    <row r="62" spans="2:25" hidden="1" x14ac:dyDescent="0.25">
      <c r="C62" t="b">
        <f t="shared" si="6"/>
        <v>0</v>
      </c>
      <c r="D62" t="b">
        <f t="shared" si="6"/>
        <v>0</v>
      </c>
      <c r="H62" t="b">
        <f t="shared" si="7"/>
        <v>0</v>
      </c>
      <c r="I62" t="b">
        <f t="shared" si="7"/>
        <v>0</v>
      </c>
      <c r="M62" t="b">
        <f t="shared" si="8"/>
        <v>0</v>
      </c>
      <c r="N62" t="b">
        <f t="shared" si="8"/>
        <v>0</v>
      </c>
      <c r="T62" s="126"/>
      <c r="U62" s="126"/>
      <c r="V62" s="126"/>
      <c r="W62" s="126"/>
      <c r="X62" s="126"/>
      <c r="Y62" s="126"/>
    </row>
    <row r="63" spans="2:25" hidden="1" x14ac:dyDescent="0.25">
      <c r="C63" t="b">
        <f t="shared" si="6"/>
        <v>0</v>
      </c>
      <c r="D63" t="b">
        <f t="shared" si="6"/>
        <v>0</v>
      </c>
      <c r="H63" t="b">
        <f t="shared" si="7"/>
        <v>0</v>
      </c>
      <c r="I63" t="b">
        <f t="shared" si="7"/>
        <v>0</v>
      </c>
      <c r="M63" t="b">
        <f t="shared" si="8"/>
        <v>0</v>
      </c>
      <c r="N63" t="b">
        <f t="shared" si="8"/>
        <v>0</v>
      </c>
      <c r="T63" s="126"/>
      <c r="U63" s="126"/>
      <c r="V63" s="126"/>
      <c r="W63" s="126"/>
      <c r="X63" s="126"/>
      <c r="Y63" s="126"/>
    </row>
    <row r="64" spans="2:25" hidden="1" x14ac:dyDescent="0.25">
      <c r="C64" t="b">
        <f t="shared" si="6"/>
        <v>0</v>
      </c>
      <c r="D64" t="b">
        <f t="shared" si="6"/>
        <v>0</v>
      </c>
      <c r="H64" t="b">
        <f t="shared" si="7"/>
        <v>0</v>
      </c>
      <c r="I64" t="b">
        <f t="shared" si="7"/>
        <v>0</v>
      </c>
      <c r="M64" t="b">
        <f t="shared" si="8"/>
        <v>0</v>
      </c>
      <c r="N64" t="b">
        <f t="shared" si="8"/>
        <v>0</v>
      </c>
      <c r="T64" s="126"/>
      <c r="U64" s="126"/>
      <c r="V64" s="126"/>
      <c r="W64" s="126"/>
      <c r="X64" s="126"/>
      <c r="Y64" s="126"/>
    </row>
    <row r="65" spans="3:25" hidden="1" x14ac:dyDescent="0.25">
      <c r="C65" t="b">
        <f t="shared" si="6"/>
        <v>0</v>
      </c>
      <c r="D65" t="b">
        <f t="shared" si="6"/>
        <v>0</v>
      </c>
      <c r="H65" t="b">
        <f t="shared" si="7"/>
        <v>0</v>
      </c>
      <c r="I65" t="b">
        <f t="shared" si="7"/>
        <v>0</v>
      </c>
      <c r="M65" t="b">
        <f t="shared" si="8"/>
        <v>0</v>
      </c>
      <c r="N65" t="b">
        <f t="shared" si="8"/>
        <v>0</v>
      </c>
      <c r="T65" s="126"/>
      <c r="U65" s="126"/>
      <c r="V65" s="126"/>
      <c r="W65" s="126"/>
      <c r="X65" s="126"/>
      <c r="Y65" s="126"/>
    </row>
    <row r="66" spans="3:25" hidden="1" x14ac:dyDescent="0.25">
      <c r="C66" t="b">
        <f t="shared" si="6"/>
        <v>0</v>
      </c>
      <c r="D66" t="b">
        <f t="shared" si="6"/>
        <v>0</v>
      </c>
      <c r="H66" t="b">
        <f t="shared" si="7"/>
        <v>0</v>
      </c>
      <c r="I66" t="b">
        <f t="shared" si="7"/>
        <v>0</v>
      </c>
      <c r="M66" t="b">
        <f t="shared" si="8"/>
        <v>0</v>
      </c>
      <c r="N66" t="b">
        <f t="shared" si="8"/>
        <v>0</v>
      </c>
      <c r="T66" s="126"/>
      <c r="U66" s="126"/>
      <c r="V66" s="126"/>
      <c r="W66" s="126"/>
      <c r="X66" s="126"/>
      <c r="Y66" s="126"/>
    </row>
    <row r="67" spans="3:25" hidden="1" x14ac:dyDescent="0.25">
      <c r="C67" t="b">
        <f t="shared" si="6"/>
        <v>0</v>
      </c>
      <c r="D67" t="b">
        <f t="shared" si="6"/>
        <v>0</v>
      </c>
      <c r="H67" t="b">
        <f t="shared" si="7"/>
        <v>0</v>
      </c>
      <c r="I67" t="b">
        <f t="shared" si="7"/>
        <v>0</v>
      </c>
      <c r="M67" t="b">
        <f t="shared" si="8"/>
        <v>0</v>
      </c>
      <c r="N67" t="b">
        <f t="shared" si="8"/>
        <v>0</v>
      </c>
      <c r="T67" s="126"/>
      <c r="U67" s="126"/>
      <c r="V67" s="126"/>
      <c r="W67" s="126"/>
      <c r="X67" s="126"/>
      <c r="Y67" s="126"/>
    </row>
    <row r="68" spans="3:25" hidden="1" x14ac:dyDescent="0.25">
      <c r="C68" t="b">
        <f t="shared" si="6"/>
        <v>0</v>
      </c>
      <c r="D68" t="b">
        <f t="shared" si="6"/>
        <v>0</v>
      </c>
      <c r="H68" t="b">
        <f t="shared" si="7"/>
        <v>0</v>
      </c>
      <c r="I68" t="b">
        <f t="shared" si="7"/>
        <v>0</v>
      </c>
      <c r="M68" t="b">
        <f t="shared" si="8"/>
        <v>0</v>
      </c>
      <c r="N68" t="b">
        <f t="shared" si="8"/>
        <v>0</v>
      </c>
      <c r="T68" s="126"/>
      <c r="U68" s="126"/>
      <c r="V68" s="126"/>
      <c r="W68" s="126"/>
      <c r="X68" s="126"/>
      <c r="Y68" s="126"/>
    </row>
    <row r="69" spans="3:25" hidden="1" x14ac:dyDescent="0.25">
      <c r="C69" t="b">
        <f t="shared" si="6"/>
        <v>0</v>
      </c>
      <c r="D69" t="b">
        <f t="shared" si="6"/>
        <v>0</v>
      </c>
      <c r="H69" t="b">
        <f t="shared" si="7"/>
        <v>0</v>
      </c>
      <c r="I69" t="b">
        <f t="shared" si="7"/>
        <v>0</v>
      </c>
      <c r="M69" t="b">
        <f t="shared" si="8"/>
        <v>0</v>
      </c>
      <c r="N69" t="b">
        <f t="shared" si="8"/>
        <v>0</v>
      </c>
    </row>
    <row r="70" spans="3:25" hidden="1" x14ac:dyDescent="0.25">
      <c r="C70" t="b">
        <f t="shared" si="6"/>
        <v>0</v>
      </c>
      <c r="D70" t="b">
        <f t="shared" si="6"/>
        <v>0</v>
      </c>
      <c r="H70" t="b">
        <f t="shared" si="7"/>
        <v>0</v>
      </c>
      <c r="I70" t="b">
        <f t="shared" si="7"/>
        <v>0</v>
      </c>
      <c r="M70" t="b">
        <f t="shared" si="8"/>
        <v>0</v>
      </c>
      <c r="N70" t="b">
        <f t="shared" si="8"/>
        <v>0</v>
      </c>
    </row>
    <row r="71" spans="3:25" hidden="1" x14ac:dyDescent="0.25">
      <c r="C71" t="b">
        <f t="shared" si="6"/>
        <v>0</v>
      </c>
      <c r="D71" t="b">
        <f t="shared" si="6"/>
        <v>0</v>
      </c>
      <c r="H71" t="b">
        <f t="shared" si="7"/>
        <v>0</v>
      </c>
      <c r="I71" t="b">
        <f t="shared" si="7"/>
        <v>0</v>
      </c>
      <c r="M71" t="b">
        <f t="shared" si="8"/>
        <v>0</v>
      </c>
      <c r="N71" t="b">
        <f t="shared" si="8"/>
        <v>0</v>
      </c>
    </row>
    <row r="72" spans="3:25" hidden="1" x14ac:dyDescent="0.25">
      <c r="C72" t="b">
        <f t="shared" si="6"/>
        <v>0</v>
      </c>
      <c r="D72" t="b">
        <f t="shared" si="6"/>
        <v>0</v>
      </c>
      <c r="H72" t="b">
        <f t="shared" si="7"/>
        <v>0</v>
      </c>
      <c r="I72" t="b">
        <f t="shared" si="7"/>
        <v>0</v>
      </c>
      <c r="M72" t="b">
        <f t="shared" si="8"/>
        <v>0</v>
      </c>
      <c r="N72" t="b">
        <f t="shared" si="8"/>
        <v>0</v>
      </c>
    </row>
    <row r="73" spans="3:25" hidden="1" x14ac:dyDescent="0.25">
      <c r="C73" t="b">
        <f t="shared" si="6"/>
        <v>0</v>
      </c>
      <c r="D73" t="b">
        <f t="shared" si="6"/>
        <v>0</v>
      </c>
      <c r="H73" t="b">
        <f t="shared" si="7"/>
        <v>0</v>
      </c>
      <c r="I73" t="b">
        <f t="shared" si="7"/>
        <v>0</v>
      </c>
      <c r="M73" t="b">
        <f t="shared" si="8"/>
        <v>0</v>
      </c>
      <c r="N73" t="b">
        <f t="shared" si="8"/>
        <v>0</v>
      </c>
    </row>
    <row r="74" spans="3:25" hidden="1" x14ac:dyDescent="0.25">
      <c r="C74" t="b">
        <f t="shared" si="6"/>
        <v>0</v>
      </c>
      <c r="D74" t="b">
        <f t="shared" si="6"/>
        <v>0</v>
      </c>
      <c r="H74" t="b">
        <f t="shared" si="7"/>
        <v>0</v>
      </c>
      <c r="I74" t="b">
        <f t="shared" si="7"/>
        <v>0</v>
      </c>
      <c r="M74" t="b">
        <f t="shared" si="8"/>
        <v>0</v>
      </c>
      <c r="N74" t="b">
        <f t="shared" si="8"/>
        <v>0</v>
      </c>
    </row>
    <row r="75" spans="3:25" hidden="1" x14ac:dyDescent="0.25">
      <c r="C75" t="b">
        <f t="shared" ref="C75:D90" si="9">ISNUMBER(C41)</f>
        <v>0</v>
      </c>
      <c r="D75" t="b">
        <f t="shared" si="9"/>
        <v>0</v>
      </c>
      <c r="H75" t="b">
        <f t="shared" ref="H75:I90" si="10">ISNUMBER(H41)</f>
        <v>0</v>
      </c>
      <c r="I75" t="b">
        <f t="shared" si="10"/>
        <v>0</v>
      </c>
      <c r="M75" t="b">
        <f t="shared" ref="M75:N90" si="11">ISNUMBER(M41)</f>
        <v>0</v>
      </c>
      <c r="N75" t="b">
        <f t="shared" si="11"/>
        <v>0</v>
      </c>
    </row>
    <row r="76" spans="3:25" hidden="1" x14ac:dyDescent="0.25">
      <c r="C76" t="b">
        <f t="shared" si="9"/>
        <v>0</v>
      </c>
      <c r="D76" t="b">
        <f t="shared" si="9"/>
        <v>0</v>
      </c>
      <c r="H76" t="b">
        <f t="shared" si="10"/>
        <v>0</v>
      </c>
      <c r="I76" t="b">
        <f t="shared" si="10"/>
        <v>0</v>
      </c>
      <c r="M76" t="b">
        <f t="shared" si="11"/>
        <v>0</v>
      </c>
      <c r="N76" t="b">
        <f t="shared" si="11"/>
        <v>0</v>
      </c>
    </row>
    <row r="77" spans="3:25" hidden="1" x14ac:dyDescent="0.25">
      <c r="C77" t="b">
        <f t="shared" si="9"/>
        <v>0</v>
      </c>
      <c r="D77" t="b">
        <f t="shared" si="9"/>
        <v>0</v>
      </c>
      <c r="H77" t="b">
        <f t="shared" si="10"/>
        <v>0</v>
      </c>
      <c r="I77" t="b">
        <f t="shared" si="10"/>
        <v>0</v>
      </c>
      <c r="M77" t="b">
        <f t="shared" si="11"/>
        <v>0</v>
      </c>
      <c r="N77" t="b">
        <f t="shared" si="11"/>
        <v>0</v>
      </c>
    </row>
    <row r="78" spans="3:25" hidden="1" x14ac:dyDescent="0.25">
      <c r="C78" t="b">
        <f t="shared" si="9"/>
        <v>0</v>
      </c>
      <c r="D78" t="b">
        <f t="shared" si="9"/>
        <v>0</v>
      </c>
      <c r="H78" t="b">
        <f t="shared" si="10"/>
        <v>0</v>
      </c>
      <c r="I78" t="b">
        <f t="shared" si="10"/>
        <v>0</v>
      </c>
      <c r="M78" t="b">
        <f t="shared" si="11"/>
        <v>0</v>
      </c>
      <c r="N78" t="b">
        <f t="shared" si="11"/>
        <v>0</v>
      </c>
    </row>
    <row r="79" spans="3:25" hidden="1" x14ac:dyDescent="0.25">
      <c r="C79" t="b">
        <f t="shared" si="9"/>
        <v>0</v>
      </c>
      <c r="D79" t="b">
        <f t="shared" si="9"/>
        <v>0</v>
      </c>
      <c r="H79" t="b">
        <f t="shared" si="10"/>
        <v>0</v>
      </c>
      <c r="I79" t="b">
        <f t="shared" si="10"/>
        <v>0</v>
      </c>
      <c r="M79" t="b">
        <f t="shared" si="11"/>
        <v>0</v>
      </c>
      <c r="N79" t="b">
        <f t="shared" si="11"/>
        <v>0</v>
      </c>
    </row>
    <row r="80" spans="3:25" hidden="1" x14ac:dyDescent="0.25">
      <c r="C80" t="b">
        <f t="shared" si="9"/>
        <v>0</v>
      </c>
      <c r="D80" t="b">
        <f t="shared" si="9"/>
        <v>0</v>
      </c>
      <c r="H80" t="b">
        <f t="shared" si="10"/>
        <v>0</v>
      </c>
      <c r="I80" t="b">
        <f t="shared" si="10"/>
        <v>0</v>
      </c>
      <c r="M80" t="b">
        <f t="shared" si="11"/>
        <v>0</v>
      </c>
      <c r="N80" t="b">
        <f t="shared" si="11"/>
        <v>0</v>
      </c>
    </row>
    <row r="81" spans="3:14" hidden="1" x14ac:dyDescent="0.25">
      <c r="C81" t="b">
        <f t="shared" si="9"/>
        <v>0</v>
      </c>
      <c r="D81" t="b">
        <f t="shared" si="9"/>
        <v>0</v>
      </c>
      <c r="H81" t="b">
        <f t="shared" si="10"/>
        <v>0</v>
      </c>
      <c r="I81" t="b">
        <f t="shared" si="10"/>
        <v>0</v>
      </c>
      <c r="M81" t="b">
        <f t="shared" si="11"/>
        <v>0</v>
      </c>
      <c r="N81" t="b">
        <f t="shared" si="11"/>
        <v>0</v>
      </c>
    </row>
    <row r="82" spans="3:14" hidden="1" x14ac:dyDescent="0.25">
      <c r="C82" t="b">
        <f t="shared" si="9"/>
        <v>0</v>
      </c>
      <c r="D82" t="b">
        <f t="shared" si="9"/>
        <v>0</v>
      </c>
      <c r="H82" t="b">
        <f t="shared" si="10"/>
        <v>0</v>
      </c>
      <c r="I82" t="b">
        <f t="shared" si="10"/>
        <v>0</v>
      </c>
      <c r="M82" t="b">
        <f t="shared" si="11"/>
        <v>0</v>
      </c>
      <c r="N82" t="b">
        <f t="shared" si="11"/>
        <v>0</v>
      </c>
    </row>
    <row r="83" spans="3:14" hidden="1" x14ac:dyDescent="0.25">
      <c r="C83" t="b">
        <f t="shared" si="9"/>
        <v>0</v>
      </c>
      <c r="D83" t="b">
        <f t="shared" si="9"/>
        <v>0</v>
      </c>
      <c r="H83" t="b">
        <f t="shared" si="10"/>
        <v>0</v>
      </c>
      <c r="I83" t="b">
        <f t="shared" si="10"/>
        <v>0</v>
      </c>
      <c r="M83" t="b">
        <f t="shared" si="11"/>
        <v>0</v>
      </c>
      <c r="N83" t="b">
        <f t="shared" si="11"/>
        <v>0</v>
      </c>
    </row>
    <row r="84" spans="3:14" hidden="1" x14ac:dyDescent="0.25">
      <c r="C84" t="b">
        <f t="shared" si="9"/>
        <v>0</v>
      </c>
      <c r="D84" t="b">
        <f t="shared" si="9"/>
        <v>0</v>
      </c>
      <c r="H84" t="b">
        <f t="shared" si="10"/>
        <v>0</v>
      </c>
      <c r="I84" t="b">
        <f t="shared" si="10"/>
        <v>0</v>
      </c>
      <c r="M84" t="b">
        <f t="shared" si="11"/>
        <v>0</v>
      </c>
      <c r="N84" t="b">
        <f t="shared" si="11"/>
        <v>0</v>
      </c>
    </row>
    <row r="85" spans="3:14" hidden="1" x14ac:dyDescent="0.25">
      <c r="C85" t="b">
        <f t="shared" si="9"/>
        <v>0</v>
      </c>
      <c r="D85" t="b">
        <f t="shared" si="9"/>
        <v>0</v>
      </c>
      <c r="H85" t="b">
        <f t="shared" si="10"/>
        <v>0</v>
      </c>
      <c r="I85" t="b">
        <f t="shared" si="10"/>
        <v>0</v>
      </c>
      <c r="M85" t="b">
        <f t="shared" si="11"/>
        <v>0</v>
      </c>
      <c r="N85" t="b">
        <f t="shared" si="11"/>
        <v>0</v>
      </c>
    </row>
    <row r="86" spans="3:14" hidden="1" x14ac:dyDescent="0.25">
      <c r="C86" t="b">
        <f t="shared" si="9"/>
        <v>0</v>
      </c>
      <c r="D86" t="b">
        <f t="shared" si="9"/>
        <v>0</v>
      </c>
      <c r="H86" t="b">
        <f t="shared" si="10"/>
        <v>0</v>
      </c>
      <c r="I86" t="b">
        <f t="shared" si="10"/>
        <v>0</v>
      </c>
      <c r="M86" t="b">
        <f t="shared" si="11"/>
        <v>0</v>
      </c>
      <c r="N86" t="b">
        <f t="shared" si="11"/>
        <v>0</v>
      </c>
    </row>
    <row r="87" spans="3:14" hidden="1" x14ac:dyDescent="0.25">
      <c r="C87" t="b">
        <f t="shared" si="9"/>
        <v>0</v>
      </c>
      <c r="D87" t="b">
        <f t="shared" si="9"/>
        <v>0</v>
      </c>
      <c r="H87" t="b">
        <f t="shared" si="10"/>
        <v>0</v>
      </c>
      <c r="I87" t="b">
        <f t="shared" si="10"/>
        <v>0</v>
      </c>
      <c r="M87" t="b">
        <f t="shared" si="11"/>
        <v>0</v>
      </c>
      <c r="N87" t="b">
        <f t="shared" si="11"/>
        <v>0</v>
      </c>
    </row>
    <row r="88" spans="3:14" hidden="1" x14ac:dyDescent="0.25">
      <c r="C88" t="b">
        <f t="shared" si="9"/>
        <v>0</v>
      </c>
      <c r="D88" t="b">
        <f t="shared" si="9"/>
        <v>0</v>
      </c>
      <c r="H88" t="b">
        <f t="shared" si="10"/>
        <v>0</v>
      </c>
      <c r="I88" t="b">
        <f t="shared" si="10"/>
        <v>0</v>
      </c>
      <c r="M88" t="b">
        <f t="shared" si="11"/>
        <v>0</v>
      </c>
      <c r="N88" t="b">
        <f t="shared" si="11"/>
        <v>0</v>
      </c>
    </row>
    <row r="89" spans="3:14" hidden="1" x14ac:dyDescent="0.25">
      <c r="C89" t="b">
        <f t="shared" si="9"/>
        <v>0</v>
      </c>
      <c r="D89" t="b">
        <f t="shared" si="9"/>
        <v>0</v>
      </c>
      <c r="H89" t="b">
        <f t="shared" si="10"/>
        <v>0</v>
      </c>
      <c r="I89" t="b">
        <f t="shared" si="10"/>
        <v>0</v>
      </c>
      <c r="M89" t="b">
        <f t="shared" si="11"/>
        <v>0</v>
      </c>
      <c r="N89" t="b">
        <f t="shared" si="11"/>
        <v>0</v>
      </c>
    </row>
    <row r="90" spans="3:14" hidden="1" x14ac:dyDescent="0.25">
      <c r="C90" t="b">
        <f t="shared" si="9"/>
        <v>0</v>
      </c>
      <c r="D90" t="b">
        <f t="shared" si="9"/>
        <v>0</v>
      </c>
      <c r="H90" t="b">
        <f t="shared" si="10"/>
        <v>0</v>
      </c>
      <c r="I90" t="b">
        <f t="shared" si="10"/>
        <v>0</v>
      </c>
      <c r="M90" t="b">
        <f t="shared" si="11"/>
        <v>0</v>
      </c>
      <c r="N90" t="b">
        <f t="shared" si="11"/>
        <v>0</v>
      </c>
    </row>
    <row r="144" ht="15.75" thickBot="1" x14ac:dyDescent="0.3"/>
    <row r="145" spans="34:46" ht="16.5" thickTop="1" thickBot="1" x14ac:dyDescent="0.3">
      <c r="AI145" s="219" t="s">
        <v>88</v>
      </c>
      <c r="AJ145" s="219"/>
    </row>
    <row r="146" spans="34:46" ht="15.75" thickBot="1" x14ac:dyDescent="0.3">
      <c r="AI146" s="133" t="s">
        <v>89</v>
      </c>
      <c r="AJ146" s="134" t="s">
        <v>90</v>
      </c>
    </row>
    <row r="147" spans="34:46" x14ac:dyDescent="0.25">
      <c r="AI147" s="135" t="s">
        <v>91</v>
      </c>
      <c r="AJ147" s="136">
        <v>60</v>
      </c>
      <c r="AS147" s="126" t="str">
        <f>IF($P$14="PA4",$P$16+80,"NOT PA4")</f>
        <v>NOT PA4</v>
      </c>
      <c r="AT147" s="126" t="str">
        <f>IF(P14="PA4",IF($AS$147&gt;=$AS$148,$AS$147,$AS$148),"NOT PA4")</f>
        <v>NOT PA4</v>
      </c>
    </row>
    <row r="148" spans="34:46" x14ac:dyDescent="0.25">
      <c r="AI148" s="135" t="s">
        <v>92</v>
      </c>
      <c r="AJ148" s="136">
        <v>70</v>
      </c>
      <c r="AS148" s="126" t="str">
        <f>IF($P$14="PA4",170,"NOT PA4")</f>
        <v>NOT PA4</v>
      </c>
    </row>
    <row r="149" spans="34:46" x14ac:dyDescent="0.25">
      <c r="AI149" s="135" t="s">
        <v>95</v>
      </c>
      <c r="AJ149" s="136">
        <v>80</v>
      </c>
    </row>
    <row r="150" spans="34:46" ht="15.75" thickBot="1" x14ac:dyDescent="0.3">
      <c r="AI150" s="137" t="s">
        <v>93</v>
      </c>
      <c r="AJ150" s="138">
        <v>250</v>
      </c>
    </row>
    <row r="151" spans="34:46" ht="15.75" thickTop="1" x14ac:dyDescent="0.25">
      <c r="AH151" s="139" t="s">
        <v>99</v>
      </c>
      <c r="AI151" s="140" t="e">
        <f>VLOOKUP(D8,AI147:AJ150,2,FALSE)</f>
        <v>#N/A</v>
      </c>
    </row>
    <row r="152" spans="34:46" x14ac:dyDescent="0.25">
      <c r="AH152" s="139" t="s">
        <v>96</v>
      </c>
      <c r="AI152" s="126" t="e">
        <f>IF(I11&gt;=AI151,"No","Yes")</f>
        <v>#N/A</v>
      </c>
    </row>
    <row r="153" spans="34:46" x14ac:dyDescent="0.25">
      <c r="AH153" s="139" t="s">
        <v>100</v>
      </c>
      <c r="AI153" s="140" t="e">
        <f>IF(I11&gt;=AI151,I11,AI151)</f>
        <v>#N/A</v>
      </c>
    </row>
    <row r="155" spans="34:46" x14ac:dyDescent="0.25">
      <c r="AH155" s="139" t="s">
        <v>27</v>
      </c>
    </row>
    <row r="156" spans="34:46" x14ac:dyDescent="0.25">
      <c r="AH156" s="139" t="s">
        <v>28</v>
      </c>
    </row>
    <row r="158" spans="34:46" x14ac:dyDescent="0.25">
      <c r="AM158" s="132" t="e">
        <f>ROUND(1267.2*((I10/9)+(I9*AI153/150)),2)</f>
        <v>#N/A</v>
      </c>
    </row>
    <row r="159" spans="34:46" x14ac:dyDescent="0.25">
      <c r="AH159" s="141" t="s">
        <v>18</v>
      </c>
      <c r="AI159" s="126" t="s">
        <v>102</v>
      </c>
    </row>
    <row r="160" spans="34:46" x14ac:dyDescent="0.25">
      <c r="AH160" s="141" t="s">
        <v>19</v>
      </c>
      <c r="AI160" s="126" t="s">
        <v>103</v>
      </c>
      <c r="AO160" s="126" t="str">
        <f>IF(P15="Yes","PAEfive",IF(P14="PA1","PAEone",IF(P14="PA2","PAEtwo",IF(P14="PA3","PAEthree",IF(P14="PA4","PAEfour","PAEempty")))))</f>
        <v>PAEempty</v>
      </c>
      <c r="AP160" s="126" t="str">
        <f>IF(P15="Yes","Afive",IF(P14="PA1","Aone",IF(P14="PA2","Atwo",IF(P14="PA3","Athree",IF(P14="PA4","Afour","")))))</f>
        <v/>
      </c>
    </row>
    <row r="161" spans="34:45" x14ac:dyDescent="0.25">
      <c r="AH161" s="141" t="s">
        <v>20</v>
      </c>
      <c r="AI161" s="126" t="s">
        <v>104</v>
      </c>
    </row>
    <row r="162" spans="34:45" x14ac:dyDescent="0.25">
      <c r="AH162" s="141" t="s">
        <v>21</v>
      </c>
      <c r="AI162" s="126" t="s">
        <v>105</v>
      </c>
      <c r="AP162" s="126" t="s">
        <v>148</v>
      </c>
    </row>
    <row r="163" spans="34:45" ht="54.95" customHeight="1" x14ac:dyDescent="0.25">
      <c r="AP163" s="126" t="s">
        <v>108</v>
      </c>
    </row>
    <row r="164" spans="34:45" ht="45" customHeight="1" x14ac:dyDescent="0.25">
      <c r="AP164" s="126" t="s">
        <v>110</v>
      </c>
    </row>
    <row r="165" spans="34:45" ht="47.45" customHeight="1" x14ac:dyDescent="0.25">
      <c r="AL165" s="126" t="s">
        <v>109</v>
      </c>
      <c r="AP165" s="126" t="s">
        <v>111</v>
      </c>
    </row>
    <row r="166" spans="34:45" ht="51.6" customHeight="1" x14ac:dyDescent="0.25">
      <c r="AL166" s="126" t="s">
        <v>113</v>
      </c>
      <c r="AP166" s="126" t="s">
        <v>112</v>
      </c>
    </row>
    <row r="167" spans="34:45" ht="45" customHeight="1" x14ac:dyDescent="0.25">
      <c r="AL167" s="126" t="s">
        <v>114</v>
      </c>
      <c r="AP167" s="126" t="s">
        <v>124</v>
      </c>
    </row>
    <row r="168" spans="34:45" x14ac:dyDescent="0.25">
      <c r="AL168" s="126" t="s">
        <v>115</v>
      </c>
    </row>
    <row r="169" spans="34:45" ht="47.45" customHeight="1" x14ac:dyDescent="0.25">
      <c r="AL169" s="126" t="s">
        <v>125</v>
      </c>
      <c r="AS169" s="142" t="str">
        <f>IF(P15="Yes","payequationfive",IF(P14="PA1","payequationone",IF(P14="PA2","payequationtwo",IF(P14="PA3","payequationthree",IF(P14="PA4","payequationfour","")))))</f>
        <v/>
      </c>
    </row>
    <row r="170" spans="34:45" x14ac:dyDescent="0.25">
      <c r="AS170" s="142"/>
    </row>
    <row r="171" spans="34:45" ht="54" customHeight="1" x14ac:dyDescent="0.25">
      <c r="AS171" s="142" t="s">
        <v>117</v>
      </c>
    </row>
    <row r="172" spans="34:45" ht="54" customHeight="1" x14ac:dyDescent="0.25">
      <c r="AS172" s="142" t="s">
        <v>118</v>
      </c>
    </row>
    <row r="173" spans="34:45" ht="54" customHeight="1" x14ac:dyDescent="0.25">
      <c r="AS173" s="142" t="s">
        <v>119</v>
      </c>
    </row>
    <row r="174" spans="34:45" ht="54" customHeight="1" x14ac:dyDescent="0.25">
      <c r="AS174" s="142" t="s">
        <v>120</v>
      </c>
    </row>
    <row r="175" spans="34:45" ht="54" customHeight="1" x14ac:dyDescent="0.25">
      <c r="AS175" s="142" t="s">
        <v>121</v>
      </c>
    </row>
  </sheetData>
  <sheetProtection algorithmName="SHA-512" hashValue="zRdnaPVZn9pI/5G1Ryfo/NFkoOauzXPy5ay9WI1Hdz5+8XbE0vhF5HuJU43jg3/tCrTXHMX3OT1jIBz0Do04nQ==" saltValue="TQxwX1EQqUtUL42O6Bju7Q==" spinCount="100000" sheet="1" objects="1" scenarios="1" selectLockedCells="1"/>
  <mergeCells count="32">
    <mergeCell ref="AI145:AJ145"/>
    <mergeCell ref="B21:H21"/>
    <mergeCell ref="I21:J21"/>
    <mergeCell ref="K21:O21"/>
    <mergeCell ref="B22:P22"/>
    <mergeCell ref="D57:F57"/>
    <mergeCell ref="G57:J57"/>
    <mergeCell ref="L57:O57"/>
    <mergeCell ref="E14:L14"/>
    <mergeCell ref="M14:O14"/>
    <mergeCell ref="B15:O15"/>
    <mergeCell ref="C18:D18"/>
    <mergeCell ref="B20:D20"/>
    <mergeCell ref="E20:K20"/>
    <mergeCell ref="B8:C8"/>
    <mergeCell ref="D8:P8"/>
    <mergeCell ref="B9:H9"/>
    <mergeCell ref="B10:H10"/>
    <mergeCell ref="B11:H11"/>
    <mergeCell ref="B13:P13"/>
    <mergeCell ref="E6:P6"/>
    <mergeCell ref="B7:C7"/>
    <mergeCell ref="E7:F7"/>
    <mergeCell ref="G7:J7"/>
    <mergeCell ref="K7:L7"/>
    <mergeCell ref="M7:P7"/>
    <mergeCell ref="B3:P3"/>
    <mergeCell ref="C4:P4"/>
    <mergeCell ref="C5:F5"/>
    <mergeCell ref="H5:I5"/>
    <mergeCell ref="K5:L5"/>
    <mergeCell ref="N5:P5"/>
  </mergeCells>
  <conditionalFormatting sqref="I21">
    <cfRule type="cellIs" dxfId="11" priority="5" operator="between">
      <formula>0.00001</formula>
      <formula>500000</formula>
    </cfRule>
    <cfRule type="cellIs" dxfId="10" priority="6" operator="between">
      <formula>-0.001</formula>
      <formula>-500000</formula>
    </cfRule>
  </conditionalFormatting>
  <conditionalFormatting sqref="L57 F24:F56 K24:K56 P24:P56">
    <cfRule type="containsText" dxfId="9" priority="2" operator="containsText" text="CA">
      <formula>NOT(ISERROR(SEARCH("CA",F24)))</formula>
    </cfRule>
    <cfRule type="cellIs" dxfId="8" priority="3" operator="between">
      <formula>0</formula>
      <formula>500000</formula>
    </cfRule>
    <cfRule type="cellIs" dxfId="7" priority="4" operator="between">
      <formula>-0.0000000001</formula>
      <formula>-500000</formula>
    </cfRule>
  </conditionalFormatting>
  <conditionalFormatting sqref="P21">
    <cfRule type="cellIs" dxfId="6" priority="1" operator="between">
      <formula>0.0000001</formula>
      <formula>500000</formula>
    </cfRule>
  </conditionalFormatting>
  <dataValidations count="9">
    <dataValidation allowBlank="1" showInputMessage="1" showErrorMessage="1" promptTitle="Instructions" prompt="Please add up the total pay adjustments of any excluded lots from this worksheet and enter that value into this cell. If the excluded lots' pay adjustments aren't listed here, then those pay adjustments will count toward the total pay adjustments." sqref="P20" xr:uid="{214D03BC-440C-42AF-91A9-437A0C8DEFD5}"/>
    <dataValidation allowBlank="1" showInputMessage="1" showErrorMessage="1" promptTitle="Instructions" prompt="Please enter your target IRI here._x000a__x000a_You can determine your target IRI on the worksheet titled &quot;Target IRI Lookup Table &amp; Tool&quot;" sqref="E18" xr:uid="{2C975C07-C17F-4042-8131-4378F39FE6DD}"/>
    <dataValidation type="list" allowBlank="1" showInputMessage="1" showErrorMessage="1" errorTitle="WARNING" error="Please enter a valid entry from the drop-down menu or leave this cell blank" promptTitle="Instructions" prompt="Please select a value from the drop-down menu._x000a__x000a_Milling is one operation. Paving each layer of asphalt mix is an individual operation unless plans specify paving a mix in two lifts.  In such case, each lift is considered as an operation." sqref="P15" xr:uid="{B8CD7CA5-0D71-4909-9C91-366141745DAA}">
      <formula1>$AH$155:$AH$156</formula1>
    </dataValidation>
    <dataValidation type="decimal" allowBlank="1" showInputMessage="1" showErrorMessage="1" errorTitle="Warning" error="Please enter a numeric value between 0 and 300 in/mi for the IRI measurement" promptTitle="Instructions" prompt="Please enter your current or preconstruction IRI here." sqref="L16" xr:uid="{3FED4F4F-9D60-4AE5-8455-F9CB45B734BB}">
      <formula1>0</formula1>
      <formula2>500</formula2>
    </dataValidation>
    <dataValidation type="decimal" allowBlank="1" showInputMessage="1" showErrorMessage="1" errorTitle="Warning" error="Please enter a numeric value between 0 and 500 in/mi for the IRI measurement" promptTitle="Instructions" prompt="Please enter your target IRI here._x000a__x000a_You can determine your target IRI on the worksheet titled &quot;Target IRI Lookup Table &amp; Tool&quot;" sqref="P16" xr:uid="{895AF81B-A773-4BCE-AF7A-F0FA394E7D59}">
      <formula1>0</formula1>
      <formula2>500</formula2>
    </dataValidation>
    <dataValidation type="decimal" allowBlank="1" showInputMessage="1" showErrorMessage="1" errorTitle="Warning" error="Please enter a numeric value between 0 and 500 in/mi for the IRI measurement" promptTitle="Instructions" prompt="Please enter your pre-construction IRI here." sqref="F16" xr:uid="{644695BF-105C-4A03-AC50-1F9A61D08CA5}">
      <formula1>0</formula1>
      <formula2>500</formula2>
    </dataValidation>
    <dataValidation type="list" errorStyle="warning" allowBlank="1" showInputMessage="1" showErrorMessage="1" errorTitle="WARNING" error="Please select a value for the paving route location from the drop-down menu" promptTitle="Instrucitons" prompt="Please select a value from the drop-down menu" sqref="E14:L14" xr:uid="{7C262553-9082-4B50-809A-5389ED2FDB31}">
      <formula1>$AH$159:$AH$162</formula1>
    </dataValidation>
    <dataValidation errorStyle="warning" allowBlank="1" showInputMessage="1" sqref="E19" xr:uid="{F16FDFD0-4BDC-43BD-BCEA-BD9D7A8AB5F9}"/>
    <dataValidation type="list" errorStyle="warning" allowBlank="1" showInputMessage="1" showErrorMessage="1" errorTitle="WARNING" error="Incorrect value entered in cell D8. Please choose a surface course mix from the drop-down menu" promptTitle="Instructions" prompt="Please select a surface course mix from the drop-down menu" sqref="D8" xr:uid="{0B8EEF67-0843-4B63-8F80-540DE9516488}">
      <formula1>$AI$147:$AI$150</formula1>
    </dataValidation>
  </dataValidations>
  <pageMargins left="0.7" right="0.7" top="0.75" bottom="0.75" header="0.3" footer="0.3"/>
  <pageSetup scale="72" fitToHeight="0" orientation="portrait" r:id="rId1"/>
  <headerFooter>
    <oddHeader>&amp;C&amp;"-,Bold"&amp;12Lane IRI Data Summary
&amp;A</oddHeader>
    <oddFooter>&amp;L&amp;G&amp;C&amp;"-,Bold"&amp;14New Jersey Department of Transportation
Division of Local Aid &amp; Economic Development&amp;R&amp;G</oddFooter>
  </headerFooter>
  <drawing r:id="rId2"/>
  <legacyDrawing r:id="rId3"/>
  <legacyDrawingHF r:id="rId4"/>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28C9B-52B6-4ABE-ABDD-AD639FE0CDD3}">
  <sheetPr>
    <pageSetUpPr fitToPage="1"/>
  </sheetPr>
  <dimension ref="B1:IO175"/>
  <sheetViews>
    <sheetView topLeftCell="A3" zoomScale="115" zoomScaleNormal="115" workbookViewId="0">
      <selection activeCell="O25" sqref="O25"/>
    </sheetView>
  </sheetViews>
  <sheetFormatPr defaultColWidth="8.7109375" defaultRowHeight="15" x14ac:dyDescent="0.25"/>
  <cols>
    <col min="1" max="1" width="9" customWidth="1"/>
    <col min="2" max="2" width="9.5703125" customWidth="1"/>
    <col min="3" max="3" width="7.85546875" customWidth="1"/>
    <col min="4" max="4" width="7.5703125" customWidth="1"/>
    <col min="5" max="5" width="5.140625" customWidth="1"/>
    <col min="6" max="6" width="12.42578125" customWidth="1"/>
    <col min="7" max="7" width="8.5703125" customWidth="1"/>
    <col min="8" max="9" width="7.7109375" customWidth="1"/>
    <col min="10" max="10" width="5.28515625" customWidth="1"/>
    <col min="11" max="11" width="12.42578125" customWidth="1"/>
    <col min="12" max="12" width="8.140625" bestFit="1" customWidth="1"/>
    <col min="13" max="13" width="7.42578125" customWidth="1"/>
    <col min="14" max="14" width="6.85546875" customWidth="1"/>
    <col min="15" max="15" width="5.7109375" customWidth="1"/>
    <col min="16" max="16" width="12.42578125" customWidth="1"/>
    <col min="17" max="19" width="57" customWidth="1"/>
    <col min="20" max="20" width="10.5703125" customWidth="1"/>
    <col min="23" max="23" width="10.42578125" customWidth="1"/>
    <col min="26" max="34" width="8.7109375" style="126"/>
    <col min="35" max="35" width="99.85546875" style="126" customWidth="1"/>
    <col min="36" max="38" width="8.7109375" style="126"/>
    <col min="39" max="39" width="30.42578125" style="126" customWidth="1"/>
    <col min="40" max="41" width="8.7109375" style="126"/>
    <col min="42" max="42" width="9.42578125" style="126" bestFit="1" customWidth="1"/>
    <col min="43" max="43" width="70.85546875" style="126" customWidth="1"/>
    <col min="44" max="46" width="8.7109375" style="126"/>
    <col min="47" max="47" width="88.7109375" style="126" customWidth="1"/>
    <col min="48" max="249" width="8.7109375" style="126"/>
  </cols>
  <sheetData>
    <row r="1" spans="2:25" ht="12.6" hidden="1" customHeight="1" x14ac:dyDescent="0.25"/>
    <row r="2" spans="2:25" hidden="1" x14ac:dyDescent="0.25"/>
    <row r="3" spans="2:25" ht="15.75" thickBot="1" x14ac:dyDescent="0.3">
      <c r="B3" s="237" t="s">
        <v>178</v>
      </c>
      <c r="C3" s="237"/>
      <c r="D3" s="237"/>
      <c r="E3" s="237"/>
      <c r="F3" s="237"/>
      <c r="G3" s="237"/>
      <c r="H3" s="237"/>
      <c r="I3" s="237"/>
      <c r="J3" s="237"/>
      <c r="K3" s="237"/>
      <c r="L3" s="237"/>
      <c r="M3" s="237"/>
      <c r="N3" s="237"/>
      <c r="O3" s="237"/>
      <c r="P3" s="237"/>
    </row>
    <row r="4" spans="2:25" ht="15.75" thickBot="1" x14ac:dyDescent="0.3">
      <c r="B4" s="43" t="s">
        <v>78</v>
      </c>
      <c r="C4" s="204"/>
      <c r="D4" s="204"/>
      <c r="E4" s="204"/>
      <c r="F4" s="204"/>
      <c r="G4" s="204"/>
      <c r="H4" s="204"/>
      <c r="I4" s="204"/>
      <c r="J4" s="204"/>
      <c r="K4" s="204"/>
      <c r="L4" s="204"/>
      <c r="M4" s="204"/>
      <c r="N4" s="204"/>
      <c r="O4" s="204"/>
      <c r="P4" s="205"/>
      <c r="Q4" s="155"/>
      <c r="R4" s="126"/>
      <c r="S4" s="126"/>
      <c r="T4" s="126"/>
      <c r="U4" s="126"/>
      <c r="V4" s="126"/>
      <c r="W4" s="126"/>
      <c r="X4" s="126"/>
      <c r="Y4" s="126"/>
    </row>
    <row r="5" spans="2:25" ht="15.75" thickBot="1" x14ac:dyDescent="0.3">
      <c r="B5" s="44" t="s">
        <v>79</v>
      </c>
      <c r="C5" s="206"/>
      <c r="D5" s="206"/>
      <c r="E5" s="206"/>
      <c r="F5" s="207"/>
      <c r="G5" s="44" t="s">
        <v>80</v>
      </c>
      <c r="H5" s="208"/>
      <c r="I5" s="209"/>
      <c r="J5" s="44" t="s">
        <v>81</v>
      </c>
      <c r="K5" s="211"/>
      <c r="L5" s="212"/>
      <c r="M5" s="45" t="s">
        <v>82</v>
      </c>
      <c r="N5" s="210"/>
      <c r="O5" s="211"/>
      <c r="P5" s="212"/>
      <c r="Q5" s="154"/>
      <c r="R5" s="126"/>
      <c r="S5" s="126"/>
      <c r="T5" s="126"/>
      <c r="U5" s="126"/>
      <c r="V5" s="126"/>
      <c r="W5" s="126"/>
      <c r="X5" s="126"/>
      <c r="Y5" s="126"/>
    </row>
    <row r="6" spans="2:25" ht="15.75" thickBot="1" x14ac:dyDescent="0.3">
      <c r="B6" s="46" t="s">
        <v>83</v>
      </c>
      <c r="C6" s="47"/>
      <c r="D6" s="47"/>
      <c r="E6" s="211"/>
      <c r="F6" s="211"/>
      <c r="G6" s="211"/>
      <c r="H6" s="211"/>
      <c r="I6" s="211"/>
      <c r="J6" s="211"/>
      <c r="K6" s="211"/>
      <c r="L6" s="211"/>
      <c r="M6" s="211"/>
      <c r="N6" s="211"/>
      <c r="O6" s="211"/>
      <c r="P6" s="212"/>
      <c r="Q6" s="126"/>
      <c r="R6" s="126"/>
      <c r="S6" s="126"/>
      <c r="T6" s="126"/>
      <c r="U6" s="126"/>
      <c r="V6" s="126"/>
      <c r="W6" s="126"/>
      <c r="X6" s="126"/>
      <c r="Y6" s="126"/>
    </row>
    <row r="7" spans="2:25" ht="15.6" customHeight="1" thickBot="1" x14ac:dyDescent="0.3">
      <c r="B7" s="202" t="s">
        <v>84</v>
      </c>
      <c r="C7" s="203"/>
      <c r="D7" s="30"/>
      <c r="E7" s="202" t="s">
        <v>85</v>
      </c>
      <c r="F7" s="203"/>
      <c r="G7" s="216"/>
      <c r="H7" s="216"/>
      <c r="I7" s="216"/>
      <c r="J7" s="217"/>
      <c r="K7" s="214" t="s">
        <v>149</v>
      </c>
      <c r="L7" s="215"/>
      <c r="M7" s="216"/>
      <c r="N7" s="216"/>
      <c r="O7" s="216"/>
      <c r="P7" s="217"/>
      <c r="Q7" s="126"/>
      <c r="R7" s="132"/>
      <c r="S7" s="126"/>
      <c r="T7" s="126"/>
      <c r="U7" s="126"/>
      <c r="V7" s="126"/>
      <c r="W7" s="126"/>
      <c r="X7" s="126"/>
      <c r="Y7" s="126"/>
    </row>
    <row r="8" spans="2:25" ht="15.6" customHeight="1" thickBot="1" x14ac:dyDescent="0.3">
      <c r="B8" s="202" t="s">
        <v>94</v>
      </c>
      <c r="C8" s="203"/>
      <c r="D8" s="211"/>
      <c r="E8" s="211"/>
      <c r="F8" s="211"/>
      <c r="G8" s="211"/>
      <c r="H8" s="211"/>
      <c r="I8" s="211"/>
      <c r="J8" s="211"/>
      <c r="K8" s="211"/>
      <c r="L8" s="211"/>
      <c r="M8" s="211"/>
      <c r="N8" s="211"/>
      <c r="O8" s="211"/>
      <c r="P8" s="212"/>
      <c r="Q8" s="126"/>
      <c r="R8" s="129"/>
      <c r="S8" s="126"/>
      <c r="T8" s="126"/>
      <c r="U8" s="126"/>
      <c r="V8" s="126"/>
      <c r="W8" s="126"/>
      <c r="X8" s="126"/>
      <c r="Y8" s="126"/>
    </row>
    <row r="9" spans="2:25" ht="15.6" customHeight="1" thickBot="1" x14ac:dyDescent="0.3">
      <c r="B9" s="202" t="s">
        <v>97</v>
      </c>
      <c r="C9" s="203"/>
      <c r="D9" s="203"/>
      <c r="E9" s="203"/>
      <c r="F9" s="203"/>
      <c r="G9" s="203"/>
      <c r="H9" s="203"/>
      <c r="I9" s="40"/>
      <c r="J9" s="48"/>
      <c r="K9" s="49"/>
      <c r="L9" s="49"/>
      <c r="M9" s="49"/>
      <c r="N9" s="49"/>
      <c r="O9" s="49"/>
      <c r="P9" s="50"/>
      <c r="Q9" s="126"/>
      <c r="R9" s="126"/>
      <c r="S9" s="126"/>
      <c r="T9" s="126"/>
      <c r="U9" s="126"/>
      <c r="V9" s="126"/>
      <c r="W9" s="126"/>
      <c r="X9" s="126"/>
      <c r="Y9" s="126"/>
    </row>
    <row r="10" spans="2:25" ht="15.6" customHeight="1" thickBot="1" x14ac:dyDescent="0.3">
      <c r="B10" s="202" t="s">
        <v>98</v>
      </c>
      <c r="C10" s="203"/>
      <c r="D10" s="203"/>
      <c r="E10" s="203"/>
      <c r="F10" s="203"/>
      <c r="G10" s="203"/>
      <c r="H10" s="203"/>
      <c r="I10" s="41"/>
      <c r="J10" s="48"/>
      <c r="K10" s="49"/>
      <c r="L10" s="49"/>
      <c r="M10" s="49"/>
      <c r="N10" s="49"/>
      <c r="O10" s="49"/>
      <c r="P10" s="50"/>
      <c r="Q10" s="126"/>
      <c r="R10" s="126"/>
      <c r="S10" s="126"/>
      <c r="T10" s="126"/>
      <c r="U10" s="126"/>
      <c r="V10" s="126"/>
      <c r="W10" s="126"/>
      <c r="X10" s="126"/>
      <c r="Y10" s="126"/>
    </row>
    <row r="11" spans="2:25" ht="15.6" customHeight="1" thickBot="1" x14ac:dyDescent="0.3">
      <c r="B11" s="202" t="s">
        <v>147</v>
      </c>
      <c r="C11" s="203"/>
      <c r="D11" s="203"/>
      <c r="E11" s="203"/>
      <c r="F11" s="203"/>
      <c r="G11" s="203"/>
      <c r="H11" s="203"/>
      <c r="I11" s="33"/>
      <c r="K11" s="51"/>
      <c r="L11" s="51"/>
      <c r="M11" s="52"/>
      <c r="N11" s="52"/>
      <c r="O11" s="53"/>
      <c r="P11" s="54"/>
      <c r="Q11" s="126"/>
      <c r="R11" s="126"/>
      <c r="S11" s="126"/>
      <c r="T11" s="150"/>
      <c r="U11" s="126"/>
      <c r="V11" s="129"/>
      <c r="W11" s="126"/>
      <c r="X11" s="126"/>
      <c r="Y11" s="126"/>
    </row>
    <row r="12" spans="2:25" ht="15.6" customHeight="1" thickBot="1" x14ac:dyDescent="0.3">
      <c r="B12" s="55" t="str">
        <f>IF(OR(ISBLANK(I11),ISBLANK(D8)),"",IF(AI152="Yes", "P does not meet minimum price requirement. Instead P will equal:",""))</f>
        <v/>
      </c>
      <c r="C12" s="49"/>
      <c r="D12" s="49"/>
      <c r="E12" s="47"/>
      <c r="F12" s="47"/>
      <c r="G12" s="32"/>
      <c r="H12" s="42" t="str">
        <f>IF(OR(ISBLANK(I11),ISBLANK(D8)),"",IF(I11&gt;=AI151,"",AI151))</f>
        <v/>
      </c>
      <c r="I12" s="35"/>
      <c r="J12" s="56"/>
      <c r="K12" s="57"/>
      <c r="L12" s="57"/>
      <c r="M12" s="58"/>
      <c r="N12" s="58"/>
      <c r="O12" s="59"/>
      <c r="P12" s="60"/>
      <c r="Q12" s="126"/>
      <c r="R12" s="126"/>
      <c r="S12" s="126"/>
      <c r="T12" s="126"/>
      <c r="U12" s="126"/>
      <c r="V12" s="129"/>
      <c r="W12" s="126"/>
      <c r="X12" s="126"/>
      <c r="Y12" s="126"/>
    </row>
    <row r="13" spans="2:25" ht="15.75" thickBot="1" x14ac:dyDescent="0.3">
      <c r="B13" s="225" t="s">
        <v>142</v>
      </c>
      <c r="C13" s="226"/>
      <c r="D13" s="226"/>
      <c r="E13" s="226"/>
      <c r="F13" s="226"/>
      <c r="G13" s="226"/>
      <c r="H13" s="226"/>
      <c r="I13" s="226"/>
      <c r="J13" s="226"/>
      <c r="K13" s="226"/>
      <c r="L13" s="226"/>
      <c r="M13" s="226"/>
      <c r="N13" s="226"/>
      <c r="O13" s="226"/>
      <c r="P13" s="227"/>
      <c r="Q13" s="126"/>
      <c r="R13" s="126"/>
      <c r="S13" s="126"/>
      <c r="T13" s="126"/>
      <c r="U13" s="126"/>
      <c r="V13" s="126"/>
      <c r="W13" s="126"/>
      <c r="X13" s="126"/>
      <c r="Y13" s="126"/>
    </row>
    <row r="14" spans="2:25" ht="15.75" thickBot="1" x14ac:dyDescent="0.3">
      <c r="B14" s="46" t="s">
        <v>101</v>
      </c>
      <c r="C14" s="61"/>
      <c r="D14" s="61"/>
      <c r="E14" s="211"/>
      <c r="F14" s="211"/>
      <c r="G14" s="211"/>
      <c r="H14" s="211"/>
      <c r="I14" s="211"/>
      <c r="J14" s="211"/>
      <c r="K14" s="211"/>
      <c r="L14" s="211"/>
      <c r="M14" s="220" t="s">
        <v>106</v>
      </c>
      <c r="N14" s="220"/>
      <c r="O14" s="220"/>
      <c r="P14" s="50" t="str">
        <f>IF(OR(ISBLANK(E14)),"",VLOOKUP(E14,AH159:AI162,2,FALSE))</f>
        <v/>
      </c>
      <c r="Q14" s="126"/>
      <c r="R14" s="126"/>
      <c r="S14" s="126"/>
      <c r="T14" s="126"/>
      <c r="U14" s="126"/>
      <c r="V14" s="126"/>
      <c r="W14" s="126"/>
      <c r="X14" s="126"/>
      <c r="Y14" s="126"/>
    </row>
    <row r="15" spans="2:25" ht="15.75" thickBot="1" x14ac:dyDescent="0.3">
      <c r="B15" s="233" t="s">
        <v>123</v>
      </c>
      <c r="C15" s="234"/>
      <c r="D15" s="234"/>
      <c r="E15" s="234"/>
      <c r="F15" s="234"/>
      <c r="G15" s="234"/>
      <c r="H15" s="234"/>
      <c r="I15" s="234"/>
      <c r="J15" s="234"/>
      <c r="K15" s="234"/>
      <c r="L15" s="234"/>
      <c r="M15" s="234"/>
      <c r="N15" s="234"/>
      <c r="O15" s="234"/>
      <c r="P15" s="85"/>
      <c r="Q15" s="126"/>
      <c r="R15" s="129"/>
      <c r="S15" s="126"/>
      <c r="T15" s="126"/>
      <c r="U15" s="126"/>
      <c r="V15" s="126"/>
      <c r="W15" s="126"/>
      <c r="X15" s="126"/>
      <c r="Y15" s="126"/>
    </row>
    <row r="16" spans="2:25" ht="15.75" thickBot="1" x14ac:dyDescent="0.3">
      <c r="B16" s="46" t="s">
        <v>122</v>
      </c>
      <c r="C16" s="48"/>
      <c r="D16" s="48"/>
      <c r="E16" s="48"/>
      <c r="F16" s="86"/>
      <c r="G16" s="66"/>
      <c r="H16" s="67"/>
      <c r="I16" s="67"/>
      <c r="J16" s="68"/>
      <c r="K16" s="68"/>
      <c r="L16" s="69"/>
      <c r="M16" s="46" t="s">
        <v>107</v>
      </c>
      <c r="N16" s="47"/>
      <c r="O16" s="48"/>
      <c r="P16" s="34"/>
      <c r="Q16" s="126"/>
      <c r="R16" s="129"/>
      <c r="S16" s="126"/>
      <c r="T16" s="126"/>
      <c r="U16" s="126"/>
      <c r="V16" s="126"/>
      <c r="W16" s="126"/>
      <c r="X16" s="126"/>
      <c r="Y16" s="126"/>
    </row>
    <row r="17" spans="2:64" ht="34.5" customHeight="1" x14ac:dyDescent="0.25">
      <c r="B17" s="62"/>
      <c r="C17" s="63"/>
      <c r="D17" s="63"/>
      <c r="G17" s="64"/>
      <c r="H17" s="64"/>
      <c r="I17" s="64"/>
      <c r="J17" s="64"/>
      <c r="K17" s="64"/>
      <c r="L17" s="64"/>
      <c r="M17" s="65"/>
      <c r="N17" s="65"/>
      <c r="O17" s="65"/>
      <c r="P17" s="70"/>
      <c r="Q17" s="126"/>
      <c r="R17" s="129"/>
      <c r="S17" s="126"/>
      <c r="T17" s="126"/>
      <c r="U17" s="126"/>
      <c r="V17" s="126"/>
      <c r="W17" s="126"/>
      <c r="X17" s="126"/>
      <c r="Y17" s="126"/>
      <c r="AU17" s="126" t="s">
        <v>130</v>
      </c>
      <c r="AV17" s="127" t="s">
        <v>140</v>
      </c>
      <c r="BL17" s="128" t="str">
        <f>IF($P$15="Yes",IF(E24&lt;=$P$16,0, ($AM$158/((-37.75347*LN($P$16))+194.87))-($AM$158/((-37.75347*LN(E24))+194.87))),"NOT PA5 ONE OPERATION")</f>
        <v>NOT PA5 ONE OPERATION</v>
      </c>
    </row>
    <row r="18" spans="2:64" ht="34.5" customHeight="1" x14ac:dyDescent="0.25">
      <c r="B18" s="71" t="str">
        <f>IF(P15="No",IF(P14="PA1","A =",IF(P14="PA3","A=","")),IF(P15="Yes","A=",""))</f>
        <v/>
      </c>
      <c r="C18" s="213" t="str">
        <f>IF(P15="No",IF(P14="PA1",ROUND(1267.2*((I10/9)+(I9*AI153/150)),2),IF(P14="PA3",ROUND(1267.2*((I10/9)+(I9*AI153/150)),2),"")),IF(P15="Yes",ROUND(1267.2*((I10/9)+(I9*AI153/150)),2),""))</f>
        <v/>
      </c>
      <c r="D18" s="213"/>
      <c r="E18" s="72"/>
      <c r="F18" s="73"/>
      <c r="G18" s="64"/>
      <c r="H18" s="64"/>
      <c r="I18" s="64"/>
      <c r="J18" s="64"/>
      <c r="K18" s="64"/>
      <c r="L18" s="64"/>
      <c r="M18" s="65"/>
      <c r="N18" s="65"/>
      <c r="O18" s="65"/>
      <c r="P18" s="70"/>
      <c r="Q18" s="126"/>
      <c r="R18" s="126"/>
      <c r="S18" s="126"/>
      <c r="T18" s="126"/>
      <c r="U18" s="126"/>
      <c r="V18" s="126"/>
      <c r="W18" s="126"/>
      <c r="X18" s="126"/>
      <c r="Y18" s="126"/>
      <c r="AU18" s="126" t="s">
        <v>134</v>
      </c>
      <c r="AV18" s="127" t="s">
        <v>139</v>
      </c>
      <c r="BL18" s="126" t="str">
        <f>IF($P$14="PA1",IF(E24&lt;$P$16,0,IF(E24&gt;170,_xlfn.CONCAT("-$",ROUND($C$18,2)," or CA"),($C$18/((-37.75347*LN($P$16))+194.87))-($C$18/((-37.75347*LN(E24))+194.87)))),"NOT PA1")</f>
        <v>NOT PA1</v>
      </c>
    </row>
    <row r="19" spans="2:64" ht="48.75" customHeight="1" thickBot="1" x14ac:dyDescent="0.3">
      <c r="B19" s="71"/>
      <c r="C19" s="73"/>
      <c r="D19" s="73"/>
      <c r="E19" s="64"/>
      <c r="F19" s="64"/>
      <c r="G19" s="64"/>
      <c r="J19" s="74"/>
      <c r="K19" s="74"/>
      <c r="L19" s="64"/>
      <c r="M19" s="65"/>
      <c r="N19" s="65"/>
      <c r="O19" s="65"/>
      <c r="P19" s="70"/>
      <c r="Q19" s="126"/>
      <c r="R19" s="129"/>
      <c r="S19" s="126"/>
      <c r="T19" s="126"/>
      <c r="U19" s="126"/>
      <c r="V19" s="126"/>
      <c r="W19" s="126"/>
      <c r="X19" s="126"/>
      <c r="Y19" s="126"/>
      <c r="AU19" s="126" t="s">
        <v>133</v>
      </c>
      <c r="AV19" s="127" t="s">
        <v>138</v>
      </c>
      <c r="BL19" s="126" t="str">
        <f>IF($P$14="PA2",IF(E24&lt;=120,0,IF(E24&gt;170,"Max Neg. Pay/CA",((E24-120)*-5))),"NOT PA2")</f>
        <v>NOT PA2</v>
      </c>
    </row>
    <row r="20" spans="2:64" ht="15.75" thickBot="1" x14ac:dyDescent="0.3">
      <c r="B20" s="202" t="s">
        <v>141</v>
      </c>
      <c r="C20" s="203"/>
      <c r="D20" s="203"/>
      <c r="E20" s="235"/>
      <c r="F20" s="235"/>
      <c r="G20" s="235"/>
      <c r="H20" s="235"/>
      <c r="I20" s="235"/>
      <c r="J20" s="235"/>
      <c r="K20" s="236"/>
      <c r="L20" s="75" t="s">
        <v>150</v>
      </c>
      <c r="M20" s="75"/>
      <c r="N20" s="75"/>
      <c r="O20" s="75"/>
      <c r="P20" s="145"/>
      <c r="Q20" s="126"/>
      <c r="R20" s="126"/>
      <c r="S20" s="126"/>
      <c r="T20" s="126"/>
      <c r="U20" s="126"/>
      <c r="V20" s="126"/>
      <c r="W20" s="126"/>
      <c r="X20" s="126"/>
      <c r="Y20" s="126"/>
      <c r="AU20" s="126" t="s">
        <v>132</v>
      </c>
      <c r="AV20" s="129" t="s">
        <v>137</v>
      </c>
      <c r="BL20" s="126" t="str">
        <f>IF($P$14="PA3",IF(E24&lt;=120,0,IF(E24&gt;170,_xlfn.CONCAT("-$",C18," or CA"),($C$18/((-37.75347*LN($P$16))+194.87))-($C$18/((-37.75347*LN(E24))+194.87)))),"NOT PA3")</f>
        <v>NOT PA3</v>
      </c>
    </row>
    <row r="21" spans="2:64" ht="15.75" thickBot="1" x14ac:dyDescent="0.3">
      <c r="B21" s="231" t="s">
        <v>143</v>
      </c>
      <c r="C21" s="232"/>
      <c r="D21" s="232"/>
      <c r="E21" s="232"/>
      <c r="F21" s="232"/>
      <c r="G21" s="232"/>
      <c r="H21" s="232"/>
      <c r="I21" s="228">
        <f>IF(SUM(F24:F56)+SUM(K24:K56)+SUM(P24:P56)=0,0,SUM(F24:F56)+SUM(K24:K56)+SUM(P24:P56)-P20)</f>
        <v>0</v>
      </c>
      <c r="J21" s="228"/>
      <c r="K21" s="229" t="s">
        <v>145</v>
      </c>
      <c r="L21" s="230"/>
      <c r="M21" s="230"/>
      <c r="N21" s="230"/>
      <c r="O21" s="230"/>
      <c r="P21" s="76">
        <f>COUNTIF(F24:F56,"*CA*")+COUNTIF(K24:K56,"*CA*")+COUNTIF(P24:P56,"*CA*")</f>
        <v>0</v>
      </c>
      <c r="Q21" s="126"/>
      <c r="R21" s="126"/>
      <c r="S21" s="126"/>
      <c r="T21" s="126"/>
      <c r="U21" s="126"/>
      <c r="V21" s="126"/>
      <c r="W21" s="126"/>
      <c r="X21" s="126"/>
      <c r="Y21" s="126"/>
      <c r="AU21" s="126" t="s">
        <v>131</v>
      </c>
      <c r="AV21" s="127" t="s">
        <v>136</v>
      </c>
      <c r="BL21" s="126" t="str">
        <f>IF($P$14="PA4",IF(E24&lt;=$P$16,0,IF(E24&gt;$AT$147,"Max Neg. Pay/CA",((E24-$P$16)*(-1.25)))),"NOT PA4")</f>
        <v>NOT PA4</v>
      </c>
    </row>
    <row r="22" spans="2:64" ht="25.5" customHeight="1" thickBot="1" x14ac:dyDescent="0.3">
      <c r="B22" s="221" t="s">
        <v>151</v>
      </c>
      <c r="C22" s="222"/>
      <c r="D22" s="222"/>
      <c r="E22" s="222"/>
      <c r="F22" s="222"/>
      <c r="G22" s="223"/>
      <c r="H22" s="223"/>
      <c r="I22" s="223"/>
      <c r="J22" s="223"/>
      <c r="K22" s="223"/>
      <c r="L22" s="223"/>
      <c r="M22" s="223"/>
      <c r="N22" s="223"/>
      <c r="O22" s="223"/>
      <c r="P22" s="224"/>
      <c r="T22" s="126"/>
      <c r="U22" s="126"/>
      <c r="V22" s="126"/>
      <c r="W22" s="126"/>
      <c r="X22" s="126"/>
      <c r="Y22" s="126"/>
      <c r="AU22" s="126" t="s">
        <v>135</v>
      </c>
      <c r="AV22" s="130" t="s">
        <v>144</v>
      </c>
    </row>
    <row r="23" spans="2:64" ht="15.75" thickBot="1" x14ac:dyDescent="0.3">
      <c r="B23" s="77" t="s">
        <v>116</v>
      </c>
      <c r="C23" s="78" t="s">
        <v>126</v>
      </c>
      <c r="D23" s="78" t="s">
        <v>127</v>
      </c>
      <c r="E23" s="79" t="s">
        <v>129</v>
      </c>
      <c r="F23" s="80" t="s">
        <v>86</v>
      </c>
      <c r="G23" s="77" t="s">
        <v>116</v>
      </c>
      <c r="H23" s="78" t="s">
        <v>126</v>
      </c>
      <c r="I23" s="78" t="s">
        <v>128</v>
      </c>
      <c r="J23" s="81" t="s">
        <v>129</v>
      </c>
      <c r="K23" s="82" t="s">
        <v>86</v>
      </c>
      <c r="L23" s="77" t="s">
        <v>116</v>
      </c>
      <c r="M23" s="78" t="s">
        <v>126</v>
      </c>
      <c r="N23" s="78" t="s">
        <v>127</v>
      </c>
      <c r="O23" s="81" t="s">
        <v>129</v>
      </c>
      <c r="P23" s="82" t="s">
        <v>86</v>
      </c>
      <c r="T23" s="151"/>
      <c r="U23" s="126"/>
      <c r="V23" s="126">
        <v>101.366</v>
      </c>
      <c r="W23" s="126"/>
      <c r="X23" s="126"/>
      <c r="Y23" s="126"/>
    </row>
    <row r="24" spans="2:64" x14ac:dyDescent="0.25">
      <c r="B24" s="36"/>
      <c r="C24" s="39"/>
      <c r="D24" s="39"/>
      <c r="E24" s="37"/>
      <c r="F24" s="83" t="str">
        <f>IF(OR(ISBLANK($I$9),ISBLANK($I$10),ISBLANK($I$11),ISBLANK($P$14),ISBLANK($P$15),ISBLANK($P$16),ISBLANK($F$16),ISBLANK(B24),ISBLANK(C24),ISBLANK(D24),ISBLANK(E24)),"",IF($P$15="Yes",IF(E24&lt;=$P$16,0, ROUND(($AM$158/((-37.75347*LN($P$16))+194.87))-($AM$158/((-37.75347*LN(E24))+194.87)),2)),IF($P$14="PA1",IF(E24&lt;$P$16, ROUND(($C$18/((-37.75347*LN($P$16))+194.87))-($C$18/((-37.75347*LN(E24))+194.87)),2),IF(E24&gt;170,_xlfn.CONCAT("-$",ROUND($C$18,2)," or CA"),ROUND(($C$18/((-37.75347*LN($P$16))+194.87))-($C$18/((-37.75347*LN(E24))+194.87)),2))),IF($P$14="PA2",IF(E24&lt;=120,0,IF(E24&gt;170,"Max Neg. Pay/CA",ROUND(((E24-120)*-5),2))),IF($P$14="PA3",IF(E24&lt;=120,0,IF(E24&gt;170,_xlfn.CONCAT("-$",$C$18," or CA"),ROUND(($C$18/((-37.75347*LN($P$16))+194.87))-($C$18/((-37.75347*LN(E24))+194.87)),2))),IF($P$14="PA4",IF(E24&lt;=$P$16,0,IF(E24&gt;$AT$147,"Max Neg. Pay/CA",ROUND(((E24-$P$16)*(-1.25)),2))),""))))))</f>
        <v/>
      </c>
      <c r="G24" s="38"/>
      <c r="H24" s="39"/>
      <c r="I24" s="39"/>
      <c r="J24" s="37"/>
      <c r="K24" s="84" t="str">
        <f>IF(OR(ISBLANK($I$9),ISBLANK($I$10),ISBLANK($I$11),ISBLANK($P$14),ISBLANK($P$15),ISBLANK($P$16),ISBLANK($F$16),ISBLANK(G24),ISBLANK(H24),ISBLANK(I24),ISBLANK(J24)),"",IF($P$15="Yes",IF(J24&lt;=$P$16,0, ROUND(($AM$158/((-37.75347*LN($P$16))+194.87))-($AM$158/((-37.75347*LN(J24))+194.87)),2)),IF($P$14="PA1",IF(J24&lt;$P$16,ROUND(($C$18/((-37.75347*LN($P$16))+194.87))-($C$18/((-37.75347*LN(J24))+194.87)),2),IF(J24&gt;170,_xlfn.CONCAT("-$",ROUND($C$18,2)," or CA"),ROUND(($C$18/((-37.75347*LN($P$16))+194.87))-($C$18/((-37.75347*LN(J24))+194.87)),2))),IF($P$14="PA2",IF(J24&lt;=120,0,IF(J24&gt;170,"Max Neg. Pay/CA",ROUND(((J24-120)*-5),2))),IF($P$14="PA3",IF(J24&lt;=120,0,IF(J24&gt;170,_xlfn.CONCAT("-$",$C$18," or CA"),ROUND(($C$18/((-37.75347*LN($P$16))+194.87))-($C$18/((-37.75347*LN(J24))+194.87)),2))),IF($P$14="PA4",IF(J24&lt;=$P$16,0,IF(J24&gt;$AT$147,"Max Neg. Pay/CA",ROUND(((J24-$P$16)*(-1.25)),2))),""))))))</f>
        <v/>
      </c>
      <c r="L24" s="38"/>
      <c r="M24" s="39"/>
      <c r="N24" s="39"/>
      <c r="O24" s="37"/>
      <c r="P24" s="84" t="str">
        <f>IF(OR(ISBLANK($I$9),ISBLANK($I$10),ISBLANK($I$11),ISBLANK($P$14),ISBLANK($P$15),ISBLANK($P$16),ISBLANK($F$16),ISBLANK(L24),ISBLANK(M24),ISBLANK(N24),ISBLANK(O24)),"",IF($P$15="Yes",IF(O24&lt;=$P$16,0, ROUND(($AM$158/((-37.75347*LN($P$16))+194.87))-($AM$158/((-37.75347*LN(O24))+194.87)),2)),IF($P$14="PA1",IF(O24&lt;$P$16,ROUND(($C$18/((-37.75347*LN($P$16))+194.87))-($C$18/((-37.75347*LN(O24))+194.87)),2),IF(O24&gt;170,_xlfn.CONCAT("-$",ROUND($C$18,2)," or CA"),ROUND(($C$18/((-37.75347*LN($P$16))+194.87))-($C$18/((-37.75347*LN(O24))+194.87)),2))),IF($P$14="PA2",IF(O24&lt;=120,0,IF(O24&gt;170,"Max Neg. Pay/CA",ROUND(((O24-120)*-5),2))),IF($P$14="PA3",IF(O24&lt;=120,0,IF(O24&gt;170,_xlfn.CONCAT("-$",$C$18," or CA"),ROUND(($C$18/((-37.75347*LN($P$16))+194.87))-($C$18/((-37.75347*LN(O24))+194.87)),2))),IF($P$14="PA4",IF(O24&lt;=$P$16,0,IF(O24&gt;$AT$147,"Max Neg. Pay/CA",ROUND(((O24-$P$16)*(-1.25)),2))),""))))))</f>
        <v/>
      </c>
      <c r="Q24" s="95" t="str">
        <f>IF(OR(ISBLANK(C24),ISBLANK(D24)),"",IF(OR(C58=FALSE,D58=FALSE),"Error: Please input lots in a numerical decimal format (0.01)",IF(ROUND(D24-C24,2)&gt;0.01,"Error: Lot Size is not reported in lenghts equivalent to 0.01 mile",IF(ROUND(D24-C24,2)&lt;0.01,"Error: Lot Size is not reported in lenghts equivalent to 0.01 mile",""))))</f>
        <v/>
      </c>
      <c r="R24" s="95" t="str">
        <f>IF(OR(ISBLANK(H24),ISBLANK(I24)),"",IF(OR(H58=FALSE,I58=FALSE),"Error: Please input lots in a numerical decimal format (0.01)",IF(ROUND(I24-H24,2)&gt;0.01,"Error: Lot Size is not reported in lenghts equivalent to 0.01 mile",IF(ROUND(I24-H24,2)&lt;0.01,"Error: Lot Size is not reported in lenghts equivalent to 0.01 mile",""))))</f>
        <v/>
      </c>
      <c r="S24" s="95" t="str">
        <f>IF(OR(ISBLANK(M24),ISBLANK(N24)),"",IF(OR(M58=FALSE,N58=FALSE),"Error: Please input lots in a numerical decimal format (0.01)",IF(ROUND(N24-M24,2)&gt;0.01,"Error: Lot Size is not reported in lenghts equivalent to 0.01 mile",IF(ROUND(N24-M24,2)&lt;0.01,"Error: Lot Size is not reported in lenghts equivalent to 0.01 mile",""))))</f>
        <v/>
      </c>
      <c r="T24" s="126"/>
      <c r="U24" s="126"/>
      <c r="V24" s="126">
        <f>ROUND(V23,0)</f>
        <v>101</v>
      </c>
      <c r="W24" s="126"/>
      <c r="X24" s="126"/>
      <c r="Y24" s="126"/>
    </row>
    <row r="25" spans="2:64" x14ac:dyDescent="0.25">
      <c r="B25" s="87"/>
      <c r="C25" s="88"/>
      <c r="D25" s="88"/>
      <c r="E25" s="89"/>
      <c r="F25" s="83" t="str">
        <f>IF(OR(ISBLANK($I$9),ISBLANK($I$10),ISBLANK($I$11),ISBLANK($P$14),ISBLANK($P$15),ISBLANK($P$16),ISBLANK($F$16),ISBLANK(B25),ISBLANK(C25),ISBLANK(D25),ISBLANK(E25)),"",IF($P$15="Yes",IF(E25&lt;=$P$16,0, ROUND(($AM$158/((-37.75347*LN($P$16))+194.87))-($AM$158/((-37.75347*LN(E25))+194.87)),2)),IF($P$14="PA1",IF(E25&lt;$P$16, ROUND(($C$18/((-37.75347*LN($P$16))+194.87))-($C$18/((-37.75347*LN(E25))+194.87)),2),IF(E25&gt;170,_xlfn.CONCAT("-$",ROUND($C$18,2)," or CA"),ROUND(($C$18/((-37.75347*LN($P$16))+194.87))-($C$18/((-37.75347*LN(E25))+194.87)),2))),IF($P$14="PA2",IF(E25&lt;=120,0,IF(E25&gt;170,"Max Neg. Pay/CA",ROUND(((E25-120)*-5),2))),IF($P$14="PA3",IF(E25&lt;=120,0,IF(E25&gt;170,_xlfn.CONCAT("-$",$C$18," or CA"),ROUND(($C$18/((-37.75347*LN($P$16))+194.87))-($C$18/((-37.75347*LN(E25))+194.87)),2))),IF($P$14="PA4",IF(E25&lt;=$P$16,0,IF(E25&gt;$AT$147,"Max Neg. Pay/CA",ROUND(((E25-$P$16)*(-1.25)),2))),""))))))</f>
        <v/>
      </c>
      <c r="G25" s="90"/>
      <c r="H25" s="88"/>
      <c r="I25" s="88"/>
      <c r="J25" s="89"/>
      <c r="K25" s="84" t="str">
        <f t="shared" ref="K25:K56" si="0">IF(OR(ISBLANK($I$9),ISBLANK($I$10),ISBLANK($I$11),ISBLANK($P$14),ISBLANK($P$15),ISBLANK($P$16),ISBLANK($F$16),ISBLANK(G25),ISBLANK(H25),ISBLANK(I25),ISBLANK(J25)),"",IF($P$15="Yes",IF(J25&lt;=$P$16,0, ROUND(($AM$158/((-37.75347*LN($P$16))+194.87))-($AM$158/((-37.75347*LN(J25))+194.87)),2)),IF($P$14="PA1",IF(J25&lt;$P$16,ROUND(($C$18/((-37.75347*LN($P$16))+194.87))-($C$18/((-37.75347*LN(J25))+194.87)),2),IF(J25&gt;170,_xlfn.CONCAT("-$",ROUND($C$18,2)," or CA"),ROUND(($C$18/((-37.75347*LN($P$16))+194.87))-($C$18/((-37.75347*LN(J25))+194.87)),2))),IF($P$14="PA2",IF(J25&lt;=120,0,IF(J25&gt;170,"Max Neg. Pay/CA",ROUND(((J25-120)*-5),2))),IF($P$14="PA3",IF(J25&lt;=120,0,IF(J25&gt;170,_xlfn.CONCAT("-$",$C$18," or CA"),ROUND(($C$18/((-37.75347*LN($P$16))+194.87))-($C$18/((-37.75347*LN(J25))+194.87)),2))),IF($P$14="PA4",IF(J25&lt;=$P$16,0,IF(J25&gt;$AT$147,"Max Neg. Pay/CA",ROUND(((J25-$P$16)*(-1.25)),2))),""))))))</f>
        <v/>
      </c>
      <c r="L25" s="90"/>
      <c r="M25" s="88"/>
      <c r="N25" s="88"/>
      <c r="O25" s="89"/>
      <c r="P25" s="84" t="str">
        <f t="shared" ref="P25:P56" si="1">IF(OR(ISBLANK($I$9),ISBLANK($I$10),ISBLANK($I$11),ISBLANK($P$14),ISBLANK($P$15),ISBLANK($P$16),ISBLANK($F$16),ISBLANK(L25),ISBLANK(M25),ISBLANK(N25),ISBLANK(O25)),"",IF($P$15="Yes",IF(O25&lt;=$P$16,0, ROUND(($AM$158/((-37.75347*LN($P$16))+194.87))-($AM$158/((-37.75347*LN(O25))+194.87)),2)),IF($P$14="PA1",IF(O25&lt;$P$16,ROUND(($C$18/((-37.75347*LN($P$16))+194.87))-($C$18/((-37.75347*LN(O25))+194.87)),2),IF(O25&gt;170,_xlfn.CONCAT("-$",ROUND($C$18,2)," or CA"),ROUND(($C$18/((-37.75347*LN($P$16))+194.87))-($C$18/((-37.75347*LN(O25))+194.87)),2))),IF($P$14="PA2",IF(O25&lt;=120,0,IF(O25&gt;170,"Max Neg. Pay/CA",ROUND(((O25-120)*-5),2))),IF($P$14="PA3",IF(O25&lt;=120,0,IF(O25&gt;170,_xlfn.CONCAT("-$",$C$18," or CA"),ROUND(($C$18/((-37.75347*LN($P$16))+194.87))-($C$18/((-37.75347*LN(O25))+194.87)),2))),IF($P$14="PA4",IF(O25&lt;=$P$16,0,IF(O25&gt;$AT$147,"Max Neg. Pay/CA",ROUND(((O25-$P$16)*(-1.25)),2))),""))))))</f>
        <v/>
      </c>
      <c r="Q25" s="95" t="str">
        <f t="shared" ref="Q25:Q56" si="2">IF(OR(ISBLANK(C25),ISBLANK(D25)),"",IF(OR(C59=FALSE,D59=FALSE),"Error: Please input lots in a numerical decimal format (0.01)",IF(ROUND(D25-C25,2)&gt;0.01,"Error: Lot Size is not reported in lenghts equivalent to 0.01 mile",IF(ROUND(D25-C25,2)&lt;0.01,"Error: Lot Size is not reported in lenghts equivalent to 0.01 mile",""))))</f>
        <v/>
      </c>
      <c r="R25" s="95" t="str">
        <f t="shared" ref="R25:R56" si="3">IF(OR(ISBLANK(H25),ISBLANK(I25)),"",IF(OR(H59=FALSE,I59=FALSE),"Error: Please input lots in a numerical decimal format (0.01)",IF(ROUND(I25-H25,2)&gt;0.01,"Error: Lot Size is not reported in lenghts equivalent to 0.01 mile",IF(ROUND(I25-H25,2)&lt;0.01,"Error: Lot Size is not reported in lenghts equivalent to 0.01 mile",""))))</f>
        <v/>
      </c>
      <c r="S25" s="95" t="str">
        <f t="shared" ref="S25:S56" si="4">IF(OR(ISBLANK(M25),ISBLANK(N25)),"",IF(OR(M59=FALSE,N59=FALSE),"Error: Please input lots in a numerical decimal format (0.01)",IF(ROUND(N25-M25,2)&gt;0.01,"Error: Lot Size is not reported in lenghts equivalent to 0.01 mile",IF(ROUND(N25-M25,2)&lt;0.01,"Error: Lot Size is not reported in lenghts equivalent to 0.01 mile",""))))</f>
        <v/>
      </c>
      <c r="T25" s="149"/>
      <c r="U25" s="148"/>
      <c r="V25" s="149"/>
      <c r="W25" s="149"/>
      <c r="X25" s="126"/>
      <c r="Y25" s="126"/>
      <c r="AU25" s="126" t="s">
        <v>176</v>
      </c>
    </row>
    <row r="26" spans="2:64" x14ac:dyDescent="0.25">
      <c r="B26" s="87"/>
      <c r="C26" s="88"/>
      <c r="D26" s="88"/>
      <c r="E26" s="89"/>
      <c r="F26" s="83" t="str">
        <f t="shared" ref="F26:F56" si="5">IF(OR(ISBLANK($I$9),ISBLANK($I$10),ISBLANK($I$11),ISBLANK($P$14),ISBLANK($P$15),ISBLANK($P$16),ISBLANK($F$16),ISBLANK(B26),ISBLANK(C26),ISBLANK(D26),ISBLANK(E26)),"",IF($P$15="Yes",IF(E26&lt;=$P$16,0, ROUND(($AM$158/((-37.75347*LN($P$16))+194.87))-($AM$158/((-37.75347*LN(E26))+194.87)),2)),IF($P$14="PA1",IF(E26&lt;$P$16, ROUND(($C$18/((-37.75347*LN($P$16))+194.87))-($C$18/((-37.75347*LN(E26))+194.87)),2),IF(E26&gt;170,_xlfn.CONCAT("-$",ROUND($C$18,2)," or CA"),ROUND(($C$18/((-37.75347*LN($P$16))+194.87))-($C$18/((-37.75347*LN(E26))+194.87)),2))),IF($P$14="PA2",IF(E26&lt;=120,0,IF(E26&gt;170,"Max Neg. Pay/CA",ROUND(((E26-120)*-5),2))),IF($P$14="PA3",IF(E26&lt;=120,0,IF(E26&gt;170,_xlfn.CONCAT("-$",$C$18," or CA"),ROUND(($C$18/((-37.75347*LN($P$16))+194.87))-($C$18/((-37.75347*LN(E26))+194.87)),2))),IF($P$14="PA4",IF(E26&lt;=$P$16,0,IF(E26&gt;$AT$147,"Max Neg. Pay/CA",ROUND(((E26-$P$16)*(-1.25)),2))),""))))))</f>
        <v/>
      </c>
      <c r="G26" s="90"/>
      <c r="H26" s="88"/>
      <c r="I26" s="88"/>
      <c r="J26" s="89"/>
      <c r="K26" s="84" t="str">
        <f t="shared" si="0"/>
        <v/>
      </c>
      <c r="L26" s="90"/>
      <c r="M26" s="88"/>
      <c r="N26" s="88"/>
      <c r="O26" s="89"/>
      <c r="P26" s="84" t="str">
        <f t="shared" si="1"/>
        <v/>
      </c>
      <c r="Q26" s="95" t="str">
        <f t="shared" si="2"/>
        <v/>
      </c>
      <c r="R26" s="95" t="str">
        <f t="shared" si="3"/>
        <v/>
      </c>
      <c r="S26" s="95" t="str">
        <f t="shared" si="4"/>
        <v/>
      </c>
      <c r="T26" s="126"/>
      <c r="U26" s="126"/>
      <c r="V26" s="126"/>
      <c r="W26" s="132"/>
      <c r="X26" s="132"/>
      <c r="Y26" s="126"/>
      <c r="AU26" s="126" t="str">
        <f>IF($P$15="Yes",IF(E24&lt;=$P$16,0, ROUND(($AM$158/((-37.75347*LN($P$16))+194.87))-($AM$158/((-37.75347*LN(E24))+194.87)),2)),IF($P$14="PA1",IF(E24&lt;$P$16,0,IF(E24&gt;170,_xlfn.CONCAT("-$",ROUND($C$18,2)," or CA"),ROUND(($C$18/((-37.75347*LN($P$16))+194.87))-($C$18/((-37.75347*LN(E24))+194.87)),2))),IF($P$14="PA2",IF(E24&lt;=120,0,IF(E24&gt;170,"Max Neg. Pay/CA",ROUND(((E24-120)*-5),2))),IF($P$14="PA3",IF(E24&lt;=120,0,IF(E24&gt;170,_xlfn.CONCAT("-$",$C$18," or CA"),ROUND(($C$18/((-37.75347*LN($P$16))+194.87))-($C$18/((-37.75347*LN(E24))+194.87)),2))),IF($P$14="PA4",IF(E24&lt;=$P$16,0,IF(E24&gt;$AT$147,"Max Neg. Pay/CA",ROUND(((E24-$P$16)*(-1.25)),2))),"")))))</f>
        <v/>
      </c>
    </row>
    <row r="27" spans="2:64" x14ac:dyDescent="0.25">
      <c r="B27" s="87"/>
      <c r="C27" s="88"/>
      <c r="D27" s="88"/>
      <c r="E27" s="89"/>
      <c r="F27" s="83" t="str">
        <f t="shared" si="5"/>
        <v/>
      </c>
      <c r="G27" s="90"/>
      <c r="H27" s="88"/>
      <c r="I27" s="88"/>
      <c r="J27" s="89"/>
      <c r="K27" s="84" t="str">
        <f t="shared" si="0"/>
        <v/>
      </c>
      <c r="L27" s="90"/>
      <c r="M27" s="88"/>
      <c r="N27" s="88"/>
      <c r="O27" s="89"/>
      <c r="P27" s="84" t="str">
        <f t="shared" si="1"/>
        <v/>
      </c>
      <c r="Q27" s="95" t="str">
        <f t="shared" si="2"/>
        <v/>
      </c>
      <c r="R27" s="95" t="str">
        <f t="shared" si="3"/>
        <v/>
      </c>
      <c r="S27" s="95" t="str">
        <f t="shared" si="4"/>
        <v/>
      </c>
      <c r="T27" s="126"/>
      <c r="U27" s="126"/>
      <c r="V27" s="126"/>
      <c r="W27" s="152"/>
      <c r="X27" s="126"/>
      <c r="Y27" s="126"/>
      <c r="AU27" s="131" t="s">
        <v>146</v>
      </c>
    </row>
    <row r="28" spans="2:64" x14ac:dyDescent="0.25">
      <c r="B28" s="87"/>
      <c r="C28" s="88"/>
      <c r="D28" s="88"/>
      <c r="E28" s="89"/>
      <c r="F28" s="83" t="str">
        <f t="shared" si="5"/>
        <v/>
      </c>
      <c r="G28" s="90"/>
      <c r="H28" s="88"/>
      <c r="I28" s="88"/>
      <c r="J28" s="89"/>
      <c r="K28" s="84" t="str">
        <f t="shared" si="0"/>
        <v/>
      </c>
      <c r="L28" s="90"/>
      <c r="M28" s="88"/>
      <c r="N28" s="88"/>
      <c r="O28" s="89"/>
      <c r="P28" s="84" t="str">
        <f t="shared" si="1"/>
        <v/>
      </c>
      <c r="Q28" s="95" t="str">
        <f t="shared" si="2"/>
        <v/>
      </c>
      <c r="R28" s="95" t="str">
        <f t="shared" si="3"/>
        <v/>
      </c>
      <c r="S28" s="95" t="str">
        <f t="shared" si="4"/>
        <v/>
      </c>
      <c r="T28" s="126"/>
      <c r="U28" s="126"/>
      <c r="V28" s="126"/>
      <c r="W28" s="132"/>
      <c r="X28" s="126"/>
      <c r="Y28" s="126"/>
    </row>
    <row r="29" spans="2:64" x14ac:dyDescent="0.25">
      <c r="B29" s="87"/>
      <c r="C29" s="88"/>
      <c r="D29" s="88"/>
      <c r="E29" s="89"/>
      <c r="F29" s="83" t="str">
        <f>IF(OR(ISBLANK($I$9),ISBLANK($I$10),ISBLANK($I$11),ISBLANK($P$14),ISBLANK($P$15),ISBLANK($P$16),ISBLANK($F$16),ISBLANK(B29),ISBLANK(C29),ISBLANK(D29),ISBLANK(E29)),"",IF($P$15="Yes",IF(E29&lt;=$P$16,0, ROUND(($AM$158/((-37.75347*LN($P$16))+194.87))-($AM$158/((-37.75347*LN(E29))+194.87)),2)),IF($P$14="PA1",IF(E29&lt;$P$16, ROUND(($C$18/((-37.75347*LN($P$16))+194.87))-($C$18/((-37.75347*LN(E29))+194.87)),2),IF(E29&gt;170,_xlfn.CONCAT("-$",ROUND($C$18,2)," or CA"),ROUND(($C$18/((-37.75347*LN($P$16))+194.87))-($C$18/((-37.75347*LN(E29))+194.87)),2))),IF($P$14="PA2",IF(E29&lt;=120,0,IF(E29&gt;170,"Max Neg. Pay/CA",ROUND(((E29-120)*-5),2))),IF($P$14="PA3",IF(E29&lt;=120,0,IF(E29&gt;170,_xlfn.CONCAT("-$",$C$18," or CA"),ROUND(($C$18/((-37.75347*LN($P$16))+194.87))-($C$18/((-37.75347*LN(E29))+194.87)),2))),IF($P$14="PA4",IF(E29&lt;=$P$16,0,IF(E29&gt;$AT$147,"Max Neg. Pay/CA",ROUND(((E29-$P$16)*(-1.25)),2))),""))))))</f>
        <v/>
      </c>
      <c r="G29" s="90"/>
      <c r="H29" s="88"/>
      <c r="I29" s="88"/>
      <c r="J29" s="89"/>
      <c r="K29" s="84" t="str">
        <f t="shared" si="0"/>
        <v/>
      </c>
      <c r="L29" s="90"/>
      <c r="M29" s="88"/>
      <c r="N29" s="88"/>
      <c r="O29" s="89"/>
      <c r="P29" s="84" t="str">
        <f t="shared" si="1"/>
        <v/>
      </c>
      <c r="Q29" s="95" t="str">
        <f t="shared" si="2"/>
        <v/>
      </c>
      <c r="R29" s="95" t="str">
        <f t="shared" si="3"/>
        <v/>
      </c>
      <c r="S29" s="95" t="str">
        <f t="shared" si="4"/>
        <v/>
      </c>
      <c r="T29" s="126"/>
      <c r="U29" s="127" t="str">
        <f>IF(OR(ISBLANK($I$9),ISBLANK($I$10),ISBLANK($I$11),ISBLANK($P$14),ISBLANK($P$15),ISBLANK($P$16),ISBLANK($F$16)),"",IF($P$15="Yes",IF(E24&lt;=$P$16,0, ROUND(($AM$158/((-37.75347*LN($P$16))+194.87))-($AM$158/((-37.75347*LN(E24))+194.87)),2)),IF($P$14="PA1",IF(E24&lt;$P$16,0,IF(E24&gt;170,_xlfn.CONCAT("-$",ROUND($C$18,2)," or CA"),ROUND(($C$18/((-37.75347*LN($P$16))+194.87))-($C$18/((-37.75347*LN(E24))+194.87)),2))),IF($P$14="PA2",IF(E24&lt;=120,0,IF(E24&gt;170,"Max Neg. Pay/CA",ROUND(((E24-120)*-5),2))),IF($P$14="PA3",IF(E24&lt;=120,0,IF(E24&gt;170,_xlfn.CONCAT("-$",$C$18," or CA"),ROUND(($C$18/((-37.75347*LN($P$16))+194.87))-($C$18/((-37.75347*LN(E24))+194.87)),2))),IF($P$14="PA4",IF(E24&lt;=$P$16,0,IF(E24&gt;$AT$147,"Max Neg. Pay/CA",ROUND(((E24-$P$16)*(-1.25)),2))),""))))))</f>
        <v/>
      </c>
      <c r="V29" s="126"/>
      <c r="W29" s="126" t="str">
        <f>IF(P14="PA4","something","")</f>
        <v/>
      </c>
      <c r="X29" s="132"/>
      <c r="Y29" s="126"/>
      <c r="AA29" s="127"/>
    </row>
    <row r="30" spans="2:64" x14ac:dyDescent="0.25">
      <c r="B30" s="87"/>
      <c r="C30" s="88"/>
      <c r="D30" s="88"/>
      <c r="E30" s="89"/>
      <c r="F30" s="83" t="str">
        <f t="shared" si="5"/>
        <v/>
      </c>
      <c r="G30" s="90"/>
      <c r="H30" s="88"/>
      <c r="I30" s="88"/>
      <c r="J30" s="89"/>
      <c r="K30" s="84" t="str">
        <f t="shared" si="0"/>
        <v/>
      </c>
      <c r="L30" s="90"/>
      <c r="M30" s="88"/>
      <c r="N30" s="88"/>
      <c r="O30" s="89"/>
      <c r="P30" s="84" t="str">
        <f t="shared" si="1"/>
        <v/>
      </c>
      <c r="Q30" s="95" t="str">
        <f t="shared" si="2"/>
        <v/>
      </c>
      <c r="R30" s="95" t="str">
        <f t="shared" si="3"/>
        <v/>
      </c>
      <c r="S30" s="95" t="str">
        <f t="shared" si="4"/>
        <v/>
      </c>
      <c r="T30" s="126"/>
      <c r="U30" s="126"/>
      <c r="V30" s="126"/>
      <c r="W30" s="129"/>
      <c r="X30" s="126"/>
      <c r="Y30" s="126"/>
    </row>
    <row r="31" spans="2:64" x14ac:dyDescent="0.25">
      <c r="B31" s="87"/>
      <c r="C31" s="88"/>
      <c r="D31" s="88"/>
      <c r="E31" s="89"/>
      <c r="F31" s="83" t="str">
        <f t="shared" si="5"/>
        <v/>
      </c>
      <c r="G31" s="90"/>
      <c r="H31" s="88"/>
      <c r="I31" s="88"/>
      <c r="J31" s="89"/>
      <c r="K31" s="84" t="str">
        <f t="shared" si="0"/>
        <v/>
      </c>
      <c r="L31" s="90"/>
      <c r="M31" s="88"/>
      <c r="N31" s="88"/>
      <c r="O31" s="89"/>
      <c r="P31" s="84" t="str">
        <f t="shared" si="1"/>
        <v/>
      </c>
      <c r="Q31" s="95" t="str">
        <f t="shared" si="2"/>
        <v/>
      </c>
      <c r="R31" s="95" t="str">
        <f t="shared" si="3"/>
        <v/>
      </c>
      <c r="S31" s="95" t="str">
        <f t="shared" si="4"/>
        <v/>
      </c>
      <c r="T31" s="126"/>
      <c r="U31" s="126"/>
      <c r="V31" s="126"/>
      <c r="W31" s="126"/>
      <c r="X31" s="126"/>
      <c r="Y31" s="132"/>
      <c r="Z31" s="132"/>
    </row>
    <row r="32" spans="2:64" x14ac:dyDescent="0.25">
      <c r="B32" s="87"/>
      <c r="C32" s="88"/>
      <c r="D32" s="88"/>
      <c r="E32" s="89"/>
      <c r="F32" s="83" t="str">
        <f t="shared" si="5"/>
        <v/>
      </c>
      <c r="G32" s="90"/>
      <c r="H32" s="88"/>
      <c r="I32" s="88"/>
      <c r="J32" s="89"/>
      <c r="K32" s="84" t="str">
        <f t="shared" si="0"/>
        <v/>
      </c>
      <c r="L32" s="90"/>
      <c r="M32" s="88"/>
      <c r="N32" s="88"/>
      <c r="O32" s="89"/>
      <c r="P32" s="84" t="str">
        <f t="shared" si="1"/>
        <v/>
      </c>
      <c r="Q32" s="95" t="str">
        <f t="shared" si="2"/>
        <v/>
      </c>
      <c r="R32" s="95" t="str">
        <f t="shared" si="3"/>
        <v/>
      </c>
      <c r="S32" s="95" t="str">
        <f t="shared" si="4"/>
        <v/>
      </c>
      <c r="T32" s="126"/>
      <c r="U32" s="126"/>
      <c r="V32" s="126"/>
      <c r="W32" s="126"/>
      <c r="X32" s="126"/>
      <c r="Y32" s="126"/>
      <c r="AA32" s="127"/>
    </row>
    <row r="33" spans="2:25" x14ac:dyDescent="0.25">
      <c r="B33" s="87"/>
      <c r="C33" s="88"/>
      <c r="D33" s="88"/>
      <c r="E33" s="89"/>
      <c r="F33" s="83" t="str">
        <f t="shared" si="5"/>
        <v/>
      </c>
      <c r="G33" s="90"/>
      <c r="H33" s="88"/>
      <c r="I33" s="88"/>
      <c r="J33" s="89"/>
      <c r="K33" s="84" t="str">
        <f t="shared" si="0"/>
        <v/>
      </c>
      <c r="L33" s="90"/>
      <c r="M33" s="88"/>
      <c r="N33" s="88"/>
      <c r="O33" s="89"/>
      <c r="P33" s="84" t="str">
        <f t="shared" si="1"/>
        <v/>
      </c>
      <c r="Q33" s="95" t="str">
        <f t="shared" si="2"/>
        <v/>
      </c>
      <c r="R33" s="95" t="str">
        <f t="shared" si="3"/>
        <v/>
      </c>
      <c r="S33" s="95" t="str">
        <f t="shared" si="4"/>
        <v/>
      </c>
      <c r="T33" s="126"/>
      <c r="U33" s="126"/>
      <c r="V33" s="126"/>
      <c r="W33" s="153"/>
      <c r="X33" s="126"/>
      <c r="Y33" s="126"/>
    </row>
    <row r="34" spans="2:25" x14ac:dyDescent="0.25">
      <c r="B34" s="87"/>
      <c r="C34" s="88"/>
      <c r="D34" s="88"/>
      <c r="E34" s="89"/>
      <c r="F34" s="83" t="str">
        <f t="shared" si="5"/>
        <v/>
      </c>
      <c r="G34" s="90"/>
      <c r="H34" s="88"/>
      <c r="I34" s="88"/>
      <c r="J34" s="89"/>
      <c r="K34" s="84" t="str">
        <f t="shared" si="0"/>
        <v/>
      </c>
      <c r="L34" s="90"/>
      <c r="M34" s="88"/>
      <c r="N34" s="88"/>
      <c r="O34" s="89"/>
      <c r="P34" s="84" t="str">
        <f t="shared" si="1"/>
        <v/>
      </c>
      <c r="Q34" s="95" t="str">
        <f t="shared" si="2"/>
        <v/>
      </c>
      <c r="R34" s="95" t="str">
        <f t="shared" si="3"/>
        <v/>
      </c>
      <c r="S34" s="95" t="str">
        <f t="shared" si="4"/>
        <v/>
      </c>
      <c r="T34" s="126"/>
      <c r="U34" s="126"/>
      <c r="V34" s="126"/>
      <c r="W34" s="126"/>
      <c r="X34" s="126"/>
      <c r="Y34" s="126"/>
    </row>
    <row r="35" spans="2:25" x14ac:dyDescent="0.25">
      <c r="B35" s="87"/>
      <c r="C35" s="88"/>
      <c r="D35" s="88"/>
      <c r="E35" s="89"/>
      <c r="F35" s="83" t="str">
        <f t="shared" si="5"/>
        <v/>
      </c>
      <c r="G35" s="90"/>
      <c r="H35" s="88"/>
      <c r="I35" s="88"/>
      <c r="J35" s="89"/>
      <c r="K35" s="84" t="str">
        <f t="shared" si="0"/>
        <v/>
      </c>
      <c r="L35" s="90"/>
      <c r="M35" s="88"/>
      <c r="N35" s="88"/>
      <c r="O35" s="89"/>
      <c r="P35" s="84" t="str">
        <f t="shared" si="1"/>
        <v/>
      </c>
      <c r="Q35" s="95" t="str">
        <f t="shared" si="2"/>
        <v/>
      </c>
      <c r="R35" s="95" t="str">
        <f t="shared" si="3"/>
        <v/>
      </c>
      <c r="S35" s="95" t="str">
        <f t="shared" si="4"/>
        <v/>
      </c>
      <c r="T35" s="126"/>
      <c r="U35" s="126"/>
      <c r="V35" s="126"/>
      <c r="W35" s="126"/>
      <c r="X35" s="126"/>
      <c r="Y35" s="126"/>
    </row>
    <row r="36" spans="2:25" x14ac:dyDescent="0.25">
      <c r="B36" s="87"/>
      <c r="C36" s="88"/>
      <c r="D36" s="88"/>
      <c r="E36" s="89"/>
      <c r="F36" s="83" t="str">
        <f t="shared" si="5"/>
        <v/>
      </c>
      <c r="G36" s="90"/>
      <c r="H36" s="88"/>
      <c r="I36" s="88"/>
      <c r="J36" s="89"/>
      <c r="K36" s="84" t="str">
        <f t="shared" si="0"/>
        <v/>
      </c>
      <c r="L36" s="90"/>
      <c r="M36" s="88"/>
      <c r="N36" s="88"/>
      <c r="O36" s="89"/>
      <c r="P36" s="84" t="str">
        <f t="shared" si="1"/>
        <v/>
      </c>
      <c r="Q36" s="95" t="str">
        <f t="shared" si="2"/>
        <v/>
      </c>
      <c r="R36" s="95" t="str">
        <f t="shared" si="3"/>
        <v/>
      </c>
      <c r="S36" s="95" t="str">
        <f t="shared" si="4"/>
        <v/>
      </c>
      <c r="T36" s="126"/>
      <c r="U36" s="126" t="str">
        <f>IF(OR(ISBLANK($I$9),ISBLANK($I$10),ISBLANK($I$11),ISBLANK($P$14),ISBLANK($P$15),ISBLANK($P$16),ISBLANK($F$16),ISBLANK(B24),ISBLANK(C24),ISBLANK(D24),ISBLANK(E24)),"",IF($P$15="Yes",IF(E24&lt;=$P$16,0, ROUND(($AM$158/((-37.75347*LN($P$16))+194.87))-($AM$158/((-37.75347*LN(E24))+194.87)),2)),IF($P$14="PA1",IF(E24&lt;$P$16,0,IF(E24&gt;170,_xlfn.CONCAT("-$",ROUND($C$18,2)," or CA"),ROUND(($C$18/((-37.75347*LN($P$16))+194.87))-($C$18/((-37.75347*LN(E24))+194.87)),2))),IF($P$14="PA2",IF(E24&lt;=120,0,IF(E24&gt;170,"Max Neg. Pay/CA",ROUND(((E24-120)*-5),2))),IF($P$14="PA3",IF(E24&lt;=120,0,IF(E24&gt;170,_xlfn.CONCAT("-$",$C$18," or CA"),ROUND(($C$18/((-37.75347*LN($P$16))+194.87))-($C$18/((-37.75347*LN(E24))+194.87)),2))),IF($P$14="PA4",IF(E24&lt;=$P$16,0,IF(E24&gt;$AT$147,"Max Neg. Pay/CA",ROUND(((E24-$P$16)*(-1.25)),2))),""))))))</f>
        <v/>
      </c>
      <c r="V36" s="126"/>
      <c r="W36" s="126"/>
      <c r="X36" s="126"/>
      <c r="Y36" s="126"/>
    </row>
    <row r="37" spans="2:25" x14ac:dyDescent="0.25">
      <c r="B37" s="87"/>
      <c r="C37" s="88"/>
      <c r="D37" s="88"/>
      <c r="E37" s="89"/>
      <c r="F37" s="83" t="str">
        <f t="shared" si="5"/>
        <v/>
      </c>
      <c r="G37" s="90"/>
      <c r="H37" s="88"/>
      <c r="I37" s="88"/>
      <c r="J37" s="89"/>
      <c r="K37" s="84" t="str">
        <f t="shared" si="0"/>
        <v/>
      </c>
      <c r="L37" s="90"/>
      <c r="M37" s="88"/>
      <c r="N37" s="88"/>
      <c r="O37" s="89"/>
      <c r="P37" s="84" t="str">
        <f t="shared" si="1"/>
        <v/>
      </c>
      <c r="Q37" s="95" t="str">
        <f t="shared" si="2"/>
        <v/>
      </c>
      <c r="R37" s="95" t="str">
        <f t="shared" si="3"/>
        <v/>
      </c>
      <c r="S37" s="95" t="str">
        <f t="shared" si="4"/>
        <v/>
      </c>
      <c r="T37" s="126"/>
      <c r="U37" s="126"/>
      <c r="V37" s="126"/>
      <c r="W37" s="126"/>
      <c r="X37" s="126"/>
      <c r="Y37" s="126"/>
    </row>
    <row r="38" spans="2:25" x14ac:dyDescent="0.25">
      <c r="B38" s="87"/>
      <c r="C38" s="88"/>
      <c r="D38" s="88"/>
      <c r="E38" s="89"/>
      <c r="F38" s="83" t="str">
        <f t="shared" si="5"/>
        <v/>
      </c>
      <c r="G38" s="90"/>
      <c r="H38" s="88"/>
      <c r="I38" s="88"/>
      <c r="J38" s="89"/>
      <c r="K38" s="84" t="str">
        <f t="shared" si="0"/>
        <v/>
      </c>
      <c r="L38" s="90"/>
      <c r="M38" s="88"/>
      <c r="N38" s="88"/>
      <c r="O38" s="89"/>
      <c r="P38" s="84" t="str">
        <f t="shared" si="1"/>
        <v/>
      </c>
      <c r="Q38" s="95" t="str">
        <f t="shared" si="2"/>
        <v/>
      </c>
      <c r="R38" s="95" t="str">
        <f t="shared" si="3"/>
        <v/>
      </c>
      <c r="S38" s="95" t="str">
        <f t="shared" si="4"/>
        <v/>
      </c>
      <c r="T38" s="126"/>
      <c r="U38" s="126"/>
      <c r="V38" s="126"/>
      <c r="W38" s="126"/>
      <c r="X38" s="126"/>
      <c r="Y38" s="126"/>
    </row>
    <row r="39" spans="2:25" x14ac:dyDescent="0.25">
      <c r="B39" s="87"/>
      <c r="C39" s="88"/>
      <c r="D39" s="88"/>
      <c r="E39" s="89"/>
      <c r="F39" s="83" t="str">
        <f t="shared" si="5"/>
        <v/>
      </c>
      <c r="G39" s="90"/>
      <c r="H39" s="88"/>
      <c r="I39" s="88"/>
      <c r="J39" s="89"/>
      <c r="K39" s="84" t="str">
        <f t="shared" si="0"/>
        <v/>
      </c>
      <c r="L39" s="90"/>
      <c r="M39" s="88"/>
      <c r="N39" s="88"/>
      <c r="O39" s="89"/>
      <c r="P39" s="84" t="str">
        <f t="shared" si="1"/>
        <v/>
      </c>
      <c r="Q39" s="95" t="str">
        <f t="shared" si="2"/>
        <v/>
      </c>
      <c r="R39" s="95" t="str">
        <f t="shared" si="3"/>
        <v/>
      </c>
      <c r="S39" s="95" t="str">
        <f t="shared" si="4"/>
        <v/>
      </c>
      <c r="T39" s="126"/>
      <c r="U39" s="126"/>
      <c r="V39" s="126"/>
      <c r="W39" s="126"/>
      <c r="X39" s="126"/>
      <c r="Y39" s="126"/>
    </row>
    <row r="40" spans="2:25" x14ac:dyDescent="0.25">
      <c r="B40" s="87"/>
      <c r="C40" s="88"/>
      <c r="D40" s="88"/>
      <c r="E40" s="89"/>
      <c r="F40" s="83" t="str">
        <f t="shared" si="5"/>
        <v/>
      </c>
      <c r="G40" s="90"/>
      <c r="H40" s="88"/>
      <c r="I40" s="88"/>
      <c r="J40" s="89"/>
      <c r="K40" s="84" t="str">
        <f t="shared" si="0"/>
        <v/>
      </c>
      <c r="L40" s="90"/>
      <c r="M40" s="88"/>
      <c r="N40" s="88"/>
      <c r="O40" s="89"/>
      <c r="P40" s="84" t="str">
        <f t="shared" si="1"/>
        <v/>
      </c>
      <c r="Q40" s="95" t="str">
        <f t="shared" si="2"/>
        <v/>
      </c>
      <c r="R40" s="95" t="str">
        <f t="shared" si="3"/>
        <v/>
      </c>
      <c r="S40" s="95" t="str">
        <f t="shared" si="4"/>
        <v/>
      </c>
      <c r="T40" s="126"/>
      <c r="U40" s="126"/>
      <c r="V40" s="126"/>
      <c r="W40" s="126"/>
      <c r="X40" s="126"/>
      <c r="Y40" s="126"/>
    </row>
    <row r="41" spans="2:25" x14ac:dyDescent="0.25">
      <c r="B41" s="87"/>
      <c r="C41" s="88"/>
      <c r="D41" s="88"/>
      <c r="E41" s="89"/>
      <c r="F41" s="83" t="str">
        <f t="shared" si="5"/>
        <v/>
      </c>
      <c r="G41" s="90"/>
      <c r="H41" s="88"/>
      <c r="I41" s="88"/>
      <c r="J41" s="89"/>
      <c r="K41" s="84" t="str">
        <f t="shared" si="0"/>
        <v/>
      </c>
      <c r="L41" s="90"/>
      <c r="M41" s="88"/>
      <c r="N41" s="88"/>
      <c r="O41" s="89"/>
      <c r="P41" s="84" t="str">
        <f t="shared" si="1"/>
        <v/>
      </c>
      <c r="Q41" s="95" t="str">
        <f t="shared" si="2"/>
        <v/>
      </c>
      <c r="R41" s="95" t="str">
        <f t="shared" si="3"/>
        <v/>
      </c>
      <c r="S41" s="95" t="str">
        <f t="shared" si="4"/>
        <v/>
      </c>
      <c r="T41" s="126"/>
      <c r="U41" s="126"/>
      <c r="V41" s="126"/>
      <c r="W41" s="126"/>
      <c r="X41" s="126"/>
      <c r="Y41" s="126"/>
    </row>
    <row r="42" spans="2:25" x14ac:dyDescent="0.25">
      <c r="B42" s="87"/>
      <c r="C42" s="88"/>
      <c r="D42" s="88"/>
      <c r="E42" s="89"/>
      <c r="F42" s="83" t="str">
        <f t="shared" si="5"/>
        <v/>
      </c>
      <c r="G42" s="90"/>
      <c r="H42" s="88"/>
      <c r="I42" s="88"/>
      <c r="J42" s="89"/>
      <c r="K42" s="84" t="str">
        <f t="shared" si="0"/>
        <v/>
      </c>
      <c r="L42" s="90"/>
      <c r="M42" s="88"/>
      <c r="N42" s="88"/>
      <c r="O42" s="89"/>
      <c r="P42" s="84" t="str">
        <f t="shared" si="1"/>
        <v/>
      </c>
      <c r="Q42" s="95" t="str">
        <f t="shared" si="2"/>
        <v/>
      </c>
      <c r="R42" s="95" t="str">
        <f t="shared" si="3"/>
        <v/>
      </c>
      <c r="S42" s="95" t="str">
        <f t="shared" si="4"/>
        <v/>
      </c>
      <c r="T42" s="126"/>
      <c r="U42" s="126"/>
      <c r="V42" s="126"/>
      <c r="W42" s="126"/>
      <c r="X42" s="126"/>
      <c r="Y42" s="126"/>
    </row>
    <row r="43" spans="2:25" x14ac:dyDescent="0.25">
      <c r="B43" s="87"/>
      <c r="C43" s="88"/>
      <c r="D43" s="88"/>
      <c r="E43" s="89"/>
      <c r="F43" s="83" t="str">
        <f t="shared" si="5"/>
        <v/>
      </c>
      <c r="G43" s="90"/>
      <c r="H43" s="88"/>
      <c r="I43" s="88"/>
      <c r="J43" s="89"/>
      <c r="K43" s="84" t="str">
        <f t="shared" si="0"/>
        <v/>
      </c>
      <c r="L43" s="90"/>
      <c r="M43" s="88"/>
      <c r="N43" s="88"/>
      <c r="O43" s="89"/>
      <c r="P43" s="84" t="str">
        <f t="shared" si="1"/>
        <v/>
      </c>
      <c r="Q43" s="95" t="str">
        <f t="shared" si="2"/>
        <v/>
      </c>
      <c r="R43" s="95" t="str">
        <f t="shared" si="3"/>
        <v/>
      </c>
      <c r="S43" s="95" t="str">
        <f t="shared" si="4"/>
        <v/>
      </c>
      <c r="T43" s="126"/>
      <c r="U43" s="126"/>
      <c r="V43" s="126"/>
      <c r="W43" s="126"/>
      <c r="X43" s="126"/>
      <c r="Y43" s="126"/>
    </row>
    <row r="44" spans="2:25" x14ac:dyDescent="0.25">
      <c r="B44" s="87"/>
      <c r="C44" s="88"/>
      <c r="D44" s="88"/>
      <c r="E44" s="89"/>
      <c r="F44" s="83" t="str">
        <f t="shared" si="5"/>
        <v/>
      </c>
      <c r="G44" s="90"/>
      <c r="H44" s="88"/>
      <c r="I44" s="88"/>
      <c r="J44" s="89"/>
      <c r="K44" s="84" t="str">
        <f t="shared" si="0"/>
        <v/>
      </c>
      <c r="L44" s="90"/>
      <c r="M44" s="88"/>
      <c r="N44" s="88"/>
      <c r="O44" s="89"/>
      <c r="P44" s="84" t="str">
        <f t="shared" si="1"/>
        <v/>
      </c>
      <c r="Q44" s="95" t="str">
        <f t="shared" si="2"/>
        <v/>
      </c>
      <c r="R44" s="95" t="str">
        <f t="shared" si="3"/>
        <v/>
      </c>
      <c r="S44" s="95" t="str">
        <f t="shared" si="4"/>
        <v/>
      </c>
      <c r="T44" s="126"/>
      <c r="U44" s="126"/>
      <c r="V44" s="126"/>
      <c r="W44" s="126"/>
      <c r="X44" s="126"/>
      <c r="Y44" s="126"/>
    </row>
    <row r="45" spans="2:25" x14ac:dyDescent="0.25">
      <c r="B45" s="87"/>
      <c r="C45" s="88"/>
      <c r="D45" s="88"/>
      <c r="E45" s="89"/>
      <c r="F45" s="83" t="str">
        <f t="shared" si="5"/>
        <v/>
      </c>
      <c r="G45" s="90"/>
      <c r="H45" s="88"/>
      <c r="I45" s="88"/>
      <c r="J45" s="89"/>
      <c r="K45" s="84" t="str">
        <f t="shared" si="0"/>
        <v/>
      </c>
      <c r="L45" s="90"/>
      <c r="M45" s="88"/>
      <c r="N45" s="88"/>
      <c r="O45" s="89"/>
      <c r="P45" s="84" t="str">
        <f t="shared" si="1"/>
        <v/>
      </c>
      <c r="Q45" s="95" t="str">
        <f t="shared" si="2"/>
        <v/>
      </c>
      <c r="R45" s="95" t="str">
        <f t="shared" si="3"/>
        <v/>
      </c>
      <c r="S45" s="95" t="str">
        <f t="shared" si="4"/>
        <v/>
      </c>
      <c r="T45" s="126"/>
      <c r="U45" s="126"/>
      <c r="V45" s="126"/>
      <c r="W45" s="126"/>
      <c r="X45" s="126"/>
      <c r="Y45" s="126"/>
    </row>
    <row r="46" spans="2:25" x14ac:dyDescent="0.25">
      <c r="B46" s="87"/>
      <c r="C46" s="88"/>
      <c r="D46" s="88"/>
      <c r="E46" s="89"/>
      <c r="F46" s="83" t="str">
        <f t="shared" si="5"/>
        <v/>
      </c>
      <c r="G46" s="90"/>
      <c r="H46" s="88"/>
      <c r="I46" s="88"/>
      <c r="J46" s="89"/>
      <c r="K46" s="84" t="str">
        <f t="shared" si="0"/>
        <v/>
      </c>
      <c r="L46" s="90"/>
      <c r="M46" s="88"/>
      <c r="N46" s="88"/>
      <c r="O46" s="89"/>
      <c r="P46" s="84" t="str">
        <f t="shared" si="1"/>
        <v/>
      </c>
      <c r="Q46" s="95" t="str">
        <f t="shared" si="2"/>
        <v/>
      </c>
      <c r="R46" s="95" t="str">
        <f t="shared" si="3"/>
        <v/>
      </c>
      <c r="S46" s="95" t="str">
        <f t="shared" si="4"/>
        <v/>
      </c>
      <c r="T46" s="126"/>
      <c r="U46" s="126"/>
      <c r="V46" s="126"/>
      <c r="W46" s="126"/>
      <c r="X46" s="126"/>
      <c r="Y46" s="126"/>
    </row>
    <row r="47" spans="2:25" x14ac:dyDescent="0.25">
      <c r="B47" s="87"/>
      <c r="C47" s="88"/>
      <c r="D47" s="88"/>
      <c r="E47" s="89"/>
      <c r="F47" s="83" t="str">
        <f t="shared" si="5"/>
        <v/>
      </c>
      <c r="G47" s="90"/>
      <c r="H47" s="88"/>
      <c r="I47" s="88"/>
      <c r="J47" s="89"/>
      <c r="K47" s="84" t="str">
        <f t="shared" si="0"/>
        <v/>
      </c>
      <c r="L47" s="90"/>
      <c r="M47" s="88"/>
      <c r="N47" s="88"/>
      <c r="O47" s="89"/>
      <c r="P47" s="84" t="str">
        <f t="shared" si="1"/>
        <v/>
      </c>
      <c r="Q47" s="95" t="str">
        <f t="shared" si="2"/>
        <v/>
      </c>
      <c r="R47" s="95" t="str">
        <f t="shared" si="3"/>
        <v/>
      </c>
      <c r="S47" s="95" t="str">
        <f t="shared" si="4"/>
        <v/>
      </c>
      <c r="T47" s="126"/>
      <c r="U47" s="126"/>
      <c r="V47" s="126"/>
      <c r="W47" s="126"/>
      <c r="X47" s="126"/>
      <c r="Y47" s="126"/>
    </row>
    <row r="48" spans="2:25" x14ac:dyDescent="0.25">
      <c r="B48" s="87"/>
      <c r="C48" s="88"/>
      <c r="D48" s="88"/>
      <c r="E48" s="89"/>
      <c r="F48" s="83" t="str">
        <f t="shared" si="5"/>
        <v/>
      </c>
      <c r="G48" s="90"/>
      <c r="H48" s="88"/>
      <c r="I48" s="88"/>
      <c r="J48" s="89"/>
      <c r="K48" s="84" t="str">
        <f t="shared" si="0"/>
        <v/>
      </c>
      <c r="L48" s="90"/>
      <c r="M48" s="88"/>
      <c r="N48" s="88"/>
      <c r="O48" s="89"/>
      <c r="P48" s="84" t="str">
        <f t="shared" si="1"/>
        <v/>
      </c>
      <c r="Q48" s="95" t="str">
        <f t="shared" si="2"/>
        <v/>
      </c>
      <c r="R48" s="95" t="str">
        <f t="shared" si="3"/>
        <v/>
      </c>
      <c r="S48" s="95" t="str">
        <f t="shared" si="4"/>
        <v/>
      </c>
      <c r="T48" s="126"/>
      <c r="U48" s="126"/>
      <c r="V48" s="126"/>
      <c r="W48" s="126"/>
      <c r="X48" s="126"/>
      <c r="Y48" s="126"/>
    </row>
    <row r="49" spans="2:25" x14ac:dyDescent="0.25">
      <c r="B49" s="87"/>
      <c r="C49" s="88"/>
      <c r="D49" s="88"/>
      <c r="E49" s="89"/>
      <c r="F49" s="83" t="str">
        <f t="shared" si="5"/>
        <v/>
      </c>
      <c r="G49" s="90"/>
      <c r="H49" s="88"/>
      <c r="I49" s="88"/>
      <c r="J49" s="89"/>
      <c r="K49" s="84" t="str">
        <f t="shared" si="0"/>
        <v/>
      </c>
      <c r="L49" s="90"/>
      <c r="M49" s="88"/>
      <c r="N49" s="88"/>
      <c r="O49" s="89"/>
      <c r="P49" s="84" t="str">
        <f t="shared" si="1"/>
        <v/>
      </c>
      <c r="Q49" s="95" t="str">
        <f t="shared" si="2"/>
        <v/>
      </c>
      <c r="R49" s="95" t="str">
        <f t="shared" si="3"/>
        <v/>
      </c>
      <c r="S49" s="95" t="str">
        <f t="shared" si="4"/>
        <v/>
      </c>
      <c r="T49" s="126"/>
      <c r="U49" s="126"/>
      <c r="V49" s="126"/>
      <c r="W49" s="126"/>
      <c r="X49" s="126"/>
      <c r="Y49" s="126"/>
    </row>
    <row r="50" spans="2:25" x14ac:dyDescent="0.25">
      <c r="B50" s="87"/>
      <c r="C50" s="88"/>
      <c r="D50" s="88"/>
      <c r="E50" s="89"/>
      <c r="F50" s="83" t="str">
        <f t="shared" si="5"/>
        <v/>
      </c>
      <c r="G50" s="90"/>
      <c r="H50" s="88"/>
      <c r="I50" s="88"/>
      <c r="J50" s="89"/>
      <c r="K50" s="84" t="str">
        <f t="shared" si="0"/>
        <v/>
      </c>
      <c r="L50" s="90"/>
      <c r="M50" s="88"/>
      <c r="N50" s="88"/>
      <c r="O50" s="89"/>
      <c r="P50" s="84" t="str">
        <f t="shared" si="1"/>
        <v/>
      </c>
      <c r="Q50" s="95" t="str">
        <f t="shared" si="2"/>
        <v/>
      </c>
      <c r="R50" s="95" t="str">
        <f t="shared" si="3"/>
        <v/>
      </c>
      <c r="S50" s="95" t="str">
        <f t="shared" si="4"/>
        <v/>
      </c>
      <c r="T50" s="126"/>
      <c r="U50" s="126"/>
      <c r="V50" s="126"/>
      <c r="W50" s="126"/>
      <c r="X50" s="126"/>
      <c r="Y50" s="126"/>
    </row>
    <row r="51" spans="2:25" x14ac:dyDescent="0.25">
      <c r="B51" s="87"/>
      <c r="C51" s="88"/>
      <c r="D51" s="88"/>
      <c r="E51" s="89"/>
      <c r="F51" s="83" t="str">
        <f t="shared" si="5"/>
        <v/>
      </c>
      <c r="G51" s="90"/>
      <c r="H51" s="88"/>
      <c r="I51" s="88"/>
      <c r="J51" s="89"/>
      <c r="K51" s="84" t="str">
        <f t="shared" si="0"/>
        <v/>
      </c>
      <c r="L51" s="90"/>
      <c r="M51" s="88"/>
      <c r="N51" s="88"/>
      <c r="O51" s="89"/>
      <c r="P51" s="84" t="str">
        <f t="shared" si="1"/>
        <v/>
      </c>
      <c r="Q51" s="95" t="str">
        <f t="shared" si="2"/>
        <v/>
      </c>
      <c r="R51" s="95" t="str">
        <f t="shared" si="3"/>
        <v/>
      </c>
      <c r="S51" s="95" t="str">
        <f t="shared" si="4"/>
        <v/>
      </c>
      <c r="T51" s="126"/>
      <c r="U51" s="126"/>
      <c r="V51" s="126"/>
      <c r="W51" s="126"/>
      <c r="X51" s="126"/>
      <c r="Y51" s="126"/>
    </row>
    <row r="52" spans="2:25" x14ac:dyDescent="0.25">
      <c r="B52" s="87"/>
      <c r="C52" s="88"/>
      <c r="D52" s="88"/>
      <c r="E52" s="89"/>
      <c r="F52" s="83" t="str">
        <f t="shared" si="5"/>
        <v/>
      </c>
      <c r="G52" s="90"/>
      <c r="H52" s="88"/>
      <c r="I52" s="88"/>
      <c r="J52" s="89"/>
      <c r="K52" s="84" t="str">
        <f t="shared" si="0"/>
        <v/>
      </c>
      <c r="L52" s="90"/>
      <c r="M52" s="88"/>
      <c r="N52" s="88"/>
      <c r="O52" s="89"/>
      <c r="P52" s="84" t="str">
        <f t="shared" si="1"/>
        <v/>
      </c>
      <c r="Q52" s="95" t="str">
        <f t="shared" si="2"/>
        <v/>
      </c>
      <c r="R52" s="95" t="str">
        <f t="shared" si="3"/>
        <v/>
      </c>
      <c r="S52" s="95" t="str">
        <f t="shared" si="4"/>
        <v/>
      </c>
      <c r="T52" s="126"/>
      <c r="U52" s="126"/>
      <c r="V52" s="126"/>
      <c r="W52" s="126"/>
      <c r="X52" s="126"/>
      <c r="Y52" s="126"/>
    </row>
    <row r="53" spans="2:25" x14ac:dyDescent="0.25">
      <c r="B53" s="87"/>
      <c r="C53" s="88"/>
      <c r="D53" s="88"/>
      <c r="E53" s="89"/>
      <c r="F53" s="83" t="str">
        <f t="shared" si="5"/>
        <v/>
      </c>
      <c r="G53" s="90"/>
      <c r="H53" s="88"/>
      <c r="I53" s="88"/>
      <c r="J53" s="89"/>
      <c r="K53" s="84" t="str">
        <f t="shared" si="0"/>
        <v/>
      </c>
      <c r="L53" s="90"/>
      <c r="M53" s="88"/>
      <c r="N53" s="88"/>
      <c r="O53" s="89"/>
      <c r="P53" s="84" t="str">
        <f t="shared" si="1"/>
        <v/>
      </c>
      <c r="Q53" s="95" t="str">
        <f t="shared" si="2"/>
        <v/>
      </c>
      <c r="R53" s="95" t="str">
        <f t="shared" si="3"/>
        <v/>
      </c>
      <c r="S53" s="95" t="str">
        <f t="shared" si="4"/>
        <v/>
      </c>
      <c r="T53" s="126"/>
      <c r="U53" s="126"/>
      <c r="V53" s="126"/>
      <c r="W53" s="126"/>
      <c r="X53" s="126"/>
      <c r="Y53" s="126"/>
    </row>
    <row r="54" spans="2:25" x14ac:dyDescent="0.25">
      <c r="B54" s="87"/>
      <c r="C54" s="88"/>
      <c r="D54" s="88"/>
      <c r="E54" s="89"/>
      <c r="F54" s="83" t="str">
        <f t="shared" si="5"/>
        <v/>
      </c>
      <c r="G54" s="90"/>
      <c r="H54" s="88"/>
      <c r="I54" s="88"/>
      <c r="J54" s="89"/>
      <c r="K54" s="84" t="str">
        <f t="shared" si="0"/>
        <v/>
      </c>
      <c r="L54" s="90"/>
      <c r="M54" s="88"/>
      <c r="N54" s="88"/>
      <c r="O54" s="89"/>
      <c r="P54" s="84" t="str">
        <f t="shared" si="1"/>
        <v/>
      </c>
      <c r="Q54" s="95" t="str">
        <f t="shared" si="2"/>
        <v/>
      </c>
      <c r="R54" s="95" t="str">
        <f t="shared" si="3"/>
        <v/>
      </c>
      <c r="S54" s="95" t="str">
        <f t="shared" si="4"/>
        <v/>
      </c>
      <c r="T54" s="126"/>
      <c r="U54" s="126"/>
      <c r="V54" s="126"/>
      <c r="W54" s="126"/>
      <c r="X54" s="126"/>
      <c r="Y54" s="126"/>
    </row>
    <row r="55" spans="2:25" x14ac:dyDescent="0.25">
      <c r="B55" s="87"/>
      <c r="C55" s="88"/>
      <c r="D55" s="88"/>
      <c r="E55" s="89"/>
      <c r="F55" s="83" t="str">
        <f t="shared" si="5"/>
        <v/>
      </c>
      <c r="G55" s="90"/>
      <c r="H55" s="88"/>
      <c r="I55" s="88"/>
      <c r="J55" s="89"/>
      <c r="K55" s="84" t="str">
        <f t="shared" si="0"/>
        <v/>
      </c>
      <c r="L55" s="90"/>
      <c r="M55" s="88"/>
      <c r="N55" s="88"/>
      <c r="O55" s="89"/>
      <c r="P55" s="84" t="str">
        <f t="shared" si="1"/>
        <v/>
      </c>
      <c r="Q55" s="95" t="str">
        <f t="shared" si="2"/>
        <v/>
      </c>
      <c r="R55" s="95" t="str">
        <f t="shared" si="3"/>
        <v/>
      </c>
      <c r="S55" s="95" t="str">
        <f t="shared" si="4"/>
        <v/>
      </c>
      <c r="T55" s="126"/>
      <c r="U55" s="126"/>
      <c r="V55" s="126"/>
      <c r="W55" s="126"/>
      <c r="X55" s="126"/>
      <c r="Y55" s="126"/>
    </row>
    <row r="56" spans="2:25" ht="15.75" thickBot="1" x14ac:dyDescent="0.3">
      <c r="B56" s="91"/>
      <c r="C56" s="92"/>
      <c r="D56" s="92"/>
      <c r="E56" s="93"/>
      <c r="F56" s="83" t="str">
        <f t="shared" si="5"/>
        <v/>
      </c>
      <c r="G56" s="94"/>
      <c r="H56" s="92"/>
      <c r="I56" s="92"/>
      <c r="J56" s="93"/>
      <c r="K56" s="84" t="str">
        <f t="shared" si="0"/>
        <v/>
      </c>
      <c r="L56" s="94"/>
      <c r="M56" s="92"/>
      <c r="N56" s="92"/>
      <c r="O56" s="93"/>
      <c r="P56" s="84" t="str">
        <f t="shared" si="1"/>
        <v/>
      </c>
      <c r="Q56" s="95" t="str">
        <f t="shared" si="2"/>
        <v/>
      </c>
      <c r="R56" s="95" t="str">
        <f t="shared" si="3"/>
        <v/>
      </c>
      <c r="S56" s="95" t="str">
        <f t="shared" si="4"/>
        <v/>
      </c>
      <c r="T56" s="126"/>
      <c r="U56" s="126"/>
      <c r="V56" s="126"/>
      <c r="W56" s="126"/>
      <c r="X56" s="126"/>
      <c r="Y56" s="126"/>
    </row>
    <row r="57" spans="2:25" ht="15.75" thickBot="1" x14ac:dyDescent="0.3">
      <c r="B57" s="97" t="s">
        <v>154</v>
      </c>
      <c r="C57" s="98"/>
      <c r="D57" s="198" t="str">
        <f>IF(OR(ISBLANK(B24),ISBLANK(C24),ISBLANK(D24),ISBLANK(E24)),"",ROUND(AVERAGE(E24:E56,J24:J56,O24:O56),0))</f>
        <v/>
      </c>
      <c r="E57" s="198"/>
      <c r="F57" s="199"/>
      <c r="G57" s="200" t="s">
        <v>152</v>
      </c>
      <c r="H57" s="201"/>
      <c r="I57" s="201"/>
      <c r="J57" s="201"/>
      <c r="K57" s="146" t="str">
        <f>IF(OR(ISBLANK(B24),ISBLANK(C24),ISBLANK(D24),ISBLANK(E24),ISBLANK(P16)),"",COUNTIF(E24:E56,"&gt;"&amp;P16)+COUNTIF(J24:J56,"&gt;"&amp;P16)+COUNTIF(O24:O56,"&gt;"&amp;P16))</f>
        <v/>
      </c>
      <c r="L57" s="200" t="s">
        <v>153</v>
      </c>
      <c r="M57" s="201"/>
      <c r="N57" s="201"/>
      <c r="O57" s="201"/>
      <c r="P57" s="147" t="str">
        <f>IF(OR(ISBLANK(B24),ISBLANK(C24),ISBLANK(D24),ISBLANK(E24),ISBLANK(P16)),"",COUNTIF(E24:E56,"&lt;="&amp;P16)+COUNTIF(J24:J56,"&lt;="&amp;P16)+COUNTIF(O24:O56,"&lt;="&amp;P16))</f>
        <v/>
      </c>
      <c r="Q57" s="95"/>
      <c r="R57" s="95"/>
      <c r="S57" s="95"/>
      <c r="T57" s="126"/>
      <c r="U57" s="126"/>
      <c r="V57" s="126"/>
      <c r="W57" s="126"/>
      <c r="X57" s="126"/>
      <c r="Y57" s="126"/>
    </row>
    <row r="58" spans="2:25" hidden="1" x14ac:dyDescent="0.25">
      <c r="C58" t="b">
        <f>ISNUMBER(C24)</f>
        <v>0</v>
      </c>
      <c r="D58" t="b">
        <f>ISNUMBER(D24)</f>
        <v>0</v>
      </c>
      <c r="H58" t="b">
        <f>ISNUMBER(H24)</f>
        <v>0</v>
      </c>
      <c r="I58" t="b">
        <f>ISNUMBER(I24)</f>
        <v>0</v>
      </c>
      <c r="M58" t="b">
        <f>ISNUMBER(M24)</f>
        <v>0</v>
      </c>
      <c r="N58" t="b">
        <f>ISNUMBER(N24)</f>
        <v>0</v>
      </c>
      <c r="T58" s="126"/>
      <c r="U58" s="126"/>
      <c r="V58" s="126"/>
      <c r="W58" s="126"/>
      <c r="X58" s="126"/>
      <c r="Y58" s="126"/>
    </row>
    <row r="59" spans="2:25" hidden="1" x14ac:dyDescent="0.25">
      <c r="C59" t="b">
        <f t="shared" ref="C59:D74" si="6">ISNUMBER(C25)</f>
        <v>0</v>
      </c>
      <c r="D59" t="b">
        <f t="shared" si="6"/>
        <v>0</v>
      </c>
      <c r="H59" t="b">
        <f t="shared" ref="H59:I74" si="7">ISNUMBER(H25)</f>
        <v>0</v>
      </c>
      <c r="I59" t="b">
        <f t="shared" si="7"/>
        <v>0</v>
      </c>
      <c r="M59" t="b">
        <f t="shared" ref="M59:N74" si="8">ISNUMBER(M25)</f>
        <v>0</v>
      </c>
      <c r="N59" t="b">
        <f t="shared" si="8"/>
        <v>0</v>
      </c>
      <c r="R59" s="96"/>
      <c r="T59" s="126"/>
      <c r="U59" s="126"/>
      <c r="V59" s="126"/>
      <c r="W59" s="126"/>
      <c r="X59" s="126"/>
      <c r="Y59" s="126"/>
    </row>
    <row r="60" spans="2:25" hidden="1" x14ac:dyDescent="0.25">
      <c r="C60" t="b">
        <f t="shared" si="6"/>
        <v>0</v>
      </c>
      <c r="D60" t="b">
        <f t="shared" si="6"/>
        <v>0</v>
      </c>
      <c r="H60" t="b">
        <f t="shared" si="7"/>
        <v>0</v>
      </c>
      <c r="I60" t="b">
        <f t="shared" si="7"/>
        <v>0</v>
      </c>
      <c r="M60" t="b">
        <f t="shared" si="8"/>
        <v>0</v>
      </c>
      <c r="N60" t="b">
        <f t="shared" si="8"/>
        <v>0</v>
      </c>
      <c r="T60" s="126"/>
      <c r="U60" s="126"/>
      <c r="V60" s="126"/>
      <c r="W60" s="126"/>
      <c r="X60" s="126"/>
      <c r="Y60" s="126"/>
    </row>
    <row r="61" spans="2:25" hidden="1" x14ac:dyDescent="0.25">
      <c r="C61" t="b">
        <f t="shared" si="6"/>
        <v>0</v>
      </c>
      <c r="D61" t="b">
        <f t="shared" si="6"/>
        <v>0</v>
      </c>
      <c r="H61" t="b">
        <f t="shared" si="7"/>
        <v>0</v>
      </c>
      <c r="I61" t="b">
        <f t="shared" si="7"/>
        <v>0</v>
      </c>
      <c r="M61" t="b">
        <f t="shared" si="8"/>
        <v>0</v>
      </c>
      <c r="N61" t="b">
        <f t="shared" si="8"/>
        <v>0</v>
      </c>
      <c r="T61" s="126"/>
      <c r="U61" s="126"/>
      <c r="V61" s="126"/>
      <c r="W61" s="126"/>
      <c r="X61" s="126"/>
      <c r="Y61" s="126"/>
    </row>
    <row r="62" spans="2:25" hidden="1" x14ac:dyDescent="0.25">
      <c r="C62" t="b">
        <f t="shared" si="6"/>
        <v>0</v>
      </c>
      <c r="D62" t="b">
        <f t="shared" si="6"/>
        <v>0</v>
      </c>
      <c r="H62" t="b">
        <f t="shared" si="7"/>
        <v>0</v>
      </c>
      <c r="I62" t="b">
        <f t="shared" si="7"/>
        <v>0</v>
      </c>
      <c r="M62" t="b">
        <f t="shared" si="8"/>
        <v>0</v>
      </c>
      <c r="N62" t="b">
        <f t="shared" si="8"/>
        <v>0</v>
      </c>
      <c r="T62" s="126"/>
      <c r="U62" s="126"/>
      <c r="V62" s="126"/>
      <c r="W62" s="126"/>
      <c r="X62" s="126"/>
      <c r="Y62" s="126"/>
    </row>
    <row r="63" spans="2:25" hidden="1" x14ac:dyDescent="0.25">
      <c r="C63" t="b">
        <f t="shared" si="6"/>
        <v>0</v>
      </c>
      <c r="D63" t="b">
        <f t="shared" si="6"/>
        <v>0</v>
      </c>
      <c r="H63" t="b">
        <f t="shared" si="7"/>
        <v>0</v>
      </c>
      <c r="I63" t="b">
        <f t="shared" si="7"/>
        <v>0</v>
      </c>
      <c r="M63" t="b">
        <f t="shared" si="8"/>
        <v>0</v>
      </c>
      <c r="N63" t="b">
        <f t="shared" si="8"/>
        <v>0</v>
      </c>
      <c r="T63" s="126"/>
      <c r="U63" s="126"/>
      <c r="V63" s="126"/>
      <c r="W63" s="126"/>
      <c r="X63" s="126"/>
      <c r="Y63" s="126"/>
    </row>
    <row r="64" spans="2:25" hidden="1" x14ac:dyDescent="0.25">
      <c r="C64" t="b">
        <f t="shared" si="6"/>
        <v>0</v>
      </c>
      <c r="D64" t="b">
        <f t="shared" si="6"/>
        <v>0</v>
      </c>
      <c r="H64" t="b">
        <f t="shared" si="7"/>
        <v>0</v>
      </c>
      <c r="I64" t="b">
        <f t="shared" si="7"/>
        <v>0</v>
      </c>
      <c r="M64" t="b">
        <f t="shared" si="8"/>
        <v>0</v>
      </c>
      <c r="N64" t="b">
        <f t="shared" si="8"/>
        <v>0</v>
      </c>
      <c r="T64" s="126"/>
      <c r="U64" s="126"/>
      <c r="V64" s="126"/>
      <c r="W64" s="126"/>
      <c r="X64" s="126"/>
      <c r="Y64" s="126"/>
    </row>
    <row r="65" spans="3:25" hidden="1" x14ac:dyDescent="0.25">
      <c r="C65" t="b">
        <f t="shared" si="6"/>
        <v>0</v>
      </c>
      <c r="D65" t="b">
        <f t="shared" si="6"/>
        <v>0</v>
      </c>
      <c r="H65" t="b">
        <f t="shared" si="7"/>
        <v>0</v>
      </c>
      <c r="I65" t="b">
        <f t="shared" si="7"/>
        <v>0</v>
      </c>
      <c r="M65" t="b">
        <f t="shared" si="8"/>
        <v>0</v>
      </c>
      <c r="N65" t="b">
        <f t="shared" si="8"/>
        <v>0</v>
      </c>
      <c r="T65" s="126"/>
      <c r="U65" s="126"/>
      <c r="V65" s="126"/>
      <c r="W65" s="126"/>
      <c r="X65" s="126"/>
      <c r="Y65" s="126"/>
    </row>
    <row r="66" spans="3:25" hidden="1" x14ac:dyDescent="0.25">
      <c r="C66" t="b">
        <f t="shared" si="6"/>
        <v>0</v>
      </c>
      <c r="D66" t="b">
        <f t="shared" si="6"/>
        <v>0</v>
      </c>
      <c r="H66" t="b">
        <f t="shared" si="7"/>
        <v>0</v>
      </c>
      <c r="I66" t="b">
        <f t="shared" si="7"/>
        <v>0</v>
      </c>
      <c r="M66" t="b">
        <f t="shared" si="8"/>
        <v>0</v>
      </c>
      <c r="N66" t="b">
        <f t="shared" si="8"/>
        <v>0</v>
      </c>
      <c r="T66" s="126"/>
      <c r="U66" s="126"/>
      <c r="V66" s="126"/>
      <c r="W66" s="126"/>
      <c r="X66" s="126"/>
      <c r="Y66" s="126"/>
    </row>
    <row r="67" spans="3:25" hidden="1" x14ac:dyDescent="0.25">
      <c r="C67" t="b">
        <f t="shared" si="6"/>
        <v>0</v>
      </c>
      <c r="D67" t="b">
        <f t="shared" si="6"/>
        <v>0</v>
      </c>
      <c r="H67" t="b">
        <f t="shared" si="7"/>
        <v>0</v>
      </c>
      <c r="I67" t="b">
        <f t="shared" si="7"/>
        <v>0</v>
      </c>
      <c r="M67" t="b">
        <f t="shared" si="8"/>
        <v>0</v>
      </c>
      <c r="N67" t="b">
        <f t="shared" si="8"/>
        <v>0</v>
      </c>
      <c r="T67" s="126"/>
      <c r="U67" s="126"/>
      <c r="V67" s="126"/>
      <c r="W67" s="126"/>
      <c r="X67" s="126"/>
      <c r="Y67" s="126"/>
    </row>
    <row r="68" spans="3:25" hidden="1" x14ac:dyDescent="0.25">
      <c r="C68" t="b">
        <f t="shared" si="6"/>
        <v>0</v>
      </c>
      <c r="D68" t="b">
        <f t="shared" si="6"/>
        <v>0</v>
      </c>
      <c r="H68" t="b">
        <f t="shared" si="7"/>
        <v>0</v>
      </c>
      <c r="I68" t="b">
        <f t="shared" si="7"/>
        <v>0</v>
      </c>
      <c r="M68" t="b">
        <f t="shared" si="8"/>
        <v>0</v>
      </c>
      <c r="N68" t="b">
        <f t="shared" si="8"/>
        <v>0</v>
      </c>
      <c r="T68" s="126"/>
      <c r="U68" s="126"/>
      <c r="V68" s="126"/>
      <c r="W68" s="126"/>
      <c r="X68" s="126"/>
      <c r="Y68" s="126"/>
    </row>
    <row r="69" spans="3:25" hidden="1" x14ac:dyDescent="0.25">
      <c r="C69" t="b">
        <f t="shared" si="6"/>
        <v>0</v>
      </c>
      <c r="D69" t="b">
        <f t="shared" si="6"/>
        <v>0</v>
      </c>
      <c r="H69" t="b">
        <f t="shared" si="7"/>
        <v>0</v>
      </c>
      <c r="I69" t="b">
        <f t="shared" si="7"/>
        <v>0</v>
      </c>
      <c r="M69" t="b">
        <f t="shared" si="8"/>
        <v>0</v>
      </c>
      <c r="N69" t="b">
        <f t="shared" si="8"/>
        <v>0</v>
      </c>
    </row>
    <row r="70" spans="3:25" hidden="1" x14ac:dyDescent="0.25">
      <c r="C70" t="b">
        <f t="shared" si="6"/>
        <v>0</v>
      </c>
      <c r="D70" t="b">
        <f t="shared" si="6"/>
        <v>0</v>
      </c>
      <c r="H70" t="b">
        <f t="shared" si="7"/>
        <v>0</v>
      </c>
      <c r="I70" t="b">
        <f t="shared" si="7"/>
        <v>0</v>
      </c>
      <c r="M70" t="b">
        <f t="shared" si="8"/>
        <v>0</v>
      </c>
      <c r="N70" t="b">
        <f t="shared" si="8"/>
        <v>0</v>
      </c>
    </row>
    <row r="71" spans="3:25" hidden="1" x14ac:dyDescent="0.25">
      <c r="C71" t="b">
        <f t="shared" si="6"/>
        <v>0</v>
      </c>
      <c r="D71" t="b">
        <f t="shared" si="6"/>
        <v>0</v>
      </c>
      <c r="H71" t="b">
        <f t="shared" si="7"/>
        <v>0</v>
      </c>
      <c r="I71" t="b">
        <f t="shared" si="7"/>
        <v>0</v>
      </c>
      <c r="M71" t="b">
        <f t="shared" si="8"/>
        <v>0</v>
      </c>
      <c r="N71" t="b">
        <f t="shared" si="8"/>
        <v>0</v>
      </c>
    </row>
    <row r="72" spans="3:25" hidden="1" x14ac:dyDescent="0.25">
      <c r="C72" t="b">
        <f t="shared" si="6"/>
        <v>0</v>
      </c>
      <c r="D72" t="b">
        <f t="shared" si="6"/>
        <v>0</v>
      </c>
      <c r="H72" t="b">
        <f t="shared" si="7"/>
        <v>0</v>
      </c>
      <c r="I72" t="b">
        <f t="shared" si="7"/>
        <v>0</v>
      </c>
      <c r="M72" t="b">
        <f t="shared" si="8"/>
        <v>0</v>
      </c>
      <c r="N72" t="b">
        <f t="shared" si="8"/>
        <v>0</v>
      </c>
    </row>
    <row r="73" spans="3:25" hidden="1" x14ac:dyDescent="0.25">
      <c r="C73" t="b">
        <f t="shared" si="6"/>
        <v>0</v>
      </c>
      <c r="D73" t="b">
        <f t="shared" si="6"/>
        <v>0</v>
      </c>
      <c r="H73" t="b">
        <f t="shared" si="7"/>
        <v>0</v>
      </c>
      <c r="I73" t="b">
        <f t="shared" si="7"/>
        <v>0</v>
      </c>
      <c r="M73" t="b">
        <f t="shared" si="8"/>
        <v>0</v>
      </c>
      <c r="N73" t="b">
        <f t="shared" si="8"/>
        <v>0</v>
      </c>
    </row>
    <row r="74" spans="3:25" hidden="1" x14ac:dyDescent="0.25">
      <c r="C74" t="b">
        <f t="shared" si="6"/>
        <v>0</v>
      </c>
      <c r="D74" t="b">
        <f t="shared" si="6"/>
        <v>0</v>
      </c>
      <c r="H74" t="b">
        <f t="shared" si="7"/>
        <v>0</v>
      </c>
      <c r="I74" t="b">
        <f t="shared" si="7"/>
        <v>0</v>
      </c>
      <c r="M74" t="b">
        <f t="shared" si="8"/>
        <v>0</v>
      </c>
      <c r="N74" t="b">
        <f t="shared" si="8"/>
        <v>0</v>
      </c>
    </row>
    <row r="75" spans="3:25" hidden="1" x14ac:dyDescent="0.25">
      <c r="C75" t="b">
        <f t="shared" ref="C75:D90" si="9">ISNUMBER(C41)</f>
        <v>0</v>
      </c>
      <c r="D75" t="b">
        <f t="shared" si="9"/>
        <v>0</v>
      </c>
      <c r="H75" t="b">
        <f t="shared" ref="H75:I90" si="10">ISNUMBER(H41)</f>
        <v>0</v>
      </c>
      <c r="I75" t="b">
        <f t="shared" si="10"/>
        <v>0</v>
      </c>
      <c r="M75" t="b">
        <f t="shared" ref="M75:N90" si="11">ISNUMBER(M41)</f>
        <v>0</v>
      </c>
      <c r="N75" t="b">
        <f t="shared" si="11"/>
        <v>0</v>
      </c>
    </row>
    <row r="76" spans="3:25" hidden="1" x14ac:dyDescent="0.25">
      <c r="C76" t="b">
        <f t="shared" si="9"/>
        <v>0</v>
      </c>
      <c r="D76" t="b">
        <f t="shared" si="9"/>
        <v>0</v>
      </c>
      <c r="H76" t="b">
        <f t="shared" si="10"/>
        <v>0</v>
      </c>
      <c r="I76" t="b">
        <f t="shared" si="10"/>
        <v>0</v>
      </c>
      <c r="M76" t="b">
        <f t="shared" si="11"/>
        <v>0</v>
      </c>
      <c r="N76" t="b">
        <f t="shared" si="11"/>
        <v>0</v>
      </c>
    </row>
    <row r="77" spans="3:25" hidden="1" x14ac:dyDescent="0.25">
      <c r="C77" t="b">
        <f t="shared" si="9"/>
        <v>0</v>
      </c>
      <c r="D77" t="b">
        <f t="shared" si="9"/>
        <v>0</v>
      </c>
      <c r="H77" t="b">
        <f t="shared" si="10"/>
        <v>0</v>
      </c>
      <c r="I77" t="b">
        <f t="shared" si="10"/>
        <v>0</v>
      </c>
      <c r="M77" t="b">
        <f t="shared" si="11"/>
        <v>0</v>
      </c>
      <c r="N77" t="b">
        <f t="shared" si="11"/>
        <v>0</v>
      </c>
    </row>
    <row r="78" spans="3:25" hidden="1" x14ac:dyDescent="0.25">
      <c r="C78" t="b">
        <f t="shared" si="9"/>
        <v>0</v>
      </c>
      <c r="D78" t="b">
        <f t="shared" si="9"/>
        <v>0</v>
      </c>
      <c r="H78" t="b">
        <f t="shared" si="10"/>
        <v>0</v>
      </c>
      <c r="I78" t="b">
        <f t="shared" si="10"/>
        <v>0</v>
      </c>
      <c r="M78" t="b">
        <f t="shared" si="11"/>
        <v>0</v>
      </c>
      <c r="N78" t="b">
        <f t="shared" si="11"/>
        <v>0</v>
      </c>
    </row>
    <row r="79" spans="3:25" hidden="1" x14ac:dyDescent="0.25">
      <c r="C79" t="b">
        <f t="shared" si="9"/>
        <v>0</v>
      </c>
      <c r="D79" t="b">
        <f t="shared" si="9"/>
        <v>0</v>
      </c>
      <c r="H79" t="b">
        <f t="shared" si="10"/>
        <v>0</v>
      </c>
      <c r="I79" t="b">
        <f t="shared" si="10"/>
        <v>0</v>
      </c>
      <c r="M79" t="b">
        <f t="shared" si="11"/>
        <v>0</v>
      </c>
      <c r="N79" t="b">
        <f t="shared" si="11"/>
        <v>0</v>
      </c>
    </row>
    <row r="80" spans="3:25" hidden="1" x14ac:dyDescent="0.25">
      <c r="C80" t="b">
        <f t="shared" si="9"/>
        <v>0</v>
      </c>
      <c r="D80" t="b">
        <f t="shared" si="9"/>
        <v>0</v>
      </c>
      <c r="H80" t="b">
        <f t="shared" si="10"/>
        <v>0</v>
      </c>
      <c r="I80" t="b">
        <f t="shared" si="10"/>
        <v>0</v>
      </c>
      <c r="M80" t="b">
        <f t="shared" si="11"/>
        <v>0</v>
      </c>
      <c r="N80" t="b">
        <f t="shared" si="11"/>
        <v>0</v>
      </c>
    </row>
    <row r="81" spans="3:14" hidden="1" x14ac:dyDescent="0.25">
      <c r="C81" t="b">
        <f t="shared" si="9"/>
        <v>0</v>
      </c>
      <c r="D81" t="b">
        <f t="shared" si="9"/>
        <v>0</v>
      </c>
      <c r="H81" t="b">
        <f t="shared" si="10"/>
        <v>0</v>
      </c>
      <c r="I81" t="b">
        <f t="shared" si="10"/>
        <v>0</v>
      </c>
      <c r="M81" t="b">
        <f t="shared" si="11"/>
        <v>0</v>
      </c>
      <c r="N81" t="b">
        <f t="shared" si="11"/>
        <v>0</v>
      </c>
    </row>
    <row r="82" spans="3:14" hidden="1" x14ac:dyDescent="0.25">
      <c r="C82" t="b">
        <f t="shared" si="9"/>
        <v>0</v>
      </c>
      <c r="D82" t="b">
        <f t="shared" si="9"/>
        <v>0</v>
      </c>
      <c r="H82" t="b">
        <f t="shared" si="10"/>
        <v>0</v>
      </c>
      <c r="I82" t="b">
        <f t="shared" si="10"/>
        <v>0</v>
      </c>
      <c r="M82" t="b">
        <f t="shared" si="11"/>
        <v>0</v>
      </c>
      <c r="N82" t="b">
        <f t="shared" si="11"/>
        <v>0</v>
      </c>
    </row>
    <row r="83" spans="3:14" hidden="1" x14ac:dyDescent="0.25">
      <c r="C83" t="b">
        <f t="shared" si="9"/>
        <v>0</v>
      </c>
      <c r="D83" t="b">
        <f t="shared" si="9"/>
        <v>0</v>
      </c>
      <c r="H83" t="b">
        <f t="shared" si="10"/>
        <v>0</v>
      </c>
      <c r="I83" t="b">
        <f t="shared" si="10"/>
        <v>0</v>
      </c>
      <c r="M83" t="b">
        <f t="shared" si="11"/>
        <v>0</v>
      </c>
      <c r="N83" t="b">
        <f t="shared" si="11"/>
        <v>0</v>
      </c>
    </row>
    <row r="84" spans="3:14" hidden="1" x14ac:dyDescent="0.25">
      <c r="C84" t="b">
        <f t="shared" si="9"/>
        <v>0</v>
      </c>
      <c r="D84" t="b">
        <f t="shared" si="9"/>
        <v>0</v>
      </c>
      <c r="H84" t="b">
        <f t="shared" si="10"/>
        <v>0</v>
      </c>
      <c r="I84" t="b">
        <f t="shared" si="10"/>
        <v>0</v>
      </c>
      <c r="M84" t="b">
        <f t="shared" si="11"/>
        <v>0</v>
      </c>
      <c r="N84" t="b">
        <f t="shared" si="11"/>
        <v>0</v>
      </c>
    </row>
    <row r="85" spans="3:14" hidden="1" x14ac:dyDescent="0.25">
      <c r="C85" t="b">
        <f t="shared" si="9"/>
        <v>0</v>
      </c>
      <c r="D85" t="b">
        <f t="shared" si="9"/>
        <v>0</v>
      </c>
      <c r="H85" t="b">
        <f t="shared" si="10"/>
        <v>0</v>
      </c>
      <c r="I85" t="b">
        <f t="shared" si="10"/>
        <v>0</v>
      </c>
      <c r="M85" t="b">
        <f t="shared" si="11"/>
        <v>0</v>
      </c>
      <c r="N85" t="b">
        <f t="shared" si="11"/>
        <v>0</v>
      </c>
    </row>
    <row r="86" spans="3:14" hidden="1" x14ac:dyDescent="0.25">
      <c r="C86" t="b">
        <f t="shared" si="9"/>
        <v>0</v>
      </c>
      <c r="D86" t="b">
        <f t="shared" si="9"/>
        <v>0</v>
      </c>
      <c r="H86" t="b">
        <f t="shared" si="10"/>
        <v>0</v>
      </c>
      <c r="I86" t="b">
        <f t="shared" si="10"/>
        <v>0</v>
      </c>
      <c r="M86" t="b">
        <f t="shared" si="11"/>
        <v>0</v>
      </c>
      <c r="N86" t="b">
        <f t="shared" si="11"/>
        <v>0</v>
      </c>
    </row>
    <row r="87" spans="3:14" hidden="1" x14ac:dyDescent="0.25">
      <c r="C87" t="b">
        <f t="shared" si="9"/>
        <v>0</v>
      </c>
      <c r="D87" t="b">
        <f t="shared" si="9"/>
        <v>0</v>
      </c>
      <c r="H87" t="b">
        <f t="shared" si="10"/>
        <v>0</v>
      </c>
      <c r="I87" t="b">
        <f t="shared" si="10"/>
        <v>0</v>
      </c>
      <c r="M87" t="b">
        <f t="shared" si="11"/>
        <v>0</v>
      </c>
      <c r="N87" t="b">
        <f t="shared" si="11"/>
        <v>0</v>
      </c>
    </row>
    <row r="88" spans="3:14" hidden="1" x14ac:dyDescent="0.25">
      <c r="C88" t="b">
        <f t="shared" si="9"/>
        <v>0</v>
      </c>
      <c r="D88" t="b">
        <f t="shared" si="9"/>
        <v>0</v>
      </c>
      <c r="H88" t="b">
        <f t="shared" si="10"/>
        <v>0</v>
      </c>
      <c r="I88" t="b">
        <f t="shared" si="10"/>
        <v>0</v>
      </c>
      <c r="M88" t="b">
        <f t="shared" si="11"/>
        <v>0</v>
      </c>
      <c r="N88" t="b">
        <f t="shared" si="11"/>
        <v>0</v>
      </c>
    </row>
    <row r="89" spans="3:14" hidden="1" x14ac:dyDescent="0.25">
      <c r="C89" t="b">
        <f t="shared" si="9"/>
        <v>0</v>
      </c>
      <c r="D89" t="b">
        <f t="shared" si="9"/>
        <v>0</v>
      </c>
      <c r="H89" t="b">
        <f t="shared" si="10"/>
        <v>0</v>
      </c>
      <c r="I89" t="b">
        <f t="shared" si="10"/>
        <v>0</v>
      </c>
      <c r="M89" t="b">
        <f t="shared" si="11"/>
        <v>0</v>
      </c>
      <c r="N89" t="b">
        <f t="shared" si="11"/>
        <v>0</v>
      </c>
    </row>
    <row r="90" spans="3:14" hidden="1" x14ac:dyDescent="0.25">
      <c r="C90" t="b">
        <f t="shared" si="9"/>
        <v>0</v>
      </c>
      <c r="D90" t="b">
        <f t="shared" si="9"/>
        <v>0</v>
      </c>
      <c r="H90" t="b">
        <f t="shared" si="10"/>
        <v>0</v>
      </c>
      <c r="I90" t="b">
        <f t="shared" si="10"/>
        <v>0</v>
      </c>
      <c r="M90" t="b">
        <f t="shared" si="11"/>
        <v>0</v>
      </c>
      <c r="N90" t="b">
        <f t="shared" si="11"/>
        <v>0</v>
      </c>
    </row>
    <row r="144" ht="15.75" thickBot="1" x14ac:dyDescent="0.3"/>
    <row r="145" spans="34:46" ht="16.5" thickTop="1" thickBot="1" x14ac:dyDescent="0.3">
      <c r="AI145" s="219" t="s">
        <v>88</v>
      </c>
      <c r="AJ145" s="219"/>
    </row>
    <row r="146" spans="34:46" ht="15.75" thickBot="1" x14ac:dyDescent="0.3">
      <c r="AI146" s="133" t="s">
        <v>89</v>
      </c>
      <c r="AJ146" s="134" t="s">
        <v>90</v>
      </c>
    </row>
    <row r="147" spans="34:46" x14ac:dyDescent="0.25">
      <c r="AI147" s="135" t="s">
        <v>91</v>
      </c>
      <c r="AJ147" s="136">
        <v>60</v>
      </c>
      <c r="AS147" s="126" t="str">
        <f>IF($P$14="PA4",$P$16+80,"NOT PA4")</f>
        <v>NOT PA4</v>
      </c>
      <c r="AT147" s="126" t="str">
        <f>IF(P14="PA4",IF($AS$147&gt;=$AS$148,$AS$147,$AS$148),"NOT PA4")</f>
        <v>NOT PA4</v>
      </c>
    </row>
    <row r="148" spans="34:46" x14ac:dyDescent="0.25">
      <c r="AI148" s="135" t="s">
        <v>92</v>
      </c>
      <c r="AJ148" s="136">
        <v>70</v>
      </c>
      <c r="AS148" s="126" t="str">
        <f>IF($P$14="PA4",170,"NOT PA4")</f>
        <v>NOT PA4</v>
      </c>
    </row>
    <row r="149" spans="34:46" x14ac:dyDescent="0.25">
      <c r="AI149" s="135" t="s">
        <v>95</v>
      </c>
      <c r="AJ149" s="136">
        <v>80</v>
      </c>
    </row>
    <row r="150" spans="34:46" ht="15.75" thickBot="1" x14ac:dyDescent="0.3">
      <c r="AI150" s="137" t="s">
        <v>93</v>
      </c>
      <c r="AJ150" s="138">
        <v>250</v>
      </c>
    </row>
    <row r="151" spans="34:46" ht="15.75" thickTop="1" x14ac:dyDescent="0.25">
      <c r="AH151" s="139" t="s">
        <v>99</v>
      </c>
      <c r="AI151" s="140" t="e">
        <f>VLOOKUP(D8,AI147:AJ150,2,FALSE)</f>
        <v>#N/A</v>
      </c>
    </row>
    <row r="152" spans="34:46" x14ac:dyDescent="0.25">
      <c r="AH152" s="139" t="s">
        <v>96</v>
      </c>
      <c r="AI152" s="126" t="e">
        <f>IF(I11&gt;=AI151,"No","Yes")</f>
        <v>#N/A</v>
      </c>
    </row>
    <row r="153" spans="34:46" x14ac:dyDescent="0.25">
      <c r="AH153" s="139" t="s">
        <v>100</v>
      </c>
      <c r="AI153" s="140" t="e">
        <f>IF(I11&gt;=AI151,I11,AI151)</f>
        <v>#N/A</v>
      </c>
    </row>
    <row r="155" spans="34:46" x14ac:dyDescent="0.25">
      <c r="AH155" s="139" t="s">
        <v>27</v>
      </c>
    </row>
    <row r="156" spans="34:46" x14ac:dyDescent="0.25">
      <c r="AH156" s="139" t="s">
        <v>28</v>
      </c>
    </row>
    <row r="158" spans="34:46" x14ac:dyDescent="0.25">
      <c r="AM158" s="132" t="e">
        <f>ROUND(1267.2*((I10/9)+(I9*AI153/150)),2)</f>
        <v>#N/A</v>
      </c>
    </row>
    <row r="159" spans="34:46" x14ac:dyDescent="0.25">
      <c r="AH159" s="141" t="s">
        <v>18</v>
      </c>
      <c r="AI159" s="126" t="s">
        <v>102</v>
      </c>
    </row>
    <row r="160" spans="34:46" x14ac:dyDescent="0.25">
      <c r="AH160" s="141" t="s">
        <v>19</v>
      </c>
      <c r="AI160" s="126" t="s">
        <v>103</v>
      </c>
      <c r="AO160" s="126" t="str">
        <f>IF(P15="Yes","PAEfive",IF(P14="PA1","PAEone",IF(P14="PA2","PAEtwo",IF(P14="PA3","PAEthree",IF(P14="PA4","PAEfour","PAEempty")))))</f>
        <v>PAEempty</v>
      </c>
      <c r="AP160" s="126" t="str">
        <f>IF(P15="Yes","Afive",IF(P14="PA1","Aone",IF(P14="PA2","Atwo",IF(P14="PA3","Athree",IF(P14="PA4","Afour","")))))</f>
        <v/>
      </c>
    </row>
    <row r="161" spans="34:45" x14ac:dyDescent="0.25">
      <c r="AH161" s="141" t="s">
        <v>20</v>
      </c>
      <c r="AI161" s="126" t="s">
        <v>104</v>
      </c>
    </row>
    <row r="162" spans="34:45" x14ac:dyDescent="0.25">
      <c r="AH162" s="141" t="s">
        <v>21</v>
      </c>
      <c r="AI162" s="126" t="s">
        <v>105</v>
      </c>
      <c r="AP162" s="126" t="s">
        <v>148</v>
      </c>
    </row>
    <row r="163" spans="34:45" ht="54.95" customHeight="1" x14ac:dyDescent="0.25">
      <c r="AP163" s="126" t="s">
        <v>108</v>
      </c>
    </row>
    <row r="164" spans="34:45" ht="45" customHeight="1" x14ac:dyDescent="0.25">
      <c r="AP164" s="126" t="s">
        <v>110</v>
      </c>
    </row>
    <row r="165" spans="34:45" ht="47.45" customHeight="1" x14ac:dyDescent="0.25">
      <c r="AL165" s="126" t="s">
        <v>109</v>
      </c>
      <c r="AP165" s="126" t="s">
        <v>111</v>
      </c>
    </row>
    <row r="166" spans="34:45" ht="51.6" customHeight="1" x14ac:dyDescent="0.25">
      <c r="AL166" s="126" t="s">
        <v>113</v>
      </c>
      <c r="AP166" s="126" t="s">
        <v>112</v>
      </c>
    </row>
    <row r="167" spans="34:45" ht="45" customHeight="1" x14ac:dyDescent="0.25">
      <c r="AL167" s="126" t="s">
        <v>114</v>
      </c>
      <c r="AP167" s="126" t="s">
        <v>124</v>
      </c>
    </row>
    <row r="168" spans="34:45" x14ac:dyDescent="0.25">
      <c r="AL168" s="126" t="s">
        <v>115</v>
      </c>
    </row>
    <row r="169" spans="34:45" ht="47.45" customHeight="1" x14ac:dyDescent="0.25">
      <c r="AL169" s="126" t="s">
        <v>125</v>
      </c>
      <c r="AS169" s="142" t="str">
        <f>IF(P15="Yes","payequationfive",IF(P14="PA1","payequationone",IF(P14="PA2","payequationtwo",IF(P14="PA3","payequationthree",IF(P14="PA4","payequationfour","")))))</f>
        <v/>
      </c>
    </row>
    <row r="170" spans="34:45" x14ac:dyDescent="0.25">
      <c r="AS170" s="142"/>
    </row>
    <row r="171" spans="34:45" ht="54" customHeight="1" x14ac:dyDescent="0.25">
      <c r="AS171" s="142" t="s">
        <v>117</v>
      </c>
    </row>
    <row r="172" spans="34:45" ht="54" customHeight="1" x14ac:dyDescent="0.25">
      <c r="AS172" s="142" t="s">
        <v>118</v>
      </c>
    </row>
    <row r="173" spans="34:45" ht="54" customHeight="1" x14ac:dyDescent="0.25">
      <c r="AS173" s="142" t="s">
        <v>119</v>
      </c>
    </row>
    <row r="174" spans="34:45" ht="54" customHeight="1" x14ac:dyDescent="0.25">
      <c r="AS174" s="142" t="s">
        <v>120</v>
      </c>
    </row>
    <row r="175" spans="34:45" ht="54" customHeight="1" x14ac:dyDescent="0.25">
      <c r="AS175" s="142" t="s">
        <v>121</v>
      </c>
    </row>
  </sheetData>
  <sheetProtection algorithmName="SHA-512" hashValue="zRdnaPVZn9pI/5G1Ryfo/NFkoOauzXPy5ay9WI1Hdz5+8XbE0vhF5HuJU43jg3/tCrTXHMX3OT1jIBz0Do04nQ==" saltValue="TQxwX1EQqUtUL42O6Bju7Q==" spinCount="100000" sheet="1" objects="1" scenarios="1" selectLockedCells="1"/>
  <mergeCells count="32">
    <mergeCell ref="AI145:AJ145"/>
    <mergeCell ref="B21:H21"/>
    <mergeCell ref="I21:J21"/>
    <mergeCell ref="K21:O21"/>
    <mergeCell ref="B22:P22"/>
    <mergeCell ref="D57:F57"/>
    <mergeCell ref="G57:J57"/>
    <mergeCell ref="L57:O57"/>
    <mergeCell ref="E14:L14"/>
    <mergeCell ref="M14:O14"/>
    <mergeCell ref="B15:O15"/>
    <mergeCell ref="C18:D18"/>
    <mergeCell ref="B20:D20"/>
    <mergeCell ref="E20:K20"/>
    <mergeCell ref="B8:C8"/>
    <mergeCell ref="D8:P8"/>
    <mergeCell ref="B9:H9"/>
    <mergeCell ref="B10:H10"/>
    <mergeCell ref="B11:H11"/>
    <mergeCell ref="B13:P13"/>
    <mergeCell ref="E6:P6"/>
    <mergeCell ref="B7:C7"/>
    <mergeCell ref="E7:F7"/>
    <mergeCell ref="G7:J7"/>
    <mergeCell ref="K7:L7"/>
    <mergeCell ref="M7:P7"/>
    <mergeCell ref="B3:P3"/>
    <mergeCell ref="C4:P4"/>
    <mergeCell ref="C5:F5"/>
    <mergeCell ref="H5:I5"/>
    <mergeCell ref="K5:L5"/>
    <mergeCell ref="N5:P5"/>
  </mergeCells>
  <conditionalFormatting sqref="I21">
    <cfRule type="cellIs" dxfId="5" priority="5" operator="between">
      <formula>0.00001</formula>
      <formula>500000</formula>
    </cfRule>
    <cfRule type="cellIs" dxfId="4" priority="6" operator="between">
      <formula>-0.001</formula>
      <formula>-500000</formula>
    </cfRule>
  </conditionalFormatting>
  <conditionalFormatting sqref="L57 F24:F56 K24:K56 P24:P56">
    <cfRule type="containsText" dxfId="3" priority="2" operator="containsText" text="CA">
      <formula>NOT(ISERROR(SEARCH("CA",F24)))</formula>
    </cfRule>
    <cfRule type="cellIs" dxfId="2" priority="3" operator="between">
      <formula>0</formula>
      <formula>500000</formula>
    </cfRule>
    <cfRule type="cellIs" dxfId="1" priority="4" operator="between">
      <formula>-0.0000000001</formula>
      <formula>-500000</formula>
    </cfRule>
  </conditionalFormatting>
  <conditionalFormatting sqref="P21">
    <cfRule type="cellIs" dxfId="0" priority="1" operator="between">
      <formula>0.0000001</formula>
      <formula>500000</formula>
    </cfRule>
  </conditionalFormatting>
  <dataValidations count="9">
    <dataValidation type="list" errorStyle="warning" allowBlank="1" showInputMessage="1" showErrorMessage="1" errorTitle="WARNING" error="Incorrect value entered in cell D8. Please choose a surface course mix from the drop-down menu" promptTitle="Instructions" prompt="Please select a surface course mix from the drop-down menu" sqref="D8" xr:uid="{D8680093-C7AA-4B5D-8C48-A5FAE7D80B38}">
      <formula1>$AI$147:$AI$150</formula1>
    </dataValidation>
    <dataValidation errorStyle="warning" allowBlank="1" showInputMessage="1" sqref="E19" xr:uid="{8FEA71B8-05F9-4E5C-BCE3-AF7570698404}"/>
    <dataValidation type="list" errorStyle="warning" allowBlank="1" showInputMessage="1" showErrorMessage="1" errorTitle="WARNING" error="Please select a value for the paving route location from the drop-down menu" promptTitle="Instrucitons" prompt="Please select a value from the drop-down menu" sqref="E14:L14" xr:uid="{E1C75680-4F81-43D1-A0E7-B625D7EAB9DF}">
      <formula1>$AH$159:$AH$162</formula1>
    </dataValidation>
    <dataValidation type="decimal" allowBlank="1" showInputMessage="1" showErrorMessage="1" errorTitle="Warning" error="Please enter a numeric value between 0 and 500 in/mi for the IRI measurement" promptTitle="Instructions" prompt="Please enter your pre-construction IRI here." sqref="F16" xr:uid="{EEE07F88-68ED-497D-86C4-2C9709147D61}">
      <formula1>0</formula1>
      <formula2>500</formula2>
    </dataValidation>
    <dataValidation type="decimal" allowBlank="1" showInputMessage="1" showErrorMessage="1" errorTitle="Warning" error="Please enter a numeric value between 0 and 500 in/mi for the IRI measurement" promptTitle="Instructions" prompt="Please enter your target IRI here._x000a__x000a_You can determine your target IRI on the worksheet titled &quot;Target IRI Lookup Table &amp; Tool&quot;" sqref="P16" xr:uid="{7D341AC3-BCC5-48BC-B5F7-866685159B84}">
      <formula1>0</formula1>
      <formula2>500</formula2>
    </dataValidation>
    <dataValidation type="decimal" allowBlank="1" showInputMessage="1" showErrorMessage="1" errorTitle="Warning" error="Please enter a numeric value between 0 and 300 in/mi for the IRI measurement" promptTitle="Instructions" prompt="Please enter your current or preconstruction IRI here." sqref="L16" xr:uid="{8D786AF8-A692-4A45-B1BB-79E5C497D5A1}">
      <formula1>0</formula1>
      <formula2>500</formula2>
    </dataValidation>
    <dataValidation type="list" allowBlank="1" showInputMessage="1" showErrorMessage="1" errorTitle="WARNING" error="Please enter a valid entry from the drop-down menu or leave this cell blank" promptTitle="Instructions" prompt="Please select a value from the drop-down menu._x000a__x000a_Milling is one operation. Paving each layer of asphalt mix is an individual operation unless plans specify paving a mix in two lifts.  In such case, each lift is considered as an operation." sqref="P15" xr:uid="{861B862F-7B1A-4EE4-8595-DE5BF55C3321}">
      <formula1>$AH$155:$AH$156</formula1>
    </dataValidation>
    <dataValidation allowBlank="1" showInputMessage="1" showErrorMessage="1" promptTitle="Instructions" prompt="Please enter your target IRI here._x000a__x000a_You can determine your target IRI on the worksheet titled &quot;Target IRI Lookup Table &amp; Tool&quot;" sqref="E18" xr:uid="{1B1EACA0-0999-4C9D-BD86-F91228AA7B40}"/>
    <dataValidation allowBlank="1" showInputMessage="1" showErrorMessage="1" promptTitle="Instructions" prompt="Please add up the total pay adjustments of any excluded lots from this worksheet and enter that value into this cell. If the excluded lots' pay adjustments aren't listed here, then those pay adjustments will count toward the total pay adjustments." sqref="P20" xr:uid="{00403DE8-DDB0-4FAB-9A80-05B6D9351AFE}"/>
  </dataValidations>
  <pageMargins left="0.7" right="0.7" top="0.75" bottom="0.75" header="0.3" footer="0.3"/>
  <pageSetup scale="72" fitToHeight="0" orientation="portrait" r:id="rId1"/>
  <headerFooter>
    <oddHeader>&amp;C&amp;"-,Bold"&amp;12Lane IRI Data Summary
&amp;A</oddHeader>
    <oddFooter>&amp;L&amp;G&amp;C&amp;"-,Bold"&amp;14New Jersey Department of Transportation
Division of Local Aid &amp; Economic Development&amp;R&amp;G</oddFooter>
  </headerFooter>
  <drawing r:id="rId2"/>
  <legacyDrawing r:id="rId3"/>
  <legacyDrawingHF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A1:AQ205"/>
  <sheetViews>
    <sheetView zoomScaleNormal="100" workbookViewId="0">
      <selection activeCell="C6" sqref="C6"/>
    </sheetView>
  </sheetViews>
  <sheetFormatPr defaultColWidth="8.7109375" defaultRowHeight="15" x14ac:dyDescent="0.25"/>
  <cols>
    <col min="1" max="1" width="8.7109375" style="24"/>
    <col min="2" max="2" width="30.42578125" style="24" customWidth="1"/>
    <col min="3" max="3" width="115.85546875" style="24" customWidth="1"/>
    <col min="4" max="4" width="0" style="24" hidden="1" customWidth="1"/>
    <col min="5" max="5" width="52.85546875" style="24" customWidth="1"/>
    <col min="6" max="18" width="8.7109375" style="24"/>
    <col min="19" max="19" width="11.5703125" style="24" customWidth="1"/>
    <col min="20" max="26" width="8.7109375" style="24"/>
    <col min="27" max="27" width="195" style="24" customWidth="1"/>
    <col min="28" max="29" width="8.7109375" style="24"/>
    <col min="30" max="30" width="135" style="122" customWidth="1"/>
    <col min="31" max="31" width="8.7109375" style="122"/>
    <col min="32" max="32" width="8.7109375" style="122" customWidth="1"/>
    <col min="33" max="33" width="85.28515625" style="122" bestFit="1" customWidth="1"/>
    <col min="34" max="34" width="17.140625" style="122" bestFit="1" customWidth="1"/>
    <col min="35" max="35" width="31.28515625" style="122" bestFit="1" customWidth="1"/>
    <col min="36" max="36" width="62.5703125" style="122" bestFit="1" customWidth="1"/>
    <col min="37" max="37" width="28" style="122" bestFit="1" customWidth="1"/>
    <col min="38" max="43" width="8.7109375" style="122"/>
    <col min="44" max="16384" width="8.7109375" style="24"/>
  </cols>
  <sheetData>
    <row r="1" spans="1:25" ht="18.75" x14ac:dyDescent="0.3">
      <c r="A1"/>
      <c r="B1" s="274" t="s">
        <v>77</v>
      </c>
      <c r="C1" s="275"/>
      <c r="D1"/>
      <c r="E1"/>
      <c r="F1"/>
      <c r="G1"/>
      <c r="H1"/>
      <c r="I1"/>
      <c r="J1"/>
      <c r="K1"/>
      <c r="L1"/>
      <c r="M1"/>
      <c r="N1"/>
      <c r="O1"/>
      <c r="P1"/>
      <c r="Q1"/>
      <c r="R1"/>
      <c r="S1"/>
      <c r="T1"/>
    </row>
    <row r="2" spans="1:25" ht="19.5" thickBot="1" x14ac:dyDescent="0.35">
      <c r="A2"/>
      <c r="B2" s="276" t="s">
        <v>180</v>
      </c>
      <c r="C2" s="277"/>
      <c r="D2"/>
      <c r="E2"/>
      <c r="F2"/>
      <c r="G2"/>
      <c r="H2"/>
      <c r="I2"/>
      <c r="J2"/>
      <c r="K2"/>
      <c r="L2"/>
      <c r="M2"/>
      <c r="N2"/>
      <c r="O2"/>
      <c r="P2"/>
      <c r="Q2"/>
      <c r="R2"/>
      <c r="S2"/>
      <c r="T2"/>
    </row>
    <row r="3" spans="1:25" x14ac:dyDescent="0.25">
      <c r="A3"/>
      <c r="B3"/>
      <c r="C3"/>
      <c r="D3"/>
      <c r="E3"/>
      <c r="F3"/>
      <c r="G3"/>
      <c r="H3"/>
      <c r="I3"/>
      <c r="J3"/>
      <c r="K3"/>
      <c r="L3"/>
      <c r="M3"/>
      <c r="N3"/>
      <c r="O3"/>
      <c r="P3"/>
      <c r="Q3"/>
      <c r="R3"/>
      <c r="S3"/>
      <c r="T3"/>
    </row>
    <row r="4" spans="1:25" ht="15.75" thickBot="1" x14ac:dyDescent="0.3">
      <c r="A4"/>
      <c r="B4"/>
      <c r="C4"/>
      <c r="D4"/>
      <c r="E4"/>
      <c r="F4"/>
      <c r="G4"/>
      <c r="H4"/>
      <c r="I4"/>
      <c r="J4"/>
      <c r="K4"/>
      <c r="L4"/>
      <c r="M4"/>
      <c r="N4"/>
      <c r="O4"/>
      <c r="P4"/>
      <c r="Q4"/>
      <c r="R4"/>
      <c r="S4"/>
      <c r="T4"/>
    </row>
    <row r="5" spans="1:25" ht="19.5" thickBot="1" x14ac:dyDescent="0.35">
      <c r="A5"/>
      <c r="B5" s="278" t="s">
        <v>76</v>
      </c>
      <c r="C5" s="279"/>
      <c r="D5"/>
      <c r="E5"/>
      <c r="F5"/>
      <c r="G5"/>
      <c r="H5"/>
      <c r="I5"/>
      <c r="J5"/>
      <c r="K5"/>
      <c r="L5"/>
      <c r="M5"/>
      <c r="N5"/>
      <c r="O5"/>
      <c r="P5"/>
      <c r="Q5"/>
      <c r="R5"/>
      <c r="S5"/>
      <c r="T5"/>
    </row>
    <row r="6" spans="1:25" ht="15.75" thickBot="1" x14ac:dyDescent="0.3">
      <c r="A6"/>
      <c r="B6" s="7" t="s">
        <v>1</v>
      </c>
      <c r="C6" s="20"/>
      <c r="D6"/>
      <c r="E6"/>
      <c r="F6"/>
      <c r="G6"/>
      <c r="H6"/>
      <c r="I6"/>
      <c r="J6"/>
      <c r="K6"/>
      <c r="L6"/>
      <c r="M6"/>
      <c r="N6"/>
      <c r="O6"/>
      <c r="P6"/>
      <c r="Q6"/>
      <c r="R6"/>
      <c r="S6"/>
      <c r="T6"/>
    </row>
    <row r="7" spans="1:25" ht="15.6" customHeight="1" thickTop="1" thickBot="1" x14ac:dyDescent="0.3">
      <c r="A7"/>
      <c r="B7" s="7" t="s">
        <v>2</v>
      </c>
      <c r="C7" s="21"/>
      <c r="D7"/>
      <c r="E7"/>
      <c r="F7" s="281" t="s">
        <v>41</v>
      </c>
      <c r="G7" s="281"/>
      <c r="H7" s="281"/>
      <c r="I7" s="281"/>
      <c r="J7" s="281"/>
      <c r="K7" s="281"/>
      <c r="L7" s="281"/>
      <c r="M7" s="281"/>
      <c r="N7" s="281"/>
      <c r="O7" s="281"/>
      <c r="P7" s="281"/>
      <c r="Q7" s="281"/>
      <c r="R7" s="281"/>
      <c r="S7" s="281"/>
      <c r="T7" s="17"/>
      <c r="U7" s="25"/>
      <c r="V7" s="25"/>
      <c r="W7" s="25"/>
      <c r="X7" s="25"/>
      <c r="Y7" s="25"/>
    </row>
    <row r="8" spans="1:25" ht="14.45" customHeight="1" x14ac:dyDescent="0.25">
      <c r="A8"/>
      <c r="B8" s="7" t="s">
        <v>3</v>
      </c>
      <c r="C8" s="21"/>
      <c r="D8"/>
      <c r="E8"/>
      <c r="F8" s="282" t="s">
        <v>22</v>
      </c>
      <c r="G8" s="282"/>
      <c r="H8" s="282" t="s">
        <v>42</v>
      </c>
      <c r="I8" s="282"/>
      <c r="J8" s="282" t="s">
        <v>43</v>
      </c>
      <c r="K8" s="282"/>
      <c r="L8" s="282"/>
      <c r="M8" s="282" t="s">
        <v>44</v>
      </c>
      <c r="N8" s="282"/>
      <c r="O8" s="282"/>
      <c r="P8" s="282"/>
      <c r="Q8" s="282"/>
      <c r="R8" s="282"/>
      <c r="S8" s="282"/>
      <c r="T8" s="17"/>
      <c r="U8" s="25"/>
      <c r="V8" s="25"/>
      <c r="W8" s="25"/>
      <c r="X8" s="25"/>
      <c r="Y8" s="25"/>
    </row>
    <row r="9" spans="1:25" ht="26.25" thickBot="1" x14ac:dyDescent="0.3">
      <c r="A9"/>
      <c r="B9" s="8" t="s">
        <v>4</v>
      </c>
      <c r="C9" s="22"/>
      <c r="D9"/>
      <c r="E9"/>
      <c r="F9" s="283"/>
      <c r="G9" s="283"/>
      <c r="H9" s="283"/>
      <c r="I9" s="283"/>
      <c r="J9" s="283" t="s">
        <v>45</v>
      </c>
      <c r="K9" s="283"/>
      <c r="L9" s="283"/>
      <c r="M9" s="253"/>
      <c r="N9" s="253"/>
      <c r="O9" s="253"/>
      <c r="P9" s="253"/>
      <c r="Q9" s="253"/>
      <c r="R9" s="253"/>
      <c r="S9" s="253"/>
      <c r="T9" s="17"/>
      <c r="U9" s="25"/>
      <c r="V9" s="25"/>
      <c r="W9" s="25"/>
      <c r="X9" s="25"/>
      <c r="Y9" s="25"/>
    </row>
    <row r="10" spans="1:25" ht="28.5" customHeight="1" thickBot="1" x14ac:dyDescent="0.3">
      <c r="A10"/>
      <c r="B10" s="239" t="s">
        <v>30</v>
      </c>
      <c r="C10" s="240"/>
      <c r="D10"/>
      <c r="E10"/>
      <c r="F10" s="253"/>
      <c r="G10" s="253"/>
      <c r="H10" s="253"/>
      <c r="I10" s="253"/>
      <c r="J10" s="253" t="s">
        <v>46</v>
      </c>
      <c r="K10" s="253"/>
      <c r="L10" s="253"/>
      <c r="M10" s="254" t="s">
        <v>47</v>
      </c>
      <c r="N10" s="254"/>
      <c r="O10" s="254" t="s">
        <v>48</v>
      </c>
      <c r="P10" s="254"/>
      <c r="Q10" s="254" t="s">
        <v>49</v>
      </c>
      <c r="R10" s="254"/>
      <c r="S10" s="2" t="s">
        <v>50</v>
      </c>
      <c r="T10" s="17"/>
      <c r="U10" s="25"/>
      <c r="V10" s="25"/>
      <c r="W10" s="25"/>
      <c r="X10" s="25"/>
      <c r="Y10" s="25"/>
    </row>
    <row r="11" spans="1:25" ht="15" customHeight="1" thickBot="1" x14ac:dyDescent="0.3">
      <c r="A11"/>
      <c r="B11" s="9" t="s">
        <v>5</v>
      </c>
      <c r="C11" s="23"/>
      <c r="D11"/>
      <c r="E11"/>
      <c r="F11" s="255"/>
      <c r="G11" s="255"/>
      <c r="H11" s="255"/>
      <c r="I11" s="255"/>
      <c r="J11" s="254" t="s">
        <v>51</v>
      </c>
      <c r="K11" s="254"/>
      <c r="L11" s="254"/>
      <c r="M11" s="254"/>
      <c r="N11" s="254"/>
      <c r="O11" s="254"/>
      <c r="P11" s="254"/>
      <c r="Q11" s="254"/>
      <c r="R11" s="254"/>
      <c r="S11" s="254"/>
      <c r="T11" s="17"/>
      <c r="U11" s="25"/>
      <c r="V11" s="25"/>
      <c r="W11" s="25"/>
      <c r="X11" s="25"/>
      <c r="Y11" s="25"/>
    </row>
    <row r="12" spans="1:25" ht="15" customHeight="1" thickBot="1" x14ac:dyDescent="0.3">
      <c r="A12"/>
      <c r="B12" s="241" t="s">
        <v>31</v>
      </c>
      <c r="C12" s="242"/>
      <c r="D12"/>
      <c r="E12"/>
      <c r="F12" s="256" t="s">
        <v>7</v>
      </c>
      <c r="G12" s="257"/>
      <c r="H12" s="251" t="s">
        <v>12</v>
      </c>
      <c r="I12" s="252"/>
      <c r="J12" s="262">
        <v>50</v>
      </c>
      <c r="K12" s="263"/>
      <c r="L12" s="264"/>
      <c r="M12" s="251">
        <v>50</v>
      </c>
      <c r="N12" s="252"/>
      <c r="O12" s="251">
        <v>50</v>
      </c>
      <c r="P12" s="252"/>
      <c r="Q12" s="251">
        <v>50</v>
      </c>
      <c r="R12" s="252"/>
      <c r="S12" s="3">
        <v>50</v>
      </c>
      <c r="T12" s="1"/>
      <c r="U12" s="26"/>
      <c r="V12" s="26"/>
      <c r="W12" s="26"/>
      <c r="X12" s="26"/>
      <c r="Y12" s="26"/>
    </row>
    <row r="13" spans="1:25" ht="15.75" thickBot="1" x14ac:dyDescent="0.3">
      <c r="A13"/>
      <c r="B13" s="243"/>
      <c r="C13" s="244"/>
      <c r="D13"/>
      <c r="E13"/>
      <c r="F13" s="258"/>
      <c r="G13" s="259"/>
      <c r="H13" s="251" t="s">
        <v>13</v>
      </c>
      <c r="I13" s="252"/>
      <c r="J13" s="265"/>
      <c r="K13" s="266"/>
      <c r="L13" s="267"/>
      <c r="M13" s="251">
        <v>53</v>
      </c>
      <c r="N13" s="252"/>
      <c r="O13" s="251">
        <v>50</v>
      </c>
      <c r="P13" s="252"/>
      <c r="Q13" s="251">
        <v>50</v>
      </c>
      <c r="R13" s="252"/>
      <c r="S13" s="3">
        <v>50</v>
      </c>
      <c r="T13" s="1"/>
      <c r="U13" s="26"/>
      <c r="V13" s="26"/>
      <c r="W13" s="26"/>
      <c r="X13" s="26"/>
      <c r="Y13" s="26"/>
    </row>
    <row r="14" spans="1:25" ht="15.75" thickBot="1" x14ac:dyDescent="0.3">
      <c r="A14"/>
      <c r="B14" s="10"/>
      <c r="C14" s="11"/>
      <c r="D14"/>
      <c r="E14"/>
      <c r="F14" s="258"/>
      <c r="G14" s="259"/>
      <c r="H14" s="251" t="s">
        <v>14</v>
      </c>
      <c r="I14" s="252"/>
      <c r="J14" s="265"/>
      <c r="K14" s="266"/>
      <c r="L14" s="267"/>
      <c r="M14" s="251">
        <v>55</v>
      </c>
      <c r="N14" s="252"/>
      <c r="O14" s="251">
        <v>53</v>
      </c>
      <c r="P14" s="252"/>
      <c r="Q14" s="251">
        <v>50</v>
      </c>
      <c r="R14" s="252"/>
      <c r="S14" s="3">
        <v>50</v>
      </c>
      <c r="T14" s="1"/>
      <c r="U14" s="26"/>
      <c r="V14" s="26"/>
      <c r="W14" s="26"/>
      <c r="X14" s="26"/>
      <c r="Y14" s="26"/>
    </row>
    <row r="15" spans="1:25" ht="19.5" thickBot="1" x14ac:dyDescent="0.35">
      <c r="A15"/>
      <c r="B15" s="143" t="s">
        <v>6</v>
      </c>
      <c r="C15" s="144" t="str">
        <f>IF(OR(ISBLANK(C7),ISBLANK(C8),ISBLANK(C11)),"",INDEX(AK50:AK199,MATCH(1,INDEX((C7=AH50:AH199)*(C8=AG50:AG199)*(C11=AJ50:AJ199),0,1),0)))</f>
        <v/>
      </c>
      <c r="D15"/>
      <c r="E15"/>
      <c r="F15" s="258"/>
      <c r="G15" s="259"/>
      <c r="H15" s="251" t="s">
        <v>15</v>
      </c>
      <c r="I15" s="252"/>
      <c r="J15" s="265"/>
      <c r="K15" s="266"/>
      <c r="L15" s="267"/>
      <c r="M15" s="262" t="s">
        <v>52</v>
      </c>
      <c r="N15" s="264"/>
      <c r="O15" s="251">
        <v>55</v>
      </c>
      <c r="P15" s="252"/>
      <c r="Q15" s="251">
        <v>53</v>
      </c>
      <c r="R15" s="252"/>
      <c r="S15" s="3">
        <v>50</v>
      </c>
      <c r="T15" s="1"/>
      <c r="U15" s="26"/>
      <c r="V15" s="26"/>
      <c r="W15" s="26"/>
      <c r="X15" s="26"/>
      <c r="Y15" s="26"/>
    </row>
    <row r="16" spans="1:25" ht="15" customHeight="1" thickBot="1" x14ac:dyDescent="0.3">
      <c r="A16"/>
      <c r="B16" s="12"/>
      <c r="C16" s="13"/>
      <c r="D16"/>
      <c r="E16"/>
      <c r="F16" s="258"/>
      <c r="G16" s="259"/>
      <c r="H16" s="251" t="s">
        <v>16</v>
      </c>
      <c r="I16" s="252"/>
      <c r="J16" s="265"/>
      <c r="K16" s="266"/>
      <c r="L16" s="267"/>
      <c r="M16" s="265"/>
      <c r="N16" s="267"/>
      <c r="O16" s="251">
        <v>58</v>
      </c>
      <c r="P16" s="252"/>
      <c r="Q16" s="251">
        <v>55</v>
      </c>
      <c r="R16" s="252"/>
      <c r="S16" s="3">
        <v>50</v>
      </c>
      <c r="T16" s="1"/>
      <c r="U16" s="26"/>
      <c r="V16" s="26"/>
      <c r="W16" s="26"/>
      <c r="X16" s="26"/>
      <c r="Y16" s="26"/>
    </row>
    <row r="17" spans="1:32" ht="15.75" thickBot="1" x14ac:dyDescent="0.3">
      <c r="A17"/>
      <c r="B17" s="12"/>
      <c r="C17" s="13"/>
      <c r="D17"/>
      <c r="E17"/>
      <c r="F17" s="260"/>
      <c r="G17" s="261"/>
      <c r="H17" s="251" t="s">
        <v>53</v>
      </c>
      <c r="I17" s="252"/>
      <c r="J17" s="268"/>
      <c r="K17" s="269"/>
      <c r="L17" s="270"/>
      <c r="M17" s="268"/>
      <c r="N17" s="270"/>
      <c r="O17" s="251">
        <v>60</v>
      </c>
      <c r="P17" s="252"/>
      <c r="Q17" s="251">
        <v>58</v>
      </c>
      <c r="R17" s="252"/>
      <c r="S17" s="3">
        <v>53</v>
      </c>
      <c r="T17" s="1"/>
      <c r="U17" s="26"/>
      <c r="V17" s="26"/>
      <c r="W17" s="26"/>
      <c r="X17" s="26"/>
      <c r="Y17" s="26"/>
    </row>
    <row r="18" spans="1:32" ht="15" customHeight="1" thickBot="1" x14ac:dyDescent="0.3">
      <c r="A18"/>
      <c r="B18" s="12"/>
      <c r="C18" s="13"/>
      <c r="D18"/>
      <c r="E18"/>
      <c r="F18" s="256" t="s">
        <v>8</v>
      </c>
      <c r="G18" s="257"/>
      <c r="H18" s="251" t="s">
        <v>12</v>
      </c>
      <c r="I18" s="252"/>
      <c r="J18" s="262">
        <v>60</v>
      </c>
      <c r="K18" s="263"/>
      <c r="L18" s="264"/>
      <c r="M18" s="251">
        <v>60</v>
      </c>
      <c r="N18" s="252"/>
      <c r="O18" s="251">
        <v>60</v>
      </c>
      <c r="P18" s="252"/>
      <c r="Q18" s="251">
        <v>60</v>
      </c>
      <c r="R18" s="252"/>
      <c r="S18" s="3">
        <v>60</v>
      </c>
      <c r="T18" s="1"/>
      <c r="U18" s="26"/>
      <c r="V18" s="26"/>
      <c r="W18" s="26"/>
      <c r="X18" s="26"/>
      <c r="Y18" s="26"/>
    </row>
    <row r="19" spans="1:32" ht="15.75" thickBot="1" x14ac:dyDescent="0.3">
      <c r="A19"/>
      <c r="B19" s="12" t="s">
        <v>73</v>
      </c>
      <c r="C19" s="13"/>
      <c r="D19"/>
      <c r="E19"/>
      <c r="F19" s="258"/>
      <c r="G19" s="259"/>
      <c r="H19" s="251" t="s">
        <v>13</v>
      </c>
      <c r="I19" s="252"/>
      <c r="J19" s="265"/>
      <c r="K19" s="266"/>
      <c r="L19" s="267"/>
      <c r="M19" s="251">
        <v>63</v>
      </c>
      <c r="N19" s="252"/>
      <c r="O19" s="251">
        <v>60</v>
      </c>
      <c r="P19" s="252"/>
      <c r="Q19" s="251">
        <v>60</v>
      </c>
      <c r="R19" s="252"/>
      <c r="S19" s="3">
        <v>60</v>
      </c>
      <c r="T19" s="1"/>
      <c r="U19" s="26"/>
      <c r="V19" s="26"/>
      <c r="W19" s="26"/>
      <c r="X19" s="26"/>
      <c r="Y19" s="26"/>
    </row>
    <row r="20" spans="1:32" ht="15.75" thickBot="1" x14ac:dyDescent="0.3">
      <c r="A20"/>
      <c r="B20" s="12" t="s">
        <v>70</v>
      </c>
      <c r="C20" s="13"/>
      <c r="D20"/>
      <c r="E20"/>
      <c r="F20" s="258"/>
      <c r="G20" s="259"/>
      <c r="H20" s="251" t="s">
        <v>14</v>
      </c>
      <c r="I20" s="252"/>
      <c r="J20" s="265"/>
      <c r="K20" s="266"/>
      <c r="L20" s="267"/>
      <c r="M20" s="251">
        <v>66</v>
      </c>
      <c r="N20" s="252"/>
      <c r="O20" s="251">
        <v>63</v>
      </c>
      <c r="P20" s="252"/>
      <c r="Q20" s="251">
        <v>60</v>
      </c>
      <c r="R20" s="252"/>
      <c r="S20" s="3">
        <v>60</v>
      </c>
      <c r="T20" s="1"/>
      <c r="U20" s="26"/>
      <c r="V20" s="26"/>
      <c r="W20" s="26"/>
      <c r="X20" s="26"/>
      <c r="Y20" s="26"/>
    </row>
    <row r="21" spans="1:32" ht="15.75" thickBot="1" x14ac:dyDescent="0.3">
      <c r="A21"/>
      <c r="B21" s="12" t="s">
        <v>71</v>
      </c>
      <c r="C21" s="13"/>
      <c r="D21"/>
      <c r="E21"/>
      <c r="F21" s="258"/>
      <c r="G21" s="259"/>
      <c r="H21" s="251" t="s">
        <v>15</v>
      </c>
      <c r="I21" s="252"/>
      <c r="J21" s="265"/>
      <c r="K21" s="266"/>
      <c r="L21" s="267"/>
      <c r="M21" s="262" t="s">
        <v>52</v>
      </c>
      <c r="N21" s="264"/>
      <c r="O21" s="251">
        <v>66</v>
      </c>
      <c r="P21" s="252"/>
      <c r="Q21" s="251">
        <v>63</v>
      </c>
      <c r="R21" s="252"/>
      <c r="S21" s="3">
        <v>60</v>
      </c>
      <c r="T21" s="1"/>
      <c r="U21" s="26"/>
      <c r="V21" s="26"/>
      <c r="W21" s="26"/>
      <c r="X21" s="26"/>
      <c r="Y21" s="26"/>
    </row>
    <row r="22" spans="1:32" ht="15.75" thickBot="1" x14ac:dyDescent="0.3">
      <c r="A22"/>
      <c r="B22" s="12" t="s">
        <v>72</v>
      </c>
      <c r="C22" s="13"/>
      <c r="D22"/>
      <c r="E22"/>
      <c r="F22" s="258"/>
      <c r="G22" s="259"/>
      <c r="H22" s="251" t="s">
        <v>16</v>
      </c>
      <c r="I22" s="252"/>
      <c r="J22" s="265"/>
      <c r="K22" s="266"/>
      <c r="L22" s="267"/>
      <c r="M22" s="265"/>
      <c r="N22" s="267"/>
      <c r="O22" s="251">
        <v>69</v>
      </c>
      <c r="P22" s="252"/>
      <c r="Q22" s="251">
        <v>66</v>
      </c>
      <c r="R22" s="252"/>
      <c r="S22" s="3">
        <v>60</v>
      </c>
      <c r="T22" s="1"/>
      <c r="U22" s="26"/>
      <c r="V22" s="26"/>
      <c r="W22" s="26"/>
      <c r="X22" s="26"/>
      <c r="Y22" s="26"/>
    </row>
    <row r="23" spans="1:32" ht="15.75" thickBot="1" x14ac:dyDescent="0.3">
      <c r="A23"/>
      <c r="B23" s="12" t="s">
        <v>74</v>
      </c>
      <c r="C23" s="13"/>
      <c r="D23"/>
      <c r="E23"/>
      <c r="F23" s="260"/>
      <c r="G23" s="261"/>
      <c r="H23" s="251" t="s">
        <v>53</v>
      </c>
      <c r="I23" s="252"/>
      <c r="J23" s="268"/>
      <c r="K23" s="269"/>
      <c r="L23" s="270"/>
      <c r="M23" s="268"/>
      <c r="N23" s="270"/>
      <c r="O23" s="251">
        <v>72</v>
      </c>
      <c r="P23" s="252"/>
      <c r="Q23" s="251">
        <v>69</v>
      </c>
      <c r="R23" s="252"/>
      <c r="S23" s="3">
        <v>63</v>
      </c>
      <c r="T23" s="1"/>
      <c r="U23" s="26"/>
      <c r="V23" s="26"/>
      <c r="W23" s="26"/>
      <c r="X23" s="26"/>
      <c r="Y23" s="26"/>
      <c r="AF23" s="122" t="s">
        <v>7</v>
      </c>
    </row>
    <row r="24" spans="1:32" ht="15" customHeight="1" thickBot="1" x14ac:dyDescent="0.3">
      <c r="A24"/>
      <c r="B24" s="14"/>
      <c r="C24" s="15"/>
      <c r="D24" s="5"/>
      <c r="E24"/>
      <c r="F24" s="256" t="s">
        <v>9</v>
      </c>
      <c r="G24" s="257"/>
      <c r="H24" s="251" t="s">
        <v>12</v>
      </c>
      <c r="I24" s="252"/>
      <c r="J24" s="262">
        <v>70</v>
      </c>
      <c r="K24" s="263"/>
      <c r="L24" s="264"/>
      <c r="M24" s="251">
        <v>70</v>
      </c>
      <c r="N24" s="252"/>
      <c r="O24" s="251">
        <v>70</v>
      </c>
      <c r="P24" s="252"/>
      <c r="Q24" s="251">
        <v>70</v>
      </c>
      <c r="R24" s="252"/>
      <c r="S24" s="3">
        <v>70</v>
      </c>
      <c r="T24" s="1"/>
      <c r="U24" s="26"/>
      <c r="V24" s="26"/>
      <c r="W24" s="26"/>
      <c r="X24" s="26"/>
      <c r="Y24" s="26"/>
      <c r="AF24" s="122" t="s">
        <v>8</v>
      </c>
    </row>
    <row r="25" spans="1:32" ht="15.75" thickBot="1" x14ac:dyDescent="0.3">
      <c r="A25"/>
      <c r="B25" s="14"/>
      <c r="C25" s="15"/>
      <c r="D25" s="5"/>
      <c r="E25"/>
      <c r="F25" s="258"/>
      <c r="G25" s="259"/>
      <c r="H25" s="251" t="s">
        <v>13</v>
      </c>
      <c r="I25" s="252"/>
      <c r="J25" s="265"/>
      <c r="K25" s="266"/>
      <c r="L25" s="267"/>
      <c r="M25" s="251">
        <v>74</v>
      </c>
      <c r="N25" s="252"/>
      <c r="O25" s="251">
        <v>70</v>
      </c>
      <c r="P25" s="252"/>
      <c r="Q25" s="251">
        <v>70</v>
      </c>
      <c r="R25" s="252"/>
      <c r="S25" s="3">
        <v>70</v>
      </c>
      <c r="T25" s="1"/>
      <c r="U25" s="26"/>
      <c r="V25" s="26"/>
      <c r="W25" s="26"/>
      <c r="X25" s="26"/>
      <c r="Y25" s="26"/>
      <c r="AF25" s="122" t="s">
        <v>9</v>
      </c>
    </row>
    <row r="26" spans="1:32" ht="18.75" thickBot="1" x14ac:dyDescent="0.3">
      <c r="A26"/>
      <c r="B26" s="16" t="s">
        <v>75</v>
      </c>
      <c r="C26" s="13"/>
      <c r="D26"/>
      <c r="E26"/>
      <c r="F26" s="258"/>
      <c r="G26" s="259"/>
      <c r="H26" s="251" t="s">
        <v>14</v>
      </c>
      <c r="I26" s="252"/>
      <c r="J26" s="265"/>
      <c r="K26" s="266"/>
      <c r="L26" s="267"/>
      <c r="M26" s="251">
        <v>77</v>
      </c>
      <c r="N26" s="252"/>
      <c r="O26" s="251">
        <v>74</v>
      </c>
      <c r="P26" s="252"/>
      <c r="Q26" s="251">
        <v>70</v>
      </c>
      <c r="R26" s="252"/>
      <c r="S26" s="3">
        <v>70</v>
      </c>
      <c r="T26" s="1"/>
      <c r="U26" s="26"/>
      <c r="V26" s="26"/>
      <c r="W26" s="26"/>
      <c r="X26" s="26"/>
      <c r="Y26" s="26"/>
      <c r="AF26" s="122" t="s">
        <v>10</v>
      </c>
    </row>
    <row r="27" spans="1:32" ht="15.75" thickBot="1" x14ac:dyDescent="0.3">
      <c r="A27"/>
      <c r="B27" s="12"/>
      <c r="C27" s="13"/>
      <c r="D27"/>
      <c r="E27"/>
      <c r="F27" s="258"/>
      <c r="G27" s="259"/>
      <c r="H27" s="251" t="s">
        <v>15</v>
      </c>
      <c r="I27" s="252"/>
      <c r="J27" s="265"/>
      <c r="K27" s="266"/>
      <c r="L27" s="267"/>
      <c r="M27" s="262" t="s">
        <v>52</v>
      </c>
      <c r="N27" s="264"/>
      <c r="O27" s="251">
        <v>77</v>
      </c>
      <c r="P27" s="252"/>
      <c r="Q27" s="251">
        <v>74</v>
      </c>
      <c r="R27" s="252"/>
      <c r="S27" s="3">
        <v>70</v>
      </c>
      <c r="T27" s="1"/>
      <c r="U27" s="26"/>
      <c r="V27" s="26"/>
      <c r="W27" s="26"/>
      <c r="X27" s="26"/>
      <c r="Y27" s="26"/>
      <c r="AF27" s="122" t="s">
        <v>11</v>
      </c>
    </row>
    <row r="28" spans="1:32" ht="15.75" thickBot="1" x14ac:dyDescent="0.3">
      <c r="A28"/>
      <c r="B28" s="12"/>
      <c r="C28" s="13"/>
      <c r="D28"/>
      <c r="E28"/>
      <c r="F28" s="258"/>
      <c r="G28" s="259"/>
      <c r="H28" s="251" t="s">
        <v>16</v>
      </c>
      <c r="I28" s="252"/>
      <c r="J28" s="265"/>
      <c r="K28" s="266"/>
      <c r="L28" s="267"/>
      <c r="M28" s="265"/>
      <c r="N28" s="267"/>
      <c r="O28" s="251">
        <v>81</v>
      </c>
      <c r="P28" s="252"/>
      <c r="Q28" s="251">
        <v>77</v>
      </c>
      <c r="R28" s="252"/>
      <c r="S28" s="3">
        <v>70</v>
      </c>
      <c r="T28" s="1"/>
      <c r="U28" s="26"/>
      <c r="V28" s="26"/>
      <c r="W28" s="26"/>
      <c r="X28" s="26"/>
      <c r="Y28" s="26"/>
    </row>
    <row r="29" spans="1:32" ht="15.75" thickBot="1" x14ac:dyDescent="0.3">
      <c r="A29"/>
      <c r="B29" s="249" t="s">
        <v>40</v>
      </c>
      <c r="C29" s="250"/>
      <c r="D29"/>
      <c r="E29"/>
      <c r="F29" s="260"/>
      <c r="G29" s="261"/>
      <c r="H29" s="251" t="s">
        <v>53</v>
      </c>
      <c r="I29" s="252"/>
      <c r="J29" s="268"/>
      <c r="K29" s="269"/>
      <c r="L29" s="270"/>
      <c r="M29" s="268"/>
      <c r="N29" s="270"/>
      <c r="O29" s="251">
        <v>84</v>
      </c>
      <c r="P29" s="252"/>
      <c r="Q29" s="251">
        <v>81</v>
      </c>
      <c r="R29" s="252"/>
      <c r="S29" s="3">
        <v>74</v>
      </c>
      <c r="T29" s="1"/>
      <c r="U29" s="26"/>
      <c r="V29" s="26"/>
      <c r="W29" s="26"/>
      <c r="X29" s="26"/>
      <c r="Y29" s="26"/>
    </row>
    <row r="30" spans="1:32" ht="36" customHeight="1" thickBot="1" x14ac:dyDescent="0.3">
      <c r="A30"/>
      <c r="B30"/>
      <c r="C30"/>
      <c r="D30"/>
      <c r="E30"/>
      <c r="F30" s="272" t="s">
        <v>10</v>
      </c>
      <c r="G30" s="273"/>
      <c r="H30" s="251" t="s">
        <v>54</v>
      </c>
      <c r="I30" s="252"/>
      <c r="J30" s="271">
        <v>80</v>
      </c>
      <c r="K30" s="272"/>
      <c r="L30" s="273"/>
      <c r="M30" s="251" t="s">
        <v>55</v>
      </c>
      <c r="N30" s="252"/>
      <c r="O30" s="251" t="s">
        <v>33</v>
      </c>
      <c r="P30" s="252"/>
      <c r="Q30" s="251" t="s">
        <v>34</v>
      </c>
      <c r="R30" s="252"/>
      <c r="S30" s="3" t="s">
        <v>35</v>
      </c>
      <c r="T30" s="1"/>
      <c r="U30" s="26"/>
      <c r="V30" s="26"/>
      <c r="W30" s="26"/>
      <c r="X30" s="26"/>
      <c r="Y30" s="26"/>
      <c r="AF30" s="123" t="s">
        <v>12</v>
      </c>
    </row>
    <row r="31" spans="1:32" ht="46.5" customHeight="1" thickBot="1" x14ac:dyDescent="0.3">
      <c r="A31"/>
      <c r="B31"/>
      <c r="C31"/>
      <c r="D31"/>
      <c r="E31"/>
      <c r="F31" s="272" t="s">
        <v>11</v>
      </c>
      <c r="G31" s="273"/>
      <c r="H31" s="251" t="s">
        <v>54</v>
      </c>
      <c r="I31" s="252"/>
      <c r="J31" s="271">
        <v>100</v>
      </c>
      <c r="K31" s="272"/>
      <c r="L31" s="273"/>
      <c r="M31" s="251" t="s">
        <v>56</v>
      </c>
      <c r="N31" s="252"/>
      <c r="O31" s="251" t="s">
        <v>37</v>
      </c>
      <c r="P31" s="252"/>
      <c r="Q31" s="251" t="s">
        <v>38</v>
      </c>
      <c r="R31" s="252"/>
      <c r="S31" s="1" t="s">
        <v>39</v>
      </c>
      <c r="T31" s="1"/>
      <c r="U31" s="26"/>
      <c r="V31" s="26"/>
      <c r="W31" s="26"/>
      <c r="X31" s="26"/>
      <c r="Y31" s="26"/>
      <c r="AF31" s="123" t="s">
        <v>13</v>
      </c>
    </row>
    <row r="32" spans="1:32" ht="32.25" customHeight="1" x14ac:dyDescent="0.25">
      <c r="A32"/>
      <c r="B32"/>
      <c r="C32"/>
      <c r="D32"/>
      <c r="E32"/>
      <c r="F32" s="284" t="s">
        <v>57</v>
      </c>
      <c r="G32" s="284"/>
      <c r="H32" s="284"/>
      <c r="I32" s="284"/>
      <c r="J32" s="284"/>
      <c r="K32" s="284"/>
      <c r="L32" s="284"/>
      <c r="M32" s="284"/>
      <c r="N32" s="284"/>
      <c r="O32" s="284"/>
      <c r="P32" s="284"/>
      <c r="Q32" s="284"/>
      <c r="R32" s="284"/>
      <c r="S32" s="284"/>
      <c r="T32" s="18"/>
      <c r="U32" s="27"/>
      <c r="V32" s="27"/>
      <c r="W32" s="27"/>
      <c r="X32" s="27"/>
      <c r="Y32" s="27"/>
      <c r="AF32" s="123" t="s">
        <v>14</v>
      </c>
    </row>
    <row r="33" spans="1:37" ht="24" x14ac:dyDescent="0.25">
      <c r="A33"/>
      <c r="B33"/>
      <c r="C33"/>
      <c r="D33"/>
      <c r="E33"/>
      <c r="F33" s="285"/>
      <c r="G33" s="285"/>
      <c r="H33" s="285"/>
      <c r="I33" s="285"/>
      <c r="J33" s="285"/>
      <c r="K33" s="285"/>
      <c r="L33" s="285"/>
      <c r="M33" s="285"/>
      <c r="N33" s="285"/>
      <c r="O33" s="285"/>
      <c r="P33" s="285"/>
      <c r="Q33" s="285"/>
      <c r="R33" s="285"/>
      <c r="S33" s="285"/>
      <c r="T33" s="19"/>
      <c r="U33" s="28"/>
      <c r="V33" s="28"/>
      <c r="W33" s="28"/>
      <c r="X33" s="28"/>
      <c r="Y33" s="28"/>
      <c r="AF33" s="123" t="s">
        <v>15</v>
      </c>
    </row>
    <row r="34" spans="1:37" ht="14.45" customHeight="1" x14ac:dyDescent="0.25">
      <c r="A34"/>
      <c r="B34"/>
      <c r="C34"/>
      <c r="D34"/>
      <c r="E34"/>
      <c r="F34" s="5"/>
      <c r="G34" s="5"/>
      <c r="H34" s="5"/>
      <c r="I34" s="5"/>
      <c r="J34" s="5"/>
      <c r="K34" s="5"/>
      <c r="L34" s="5"/>
      <c r="M34" s="5"/>
      <c r="N34" s="5"/>
      <c r="O34" s="5"/>
      <c r="P34" s="5"/>
      <c r="Q34" s="5"/>
      <c r="R34" s="5"/>
      <c r="S34" s="5"/>
      <c r="T34" s="5"/>
      <c r="AF34" s="123" t="s">
        <v>16</v>
      </c>
    </row>
    <row r="35" spans="1:37" ht="14.45" customHeight="1" x14ac:dyDescent="0.25">
      <c r="A35"/>
      <c r="B35"/>
      <c r="C35"/>
      <c r="D35"/>
      <c r="E35"/>
      <c r="F35" s="248" t="s">
        <v>58</v>
      </c>
      <c r="G35" s="248"/>
      <c r="H35" s="248"/>
      <c r="I35" s="248"/>
      <c r="J35" s="248"/>
      <c r="K35" s="248"/>
      <c r="L35" s="248"/>
      <c r="M35" s="248"/>
      <c r="N35" s="248"/>
      <c r="O35" s="248"/>
      <c r="P35" s="248"/>
      <c r="Q35" s="248"/>
      <c r="R35" s="248"/>
      <c r="S35" s="248"/>
      <c r="T35" s="6"/>
      <c r="U35" s="29"/>
      <c r="V35" s="29"/>
      <c r="W35" s="29"/>
      <c r="X35" s="29"/>
      <c r="Y35" s="29"/>
      <c r="AF35" s="123" t="s">
        <v>17</v>
      </c>
    </row>
    <row r="36" spans="1:37" ht="14.45" customHeight="1" x14ac:dyDescent="0.25">
      <c r="A36"/>
      <c r="B36"/>
      <c r="C36"/>
      <c r="D36"/>
      <c r="E36"/>
      <c r="F36" s="248" t="s">
        <v>59</v>
      </c>
      <c r="G36" s="248"/>
      <c r="H36" s="248"/>
      <c r="I36" s="248"/>
      <c r="J36" s="248"/>
      <c r="K36" s="248"/>
      <c r="L36" s="248"/>
      <c r="M36" s="248"/>
      <c r="N36" s="248"/>
      <c r="O36" s="248"/>
      <c r="P36" s="248"/>
      <c r="Q36" s="248"/>
      <c r="R36" s="248"/>
      <c r="S36" s="248"/>
      <c r="T36" s="6"/>
      <c r="U36" s="29"/>
      <c r="V36" s="29"/>
      <c r="W36" s="29"/>
      <c r="X36" s="29"/>
      <c r="Y36" s="29"/>
    </row>
    <row r="37" spans="1:37" ht="14.45" customHeight="1" x14ac:dyDescent="0.25">
      <c r="A37"/>
      <c r="B37"/>
      <c r="C37"/>
      <c r="D37"/>
      <c r="E37"/>
      <c r="F37" s="248" t="s">
        <v>60</v>
      </c>
      <c r="G37" s="248"/>
      <c r="H37" s="248"/>
      <c r="I37" s="248"/>
      <c r="J37" s="248"/>
      <c r="K37" s="248"/>
      <c r="L37" s="248"/>
      <c r="M37" s="248"/>
      <c r="N37" s="248"/>
      <c r="O37" s="248"/>
      <c r="P37" s="248"/>
      <c r="Q37" s="248"/>
      <c r="R37" s="248"/>
      <c r="S37" s="248"/>
      <c r="T37" s="6"/>
      <c r="U37" s="29"/>
      <c r="V37" s="29"/>
      <c r="W37" s="29"/>
      <c r="X37" s="29"/>
      <c r="Y37" s="29"/>
    </row>
    <row r="38" spans="1:37" ht="14.45" customHeight="1" x14ac:dyDescent="0.25">
      <c r="A38"/>
      <c r="B38"/>
      <c r="C38"/>
      <c r="D38"/>
      <c r="E38"/>
      <c r="F38" s="248" t="s">
        <v>61</v>
      </c>
      <c r="G38" s="248"/>
      <c r="H38" s="248"/>
      <c r="I38" s="248"/>
      <c r="J38" s="248"/>
      <c r="K38" s="248"/>
      <c r="L38" s="248"/>
      <c r="M38" s="248"/>
      <c r="N38" s="248"/>
      <c r="O38" s="248"/>
      <c r="P38" s="248"/>
      <c r="Q38" s="248"/>
      <c r="R38" s="248"/>
      <c r="S38" s="248"/>
      <c r="T38" s="6"/>
      <c r="U38" s="29"/>
      <c r="V38" s="29"/>
      <c r="W38" s="29"/>
      <c r="X38" s="29"/>
      <c r="Y38" s="29"/>
      <c r="AF38" s="124" t="s">
        <v>18</v>
      </c>
    </row>
    <row r="39" spans="1:37" ht="14.45" customHeight="1" x14ac:dyDescent="0.25">
      <c r="A39"/>
      <c r="B39"/>
      <c r="C39"/>
      <c r="D39"/>
      <c r="E39"/>
      <c r="F39" s="248" t="s">
        <v>62</v>
      </c>
      <c r="G39" s="248"/>
      <c r="H39" s="248"/>
      <c r="I39" s="248"/>
      <c r="J39" s="248"/>
      <c r="K39" s="248"/>
      <c r="L39" s="248"/>
      <c r="M39" s="248"/>
      <c r="N39" s="248"/>
      <c r="O39" s="248"/>
      <c r="P39" s="248"/>
      <c r="Q39" s="248"/>
      <c r="R39" s="248"/>
      <c r="S39" s="248"/>
      <c r="T39" s="6"/>
      <c r="U39" s="29"/>
      <c r="V39" s="29"/>
      <c r="W39" s="29"/>
      <c r="X39" s="29"/>
      <c r="Y39" s="29"/>
      <c r="AF39" s="124" t="s">
        <v>19</v>
      </c>
    </row>
    <row r="40" spans="1:37" ht="14.45" customHeight="1" x14ac:dyDescent="0.25">
      <c r="A40"/>
      <c r="B40"/>
      <c r="C40"/>
      <c r="D40"/>
      <c r="E40"/>
      <c r="F40" s="248" t="s">
        <v>63</v>
      </c>
      <c r="G40" s="248"/>
      <c r="H40" s="248"/>
      <c r="I40" s="248"/>
      <c r="J40" s="248"/>
      <c r="K40" s="248"/>
      <c r="L40" s="248"/>
      <c r="M40" s="248"/>
      <c r="N40" s="248"/>
      <c r="O40" s="248"/>
      <c r="P40" s="248"/>
      <c r="Q40" s="248"/>
      <c r="R40" s="248"/>
      <c r="S40" s="248"/>
      <c r="T40" s="6"/>
      <c r="U40" s="29"/>
      <c r="V40" s="29"/>
      <c r="W40" s="29"/>
      <c r="X40" s="29"/>
      <c r="Y40" s="29"/>
      <c r="AF40" s="124" t="s">
        <v>20</v>
      </c>
    </row>
    <row r="41" spans="1:37" x14ac:dyDescent="0.25">
      <c r="A41"/>
      <c r="B41"/>
      <c r="C41"/>
      <c r="D41"/>
      <c r="E41"/>
      <c r="F41" s="248" t="s">
        <v>64</v>
      </c>
      <c r="G41" s="248"/>
      <c r="H41" s="248"/>
      <c r="I41" s="248"/>
      <c r="J41" s="248"/>
      <c r="K41" s="248"/>
      <c r="L41" s="248"/>
      <c r="M41" s="248"/>
      <c r="N41" s="248"/>
      <c r="O41" s="248"/>
      <c r="P41" s="248"/>
      <c r="Q41" s="248"/>
      <c r="R41" s="248"/>
      <c r="S41" s="248"/>
      <c r="T41" s="6"/>
      <c r="U41" s="29"/>
      <c r="V41" s="29"/>
      <c r="W41" s="29"/>
      <c r="X41" s="29"/>
      <c r="Y41" s="29"/>
      <c r="AF41" s="124" t="s">
        <v>21</v>
      </c>
    </row>
    <row r="42" spans="1:37" x14ac:dyDescent="0.25">
      <c r="A42"/>
      <c r="B42"/>
      <c r="C42"/>
      <c r="D42"/>
      <c r="E42"/>
      <c r="F42" s="4"/>
      <c r="G42" s="280" t="s">
        <v>65</v>
      </c>
      <c r="H42" s="280"/>
      <c r="I42" s="280" t="s">
        <v>181</v>
      </c>
      <c r="J42" s="280"/>
      <c r="K42" s="1"/>
      <c r="L42" s="1"/>
      <c r="M42" s="1"/>
      <c r="N42" s="1"/>
      <c r="O42" s="1"/>
      <c r="P42" s="1"/>
      <c r="Q42" s="1"/>
      <c r="R42" s="1"/>
      <c r="S42" s="1"/>
      <c r="T42" s="1"/>
      <c r="U42" s="26"/>
      <c r="V42" s="26"/>
      <c r="W42" s="26"/>
      <c r="X42" s="26"/>
      <c r="Y42" s="26"/>
    </row>
    <row r="43" spans="1:37" ht="14.45" customHeight="1" x14ac:dyDescent="0.25">
      <c r="A43"/>
      <c r="B43"/>
      <c r="C43"/>
      <c r="D43"/>
      <c r="E43"/>
      <c r="F43" s="4"/>
      <c r="G43" s="280" t="s">
        <v>66</v>
      </c>
      <c r="H43" s="280"/>
      <c r="I43" s="280" t="s">
        <v>67</v>
      </c>
      <c r="J43" s="280"/>
      <c r="K43" s="1"/>
      <c r="L43" s="1"/>
      <c r="M43" s="1"/>
      <c r="N43" s="1"/>
      <c r="O43" s="1"/>
      <c r="P43" s="1"/>
      <c r="Q43" s="1"/>
      <c r="R43" s="1"/>
      <c r="S43" s="1"/>
      <c r="T43" s="1"/>
      <c r="U43" s="26"/>
      <c r="V43" s="26"/>
      <c r="W43" s="26"/>
      <c r="X43" s="26"/>
      <c r="Y43" s="26"/>
      <c r="AF43" s="124" t="s">
        <v>27</v>
      </c>
    </row>
    <row r="44" spans="1:37" ht="15" customHeight="1" x14ac:dyDescent="0.25">
      <c r="A44"/>
      <c r="B44"/>
      <c r="C44"/>
      <c r="D44"/>
      <c r="E44"/>
      <c r="F44"/>
      <c r="G44" s="238" t="s">
        <v>182</v>
      </c>
      <c r="H44" s="238"/>
      <c r="I44" s="238"/>
      <c r="J44" s="238"/>
      <c r="K44" s="238"/>
      <c r="L44" s="238"/>
      <c r="M44" s="238"/>
      <c r="N44" s="238"/>
      <c r="O44" s="238"/>
      <c r="P44" s="238"/>
      <c r="Q44" s="238"/>
      <c r="R44" s="238"/>
      <c r="S44" s="238"/>
      <c r="T44" s="6"/>
      <c r="U44" s="29"/>
      <c r="V44" s="29"/>
      <c r="W44" s="29"/>
      <c r="X44" s="29"/>
      <c r="Y44" s="29"/>
      <c r="AF44" s="124" t="s">
        <v>28</v>
      </c>
    </row>
    <row r="45" spans="1:37" ht="15" customHeight="1" x14ac:dyDescent="0.25">
      <c r="A45"/>
      <c r="B45"/>
      <c r="C45"/>
      <c r="D45"/>
      <c r="E45"/>
      <c r="F45"/>
      <c r="G45" s="238"/>
      <c r="H45" s="238"/>
      <c r="I45" s="238"/>
      <c r="J45" s="238"/>
      <c r="K45" s="238"/>
      <c r="L45" s="238"/>
      <c r="M45" s="238"/>
      <c r="N45" s="238"/>
      <c r="O45" s="238"/>
      <c r="P45" s="238"/>
      <c r="Q45" s="238"/>
      <c r="R45" s="238"/>
      <c r="S45" s="238"/>
      <c r="T45" s="6"/>
      <c r="U45" s="29"/>
      <c r="V45" s="29"/>
      <c r="W45" s="29"/>
      <c r="X45" s="29"/>
      <c r="Y45" s="29"/>
      <c r="AF45" s="124"/>
    </row>
    <row r="46" spans="1:37" x14ac:dyDescent="0.25">
      <c r="A46"/>
      <c r="B46"/>
      <c r="C46"/>
      <c r="D46"/>
      <c r="E46"/>
      <c r="F46" s="248" t="s">
        <v>68</v>
      </c>
      <c r="G46" s="248"/>
      <c r="H46" s="248"/>
      <c r="I46" s="248"/>
      <c r="J46" s="248"/>
      <c r="K46" s="248"/>
      <c r="L46" s="248"/>
      <c r="M46" s="248"/>
      <c r="N46" s="248"/>
      <c r="O46" s="248"/>
      <c r="P46" s="248"/>
      <c r="Q46" s="248"/>
      <c r="R46" s="248"/>
      <c r="S46" s="248"/>
      <c r="T46" s="6"/>
      <c r="U46" s="29"/>
      <c r="V46" s="29"/>
      <c r="W46" s="29"/>
      <c r="X46" s="29"/>
      <c r="Y46" s="29"/>
    </row>
    <row r="47" spans="1:37" ht="15.75" thickBot="1" x14ac:dyDescent="0.3">
      <c r="A47"/>
      <c r="B47"/>
      <c r="C47"/>
      <c r="D47"/>
      <c r="E47"/>
      <c r="F47" s="156" t="s">
        <v>69</v>
      </c>
      <c r="G47" s="156"/>
      <c r="H47" s="156"/>
      <c r="I47" s="156"/>
      <c r="J47" s="156"/>
      <c r="K47" s="156"/>
      <c r="L47" s="156"/>
      <c r="M47" s="156"/>
      <c r="N47" s="156"/>
      <c r="O47" s="156"/>
      <c r="P47" s="156"/>
      <c r="Q47" s="156"/>
      <c r="R47" s="156"/>
      <c r="S47" s="156"/>
      <c r="T47"/>
    </row>
    <row r="48" spans="1:37" ht="15.75" thickTop="1" x14ac:dyDescent="0.25">
      <c r="AG48" s="245" t="s">
        <v>22</v>
      </c>
      <c r="AH48" s="246" t="s">
        <v>23</v>
      </c>
      <c r="AI48" s="247" t="s">
        <v>24</v>
      </c>
      <c r="AJ48" s="247" t="s">
        <v>25</v>
      </c>
      <c r="AK48" s="245" t="s">
        <v>26</v>
      </c>
    </row>
    <row r="49" spans="33:37" x14ac:dyDescent="0.25">
      <c r="AG49" s="245"/>
      <c r="AH49" s="246"/>
      <c r="AI49" s="247"/>
      <c r="AJ49" s="247"/>
      <c r="AK49" s="245"/>
    </row>
    <row r="50" spans="33:37" x14ac:dyDescent="0.25">
      <c r="AG50" s="125" t="s">
        <v>7</v>
      </c>
      <c r="AH50" s="123" t="s">
        <v>12</v>
      </c>
      <c r="AI50" s="125" t="s">
        <v>27</v>
      </c>
      <c r="AJ50" s="123">
        <v>0</v>
      </c>
      <c r="AK50" s="125">
        <v>50</v>
      </c>
    </row>
    <row r="51" spans="33:37" x14ac:dyDescent="0.25">
      <c r="AG51" s="125" t="s">
        <v>7</v>
      </c>
      <c r="AH51" s="123" t="s">
        <v>12</v>
      </c>
      <c r="AI51" s="125" t="s">
        <v>28</v>
      </c>
      <c r="AJ51" s="123">
        <v>1</v>
      </c>
      <c r="AK51" s="125">
        <v>50</v>
      </c>
    </row>
    <row r="52" spans="33:37" x14ac:dyDescent="0.25">
      <c r="AG52" s="125" t="s">
        <v>7</v>
      </c>
      <c r="AH52" s="123" t="s">
        <v>12</v>
      </c>
      <c r="AI52" s="125" t="s">
        <v>28</v>
      </c>
      <c r="AJ52" s="123">
        <v>2</v>
      </c>
      <c r="AK52" s="125">
        <v>50</v>
      </c>
    </row>
    <row r="53" spans="33:37" x14ac:dyDescent="0.25">
      <c r="AG53" s="125" t="s">
        <v>7</v>
      </c>
      <c r="AH53" s="123" t="s">
        <v>12</v>
      </c>
      <c r="AI53" s="125" t="s">
        <v>28</v>
      </c>
      <c r="AJ53" s="123">
        <v>3</v>
      </c>
      <c r="AK53" s="125">
        <v>50</v>
      </c>
    </row>
    <row r="54" spans="33:37" x14ac:dyDescent="0.25">
      <c r="AG54" s="125" t="s">
        <v>7</v>
      </c>
      <c r="AH54" s="123" t="s">
        <v>12</v>
      </c>
      <c r="AI54" s="125" t="s">
        <v>28</v>
      </c>
      <c r="AJ54" s="123">
        <v>4</v>
      </c>
      <c r="AK54" s="125">
        <v>50</v>
      </c>
    </row>
    <row r="55" spans="33:37" x14ac:dyDescent="0.25">
      <c r="AG55" s="125" t="s">
        <v>7</v>
      </c>
      <c r="AH55" s="123" t="s">
        <v>13</v>
      </c>
      <c r="AI55" s="125" t="s">
        <v>27</v>
      </c>
      <c r="AJ55" s="123">
        <v>0</v>
      </c>
      <c r="AK55" s="125">
        <v>50</v>
      </c>
    </row>
    <row r="56" spans="33:37" x14ac:dyDescent="0.25">
      <c r="AG56" s="125" t="s">
        <v>7</v>
      </c>
      <c r="AH56" s="123" t="s">
        <v>13</v>
      </c>
      <c r="AI56" s="125" t="s">
        <v>28</v>
      </c>
      <c r="AJ56" s="123">
        <v>1</v>
      </c>
      <c r="AK56" s="125">
        <v>53</v>
      </c>
    </row>
    <row r="57" spans="33:37" x14ac:dyDescent="0.25">
      <c r="AG57" s="125" t="s">
        <v>7</v>
      </c>
      <c r="AH57" s="123" t="s">
        <v>13</v>
      </c>
      <c r="AI57" s="125" t="s">
        <v>28</v>
      </c>
      <c r="AJ57" s="123">
        <v>2</v>
      </c>
      <c r="AK57" s="125">
        <v>50</v>
      </c>
    </row>
    <row r="58" spans="33:37" x14ac:dyDescent="0.25">
      <c r="AG58" s="125" t="s">
        <v>7</v>
      </c>
      <c r="AH58" s="123" t="s">
        <v>13</v>
      </c>
      <c r="AI58" s="125" t="s">
        <v>28</v>
      </c>
      <c r="AJ58" s="123">
        <v>3</v>
      </c>
      <c r="AK58" s="125">
        <v>50</v>
      </c>
    </row>
    <row r="59" spans="33:37" x14ac:dyDescent="0.25">
      <c r="AG59" s="125" t="s">
        <v>7</v>
      </c>
      <c r="AH59" s="123" t="s">
        <v>13</v>
      </c>
      <c r="AI59" s="125" t="s">
        <v>28</v>
      </c>
      <c r="AJ59" s="123">
        <v>4</v>
      </c>
      <c r="AK59" s="125">
        <v>50</v>
      </c>
    </row>
    <row r="60" spans="33:37" x14ac:dyDescent="0.25">
      <c r="AG60" s="125" t="s">
        <v>7</v>
      </c>
      <c r="AH60" s="123" t="s">
        <v>14</v>
      </c>
      <c r="AI60" s="125" t="s">
        <v>27</v>
      </c>
      <c r="AJ60" s="123">
        <v>0</v>
      </c>
      <c r="AK60" s="125">
        <v>50</v>
      </c>
    </row>
    <row r="61" spans="33:37" x14ac:dyDescent="0.25">
      <c r="AG61" s="125" t="s">
        <v>7</v>
      </c>
      <c r="AH61" s="123" t="s">
        <v>14</v>
      </c>
      <c r="AI61" s="125" t="s">
        <v>28</v>
      </c>
      <c r="AJ61" s="123">
        <v>1</v>
      </c>
      <c r="AK61" s="125">
        <v>55</v>
      </c>
    </row>
    <row r="62" spans="33:37" x14ac:dyDescent="0.25">
      <c r="AG62" s="125" t="s">
        <v>7</v>
      </c>
      <c r="AH62" s="123" t="s">
        <v>14</v>
      </c>
      <c r="AI62" s="125" t="s">
        <v>28</v>
      </c>
      <c r="AJ62" s="123">
        <v>2</v>
      </c>
      <c r="AK62" s="125">
        <v>53</v>
      </c>
    </row>
    <row r="63" spans="33:37" x14ac:dyDescent="0.25">
      <c r="AG63" s="125" t="s">
        <v>7</v>
      </c>
      <c r="AH63" s="123" t="s">
        <v>14</v>
      </c>
      <c r="AI63" s="125" t="s">
        <v>28</v>
      </c>
      <c r="AJ63" s="123">
        <v>3</v>
      </c>
      <c r="AK63" s="125">
        <v>50</v>
      </c>
    </row>
    <row r="64" spans="33:37" x14ac:dyDescent="0.25">
      <c r="AG64" s="125" t="s">
        <v>7</v>
      </c>
      <c r="AH64" s="123" t="s">
        <v>14</v>
      </c>
      <c r="AI64" s="125" t="s">
        <v>28</v>
      </c>
      <c r="AJ64" s="123">
        <v>4</v>
      </c>
      <c r="AK64" s="125">
        <v>50</v>
      </c>
    </row>
    <row r="65" spans="33:37" x14ac:dyDescent="0.25">
      <c r="AG65" s="125" t="s">
        <v>7</v>
      </c>
      <c r="AH65" s="123" t="s">
        <v>15</v>
      </c>
      <c r="AI65" s="125" t="s">
        <v>27</v>
      </c>
      <c r="AJ65" s="123">
        <v>0</v>
      </c>
      <c r="AK65" s="125">
        <v>50</v>
      </c>
    </row>
    <row r="66" spans="33:37" x14ac:dyDescent="0.25">
      <c r="AG66" s="125" t="s">
        <v>7</v>
      </c>
      <c r="AH66" s="123" t="s">
        <v>15</v>
      </c>
      <c r="AI66" s="125" t="s">
        <v>28</v>
      </c>
      <c r="AJ66" s="123">
        <v>1</v>
      </c>
      <c r="AK66" s="125" t="s">
        <v>29</v>
      </c>
    </row>
    <row r="67" spans="33:37" x14ac:dyDescent="0.25">
      <c r="AG67" s="125" t="s">
        <v>7</v>
      </c>
      <c r="AH67" s="123" t="s">
        <v>15</v>
      </c>
      <c r="AI67" s="125" t="s">
        <v>28</v>
      </c>
      <c r="AJ67" s="123">
        <v>2</v>
      </c>
      <c r="AK67" s="125">
        <v>55</v>
      </c>
    </row>
    <row r="68" spans="33:37" x14ac:dyDescent="0.25">
      <c r="AG68" s="125" t="s">
        <v>7</v>
      </c>
      <c r="AH68" s="123" t="s">
        <v>15</v>
      </c>
      <c r="AI68" s="125" t="s">
        <v>28</v>
      </c>
      <c r="AJ68" s="123">
        <v>3</v>
      </c>
      <c r="AK68" s="125">
        <v>53</v>
      </c>
    </row>
    <row r="69" spans="33:37" x14ac:dyDescent="0.25">
      <c r="AG69" s="125" t="s">
        <v>7</v>
      </c>
      <c r="AH69" s="123" t="s">
        <v>15</v>
      </c>
      <c r="AI69" s="125" t="s">
        <v>28</v>
      </c>
      <c r="AJ69" s="123">
        <v>4</v>
      </c>
      <c r="AK69" s="125">
        <v>50</v>
      </c>
    </row>
    <row r="70" spans="33:37" x14ac:dyDescent="0.25">
      <c r="AG70" s="125" t="s">
        <v>7</v>
      </c>
      <c r="AH70" s="123" t="s">
        <v>16</v>
      </c>
      <c r="AI70" s="125" t="s">
        <v>27</v>
      </c>
      <c r="AJ70" s="123">
        <v>0</v>
      </c>
      <c r="AK70" s="125">
        <v>50</v>
      </c>
    </row>
    <row r="71" spans="33:37" x14ac:dyDescent="0.25">
      <c r="AG71" s="125" t="s">
        <v>7</v>
      </c>
      <c r="AH71" s="123" t="s">
        <v>16</v>
      </c>
      <c r="AI71" s="125" t="s">
        <v>28</v>
      </c>
      <c r="AJ71" s="123">
        <v>1</v>
      </c>
      <c r="AK71" s="125" t="s">
        <v>29</v>
      </c>
    </row>
    <row r="72" spans="33:37" x14ac:dyDescent="0.25">
      <c r="AG72" s="125" t="s">
        <v>7</v>
      </c>
      <c r="AH72" s="123" t="s">
        <v>16</v>
      </c>
      <c r="AI72" s="125" t="s">
        <v>28</v>
      </c>
      <c r="AJ72" s="123">
        <v>2</v>
      </c>
      <c r="AK72" s="125">
        <v>58</v>
      </c>
    </row>
    <row r="73" spans="33:37" x14ac:dyDescent="0.25">
      <c r="AG73" s="125" t="s">
        <v>7</v>
      </c>
      <c r="AH73" s="123" t="s">
        <v>16</v>
      </c>
      <c r="AI73" s="125" t="s">
        <v>28</v>
      </c>
      <c r="AJ73" s="123">
        <v>3</v>
      </c>
      <c r="AK73" s="125">
        <v>55</v>
      </c>
    </row>
    <row r="74" spans="33:37" x14ac:dyDescent="0.25">
      <c r="AG74" s="125" t="s">
        <v>7</v>
      </c>
      <c r="AH74" s="123" t="s">
        <v>16</v>
      </c>
      <c r="AI74" s="125" t="s">
        <v>28</v>
      </c>
      <c r="AJ74" s="123">
        <v>4</v>
      </c>
      <c r="AK74" s="125">
        <v>50</v>
      </c>
    </row>
    <row r="75" spans="33:37" x14ac:dyDescent="0.25">
      <c r="AG75" s="125" t="s">
        <v>7</v>
      </c>
      <c r="AH75" s="123" t="s">
        <v>17</v>
      </c>
      <c r="AI75" s="125" t="s">
        <v>27</v>
      </c>
      <c r="AJ75" s="123">
        <v>0</v>
      </c>
      <c r="AK75" s="125">
        <v>50</v>
      </c>
    </row>
    <row r="76" spans="33:37" x14ac:dyDescent="0.25">
      <c r="AG76" s="125" t="s">
        <v>7</v>
      </c>
      <c r="AH76" s="123" t="s">
        <v>17</v>
      </c>
      <c r="AI76" s="125" t="s">
        <v>28</v>
      </c>
      <c r="AJ76" s="123">
        <v>1</v>
      </c>
      <c r="AK76" s="125" t="s">
        <v>29</v>
      </c>
    </row>
    <row r="77" spans="33:37" x14ac:dyDescent="0.25">
      <c r="AG77" s="125" t="s">
        <v>7</v>
      </c>
      <c r="AH77" s="123" t="s">
        <v>17</v>
      </c>
      <c r="AI77" s="125" t="s">
        <v>28</v>
      </c>
      <c r="AJ77" s="123">
        <v>2</v>
      </c>
      <c r="AK77" s="125">
        <v>60</v>
      </c>
    </row>
    <row r="78" spans="33:37" x14ac:dyDescent="0.25">
      <c r="AG78" s="125" t="s">
        <v>7</v>
      </c>
      <c r="AH78" s="123" t="s">
        <v>17</v>
      </c>
      <c r="AI78" s="125" t="s">
        <v>28</v>
      </c>
      <c r="AJ78" s="123">
        <v>3</v>
      </c>
      <c r="AK78" s="125">
        <v>58</v>
      </c>
    </row>
    <row r="79" spans="33:37" x14ac:dyDescent="0.25">
      <c r="AG79" s="125" t="s">
        <v>7</v>
      </c>
      <c r="AH79" s="123" t="s">
        <v>17</v>
      </c>
      <c r="AI79" s="125" t="s">
        <v>28</v>
      </c>
      <c r="AJ79" s="123">
        <v>4</v>
      </c>
      <c r="AK79" s="125">
        <v>53</v>
      </c>
    </row>
    <row r="80" spans="33:37" x14ac:dyDescent="0.25">
      <c r="AG80" s="125" t="s">
        <v>8</v>
      </c>
      <c r="AH80" s="123" t="s">
        <v>12</v>
      </c>
      <c r="AI80" s="125" t="s">
        <v>27</v>
      </c>
      <c r="AJ80" s="123">
        <v>0</v>
      </c>
      <c r="AK80" s="125">
        <v>60</v>
      </c>
    </row>
    <row r="81" spans="33:37" x14ac:dyDescent="0.25">
      <c r="AG81" s="125" t="s">
        <v>8</v>
      </c>
      <c r="AH81" s="123" t="s">
        <v>12</v>
      </c>
      <c r="AI81" s="125" t="s">
        <v>28</v>
      </c>
      <c r="AJ81" s="123">
        <v>1</v>
      </c>
      <c r="AK81" s="125">
        <v>60</v>
      </c>
    </row>
    <row r="82" spans="33:37" x14ac:dyDescent="0.25">
      <c r="AG82" s="125" t="s">
        <v>8</v>
      </c>
      <c r="AH82" s="123" t="s">
        <v>12</v>
      </c>
      <c r="AI82" s="125" t="s">
        <v>28</v>
      </c>
      <c r="AJ82" s="123">
        <v>2</v>
      </c>
      <c r="AK82" s="125">
        <v>60</v>
      </c>
    </row>
    <row r="83" spans="33:37" x14ac:dyDescent="0.25">
      <c r="AG83" s="125" t="s">
        <v>8</v>
      </c>
      <c r="AH83" s="123" t="s">
        <v>12</v>
      </c>
      <c r="AI83" s="125" t="s">
        <v>28</v>
      </c>
      <c r="AJ83" s="123">
        <v>3</v>
      </c>
      <c r="AK83" s="125">
        <v>60</v>
      </c>
    </row>
    <row r="84" spans="33:37" x14ac:dyDescent="0.25">
      <c r="AG84" s="125" t="s">
        <v>8</v>
      </c>
      <c r="AH84" s="123" t="s">
        <v>12</v>
      </c>
      <c r="AI84" s="125" t="s">
        <v>28</v>
      </c>
      <c r="AJ84" s="123">
        <v>4</v>
      </c>
      <c r="AK84" s="125">
        <v>60</v>
      </c>
    </row>
    <row r="85" spans="33:37" x14ac:dyDescent="0.25">
      <c r="AG85" s="125" t="s">
        <v>8</v>
      </c>
      <c r="AH85" s="123" t="s">
        <v>13</v>
      </c>
      <c r="AI85" s="125" t="s">
        <v>27</v>
      </c>
      <c r="AJ85" s="123">
        <v>0</v>
      </c>
      <c r="AK85" s="125">
        <v>60</v>
      </c>
    </row>
    <row r="86" spans="33:37" x14ac:dyDescent="0.25">
      <c r="AG86" s="125" t="s">
        <v>8</v>
      </c>
      <c r="AH86" s="123" t="s">
        <v>13</v>
      </c>
      <c r="AI86" s="125" t="s">
        <v>28</v>
      </c>
      <c r="AJ86" s="123">
        <v>1</v>
      </c>
      <c r="AK86" s="125">
        <v>63</v>
      </c>
    </row>
    <row r="87" spans="33:37" x14ac:dyDescent="0.25">
      <c r="AG87" s="125" t="s">
        <v>8</v>
      </c>
      <c r="AH87" s="123" t="s">
        <v>13</v>
      </c>
      <c r="AI87" s="125" t="s">
        <v>28</v>
      </c>
      <c r="AJ87" s="123">
        <v>2</v>
      </c>
      <c r="AK87" s="125">
        <v>60</v>
      </c>
    </row>
    <row r="88" spans="33:37" x14ac:dyDescent="0.25">
      <c r="AG88" s="125" t="s">
        <v>8</v>
      </c>
      <c r="AH88" s="123" t="s">
        <v>13</v>
      </c>
      <c r="AI88" s="125" t="s">
        <v>28</v>
      </c>
      <c r="AJ88" s="123">
        <v>3</v>
      </c>
      <c r="AK88" s="125">
        <v>60</v>
      </c>
    </row>
    <row r="89" spans="33:37" x14ac:dyDescent="0.25">
      <c r="AG89" s="125" t="s">
        <v>8</v>
      </c>
      <c r="AH89" s="123" t="s">
        <v>13</v>
      </c>
      <c r="AI89" s="125" t="s">
        <v>28</v>
      </c>
      <c r="AJ89" s="123">
        <v>4</v>
      </c>
      <c r="AK89" s="125">
        <v>60</v>
      </c>
    </row>
    <row r="90" spans="33:37" x14ac:dyDescent="0.25">
      <c r="AG90" s="125" t="s">
        <v>8</v>
      </c>
      <c r="AH90" s="123" t="s">
        <v>14</v>
      </c>
      <c r="AI90" s="125" t="s">
        <v>27</v>
      </c>
      <c r="AJ90" s="123">
        <v>0</v>
      </c>
      <c r="AK90" s="125">
        <v>60</v>
      </c>
    </row>
    <row r="91" spans="33:37" x14ac:dyDescent="0.25">
      <c r="AG91" s="125" t="s">
        <v>8</v>
      </c>
      <c r="AH91" s="123" t="s">
        <v>14</v>
      </c>
      <c r="AI91" s="125" t="s">
        <v>28</v>
      </c>
      <c r="AJ91" s="123">
        <v>1</v>
      </c>
      <c r="AK91" s="125">
        <v>66</v>
      </c>
    </row>
    <row r="92" spans="33:37" x14ac:dyDescent="0.25">
      <c r="AG92" s="125" t="s">
        <v>8</v>
      </c>
      <c r="AH92" s="123" t="s">
        <v>14</v>
      </c>
      <c r="AI92" s="125" t="s">
        <v>28</v>
      </c>
      <c r="AJ92" s="123">
        <v>2</v>
      </c>
      <c r="AK92" s="125">
        <v>63</v>
      </c>
    </row>
    <row r="93" spans="33:37" x14ac:dyDescent="0.25">
      <c r="AG93" s="125" t="s">
        <v>8</v>
      </c>
      <c r="AH93" s="123" t="s">
        <v>14</v>
      </c>
      <c r="AI93" s="125" t="s">
        <v>28</v>
      </c>
      <c r="AJ93" s="123">
        <v>3</v>
      </c>
      <c r="AK93" s="125">
        <v>60</v>
      </c>
    </row>
    <row r="94" spans="33:37" x14ac:dyDescent="0.25">
      <c r="AG94" s="125" t="s">
        <v>8</v>
      </c>
      <c r="AH94" s="123" t="s">
        <v>14</v>
      </c>
      <c r="AI94" s="125" t="s">
        <v>28</v>
      </c>
      <c r="AJ94" s="123">
        <v>4</v>
      </c>
      <c r="AK94" s="125">
        <v>60</v>
      </c>
    </row>
    <row r="95" spans="33:37" x14ac:dyDescent="0.25">
      <c r="AG95" s="125" t="s">
        <v>8</v>
      </c>
      <c r="AH95" s="123" t="s">
        <v>15</v>
      </c>
      <c r="AI95" s="125" t="s">
        <v>27</v>
      </c>
      <c r="AJ95" s="123">
        <v>0</v>
      </c>
      <c r="AK95" s="125">
        <v>60</v>
      </c>
    </row>
    <row r="96" spans="33:37" x14ac:dyDescent="0.25">
      <c r="AG96" s="125" t="s">
        <v>8</v>
      </c>
      <c r="AH96" s="123" t="s">
        <v>15</v>
      </c>
      <c r="AI96" s="125" t="s">
        <v>28</v>
      </c>
      <c r="AJ96" s="123">
        <v>1</v>
      </c>
      <c r="AK96" s="125" t="s">
        <v>29</v>
      </c>
    </row>
    <row r="97" spans="33:37" x14ac:dyDescent="0.25">
      <c r="AG97" s="125" t="s">
        <v>8</v>
      </c>
      <c r="AH97" s="123" t="s">
        <v>15</v>
      </c>
      <c r="AI97" s="125" t="s">
        <v>28</v>
      </c>
      <c r="AJ97" s="123">
        <v>2</v>
      </c>
      <c r="AK97" s="125">
        <v>66</v>
      </c>
    </row>
    <row r="98" spans="33:37" x14ac:dyDescent="0.25">
      <c r="AG98" s="125" t="s">
        <v>8</v>
      </c>
      <c r="AH98" s="123" t="s">
        <v>15</v>
      </c>
      <c r="AI98" s="125" t="s">
        <v>28</v>
      </c>
      <c r="AJ98" s="123">
        <v>3</v>
      </c>
      <c r="AK98" s="125">
        <v>63</v>
      </c>
    </row>
    <row r="99" spans="33:37" x14ac:dyDescent="0.25">
      <c r="AG99" s="125" t="s">
        <v>8</v>
      </c>
      <c r="AH99" s="123" t="s">
        <v>15</v>
      </c>
      <c r="AI99" s="125" t="s">
        <v>28</v>
      </c>
      <c r="AJ99" s="123">
        <v>4</v>
      </c>
      <c r="AK99" s="125">
        <v>60</v>
      </c>
    </row>
    <row r="100" spans="33:37" x14ac:dyDescent="0.25">
      <c r="AG100" s="125" t="s">
        <v>8</v>
      </c>
      <c r="AH100" s="123" t="s">
        <v>16</v>
      </c>
      <c r="AI100" s="125" t="s">
        <v>27</v>
      </c>
      <c r="AJ100" s="123">
        <v>0</v>
      </c>
      <c r="AK100" s="125">
        <v>60</v>
      </c>
    </row>
    <row r="101" spans="33:37" x14ac:dyDescent="0.25">
      <c r="AG101" s="125" t="s">
        <v>8</v>
      </c>
      <c r="AH101" s="123" t="s">
        <v>16</v>
      </c>
      <c r="AI101" s="125" t="s">
        <v>28</v>
      </c>
      <c r="AJ101" s="123">
        <v>1</v>
      </c>
      <c r="AK101" s="125" t="s">
        <v>29</v>
      </c>
    </row>
    <row r="102" spans="33:37" x14ac:dyDescent="0.25">
      <c r="AG102" s="125" t="s">
        <v>8</v>
      </c>
      <c r="AH102" s="123" t="s">
        <v>16</v>
      </c>
      <c r="AI102" s="125" t="s">
        <v>28</v>
      </c>
      <c r="AJ102" s="123">
        <v>2</v>
      </c>
      <c r="AK102" s="125">
        <v>69</v>
      </c>
    </row>
    <row r="103" spans="33:37" x14ac:dyDescent="0.25">
      <c r="AG103" s="125" t="s">
        <v>8</v>
      </c>
      <c r="AH103" s="123" t="s">
        <v>16</v>
      </c>
      <c r="AI103" s="125" t="s">
        <v>28</v>
      </c>
      <c r="AJ103" s="123">
        <v>3</v>
      </c>
      <c r="AK103" s="125">
        <v>66</v>
      </c>
    </row>
    <row r="104" spans="33:37" x14ac:dyDescent="0.25">
      <c r="AG104" s="125" t="s">
        <v>8</v>
      </c>
      <c r="AH104" s="123" t="s">
        <v>16</v>
      </c>
      <c r="AI104" s="125" t="s">
        <v>28</v>
      </c>
      <c r="AJ104" s="123">
        <v>4</v>
      </c>
      <c r="AK104" s="125">
        <v>60</v>
      </c>
    </row>
    <row r="105" spans="33:37" x14ac:dyDescent="0.25">
      <c r="AG105" s="125" t="s">
        <v>8</v>
      </c>
      <c r="AH105" s="123" t="s">
        <v>17</v>
      </c>
      <c r="AI105" s="125" t="s">
        <v>27</v>
      </c>
      <c r="AJ105" s="123">
        <v>0</v>
      </c>
      <c r="AK105" s="125">
        <v>60</v>
      </c>
    </row>
    <row r="106" spans="33:37" x14ac:dyDescent="0.25">
      <c r="AG106" s="125" t="s">
        <v>8</v>
      </c>
      <c r="AH106" s="123" t="s">
        <v>17</v>
      </c>
      <c r="AI106" s="125" t="s">
        <v>28</v>
      </c>
      <c r="AJ106" s="123">
        <v>1</v>
      </c>
      <c r="AK106" s="125" t="s">
        <v>29</v>
      </c>
    </row>
    <row r="107" spans="33:37" x14ac:dyDescent="0.25">
      <c r="AG107" s="125" t="s">
        <v>8</v>
      </c>
      <c r="AH107" s="123" t="s">
        <v>17</v>
      </c>
      <c r="AI107" s="125" t="s">
        <v>28</v>
      </c>
      <c r="AJ107" s="123">
        <v>2</v>
      </c>
      <c r="AK107" s="125">
        <v>72</v>
      </c>
    </row>
    <row r="108" spans="33:37" x14ac:dyDescent="0.25">
      <c r="AG108" s="125" t="s">
        <v>8</v>
      </c>
      <c r="AH108" s="123" t="s">
        <v>17</v>
      </c>
      <c r="AI108" s="125" t="s">
        <v>28</v>
      </c>
      <c r="AJ108" s="123">
        <v>3</v>
      </c>
      <c r="AK108" s="125">
        <v>69</v>
      </c>
    </row>
    <row r="109" spans="33:37" x14ac:dyDescent="0.25">
      <c r="AG109" s="125" t="s">
        <v>8</v>
      </c>
      <c r="AH109" s="123" t="s">
        <v>17</v>
      </c>
      <c r="AI109" s="125" t="s">
        <v>28</v>
      </c>
      <c r="AJ109" s="123">
        <v>4</v>
      </c>
      <c r="AK109" s="125">
        <v>63</v>
      </c>
    </row>
    <row r="110" spans="33:37" x14ac:dyDescent="0.25">
      <c r="AG110" s="125" t="s">
        <v>9</v>
      </c>
      <c r="AH110" s="123" t="s">
        <v>12</v>
      </c>
      <c r="AI110" s="125" t="s">
        <v>27</v>
      </c>
      <c r="AJ110" s="123">
        <v>0</v>
      </c>
      <c r="AK110" s="125">
        <v>70</v>
      </c>
    </row>
    <row r="111" spans="33:37" x14ac:dyDescent="0.25">
      <c r="AG111" s="125" t="s">
        <v>9</v>
      </c>
      <c r="AH111" s="123" t="s">
        <v>12</v>
      </c>
      <c r="AI111" s="125" t="s">
        <v>28</v>
      </c>
      <c r="AJ111" s="123">
        <v>1</v>
      </c>
      <c r="AK111" s="125">
        <v>70</v>
      </c>
    </row>
    <row r="112" spans="33:37" x14ac:dyDescent="0.25">
      <c r="AG112" s="125" t="s">
        <v>9</v>
      </c>
      <c r="AH112" s="123" t="s">
        <v>12</v>
      </c>
      <c r="AI112" s="125" t="s">
        <v>28</v>
      </c>
      <c r="AJ112" s="123">
        <v>2</v>
      </c>
      <c r="AK112" s="125">
        <v>70</v>
      </c>
    </row>
    <row r="113" spans="33:37" x14ac:dyDescent="0.25">
      <c r="AG113" s="125" t="s">
        <v>9</v>
      </c>
      <c r="AH113" s="123" t="s">
        <v>12</v>
      </c>
      <c r="AI113" s="125" t="s">
        <v>28</v>
      </c>
      <c r="AJ113" s="123">
        <v>3</v>
      </c>
      <c r="AK113" s="125">
        <v>70</v>
      </c>
    </row>
    <row r="114" spans="33:37" x14ac:dyDescent="0.25">
      <c r="AG114" s="125" t="s">
        <v>9</v>
      </c>
      <c r="AH114" s="123" t="s">
        <v>12</v>
      </c>
      <c r="AI114" s="125" t="s">
        <v>28</v>
      </c>
      <c r="AJ114" s="123">
        <v>4</v>
      </c>
      <c r="AK114" s="125">
        <v>70</v>
      </c>
    </row>
    <row r="115" spans="33:37" x14ac:dyDescent="0.25">
      <c r="AG115" s="125" t="s">
        <v>9</v>
      </c>
      <c r="AH115" s="123" t="s">
        <v>13</v>
      </c>
      <c r="AI115" s="125" t="s">
        <v>27</v>
      </c>
      <c r="AJ115" s="123">
        <v>0</v>
      </c>
      <c r="AK115" s="125">
        <v>70</v>
      </c>
    </row>
    <row r="116" spans="33:37" x14ac:dyDescent="0.25">
      <c r="AG116" s="125" t="s">
        <v>9</v>
      </c>
      <c r="AH116" s="123" t="s">
        <v>13</v>
      </c>
      <c r="AI116" s="125" t="s">
        <v>28</v>
      </c>
      <c r="AJ116" s="123">
        <v>1</v>
      </c>
      <c r="AK116" s="125">
        <v>74</v>
      </c>
    </row>
    <row r="117" spans="33:37" x14ac:dyDescent="0.25">
      <c r="AG117" s="125" t="s">
        <v>9</v>
      </c>
      <c r="AH117" s="123" t="s">
        <v>13</v>
      </c>
      <c r="AI117" s="125" t="s">
        <v>28</v>
      </c>
      <c r="AJ117" s="123">
        <v>2</v>
      </c>
      <c r="AK117" s="125">
        <v>70</v>
      </c>
    </row>
    <row r="118" spans="33:37" x14ac:dyDescent="0.25">
      <c r="AG118" s="125" t="s">
        <v>9</v>
      </c>
      <c r="AH118" s="123" t="s">
        <v>13</v>
      </c>
      <c r="AI118" s="125" t="s">
        <v>28</v>
      </c>
      <c r="AJ118" s="123">
        <v>3</v>
      </c>
      <c r="AK118" s="125">
        <v>70</v>
      </c>
    </row>
    <row r="119" spans="33:37" x14ac:dyDescent="0.25">
      <c r="AG119" s="125" t="s">
        <v>9</v>
      </c>
      <c r="AH119" s="123" t="s">
        <v>13</v>
      </c>
      <c r="AI119" s="125" t="s">
        <v>28</v>
      </c>
      <c r="AJ119" s="123">
        <v>4</v>
      </c>
      <c r="AK119" s="125">
        <v>70</v>
      </c>
    </row>
    <row r="120" spans="33:37" x14ac:dyDescent="0.25">
      <c r="AG120" s="125" t="s">
        <v>9</v>
      </c>
      <c r="AH120" s="123" t="s">
        <v>14</v>
      </c>
      <c r="AI120" s="125" t="s">
        <v>27</v>
      </c>
      <c r="AJ120" s="123">
        <v>0</v>
      </c>
      <c r="AK120" s="125">
        <v>70</v>
      </c>
    </row>
    <row r="121" spans="33:37" x14ac:dyDescent="0.25">
      <c r="AG121" s="125" t="s">
        <v>9</v>
      </c>
      <c r="AH121" s="123" t="s">
        <v>14</v>
      </c>
      <c r="AI121" s="125" t="s">
        <v>28</v>
      </c>
      <c r="AJ121" s="123">
        <v>1</v>
      </c>
      <c r="AK121" s="125">
        <v>77</v>
      </c>
    </row>
    <row r="122" spans="33:37" x14ac:dyDescent="0.25">
      <c r="AG122" s="125" t="s">
        <v>9</v>
      </c>
      <c r="AH122" s="123" t="s">
        <v>14</v>
      </c>
      <c r="AI122" s="125" t="s">
        <v>28</v>
      </c>
      <c r="AJ122" s="123">
        <v>2</v>
      </c>
      <c r="AK122" s="125">
        <v>74</v>
      </c>
    </row>
    <row r="123" spans="33:37" x14ac:dyDescent="0.25">
      <c r="AG123" s="125" t="s">
        <v>9</v>
      </c>
      <c r="AH123" s="123" t="s">
        <v>14</v>
      </c>
      <c r="AI123" s="125" t="s">
        <v>28</v>
      </c>
      <c r="AJ123" s="123">
        <v>3</v>
      </c>
      <c r="AK123" s="125">
        <v>70</v>
      </c>
    </row>
    <row r="124" spans="33:37" x14ac:dyDescent="0.25">
      <c r="AG124" s="125" t="s">
        <v>9</v>
      </c>
      <c r="AH124" s="123" t="s">
        <v>14</v>
      </c>
      <c r="AI124" s="125" t="s">
        <v>28</v>
      </c>
      <c r="AJ124" s="123">
        <v>4</v>
      </c>
      <c r="AK124" s="125">
        <v>70</v>
      </c>
    </row>
    <row r="125" spans="33:37" x14ac:dyDescent="0.25">
      <c r="AG125" s="125" t="s">
        <v>9</v>
      </c>
      <c r="AH125" s="123" t="s">
        <v>15</v>
      </c>
      <c r="AI125" s="125" t="s">
        <v>27</v>
      </c>
      <c r="AJ125" s="123">
        <v>0</v>
      </c>
      <c r="AK125" s="125">
        <v>70</v>
      </c>
    </row>
    <row r="126" spans="33:37" x14ac:dyDescent="0.25">
      <c r="AG126" s="125" t="s">
        <v>9</v>
      </c>
      <c r="AH126" s="123" t="s">
        <v>15</v>
      </c>
      <c r="AI126" s="125" t="s">
        <v>28</v>
      </c>
      <c r="AJ126" s="123">
        <v>1</v>
      </c>
      <c r="AK126" s="125" t="s">
        <v>29</v>
      </c>
    </row>
    <row r="127" spans="33:37" x14ac:dyDescent="0.25">
      <c r="AG127" s="125" t="s">
        <v>9</v>
      </c>
      <c r="AH127" s="123" t="s">
        <v>15</v>
      </c>
      <c r="AI127" s="125" t="s">
        <v>28</v>
      </c>
      <c r="AJ127" s="123">
        <v>2</v>
      </c>
      <c r="AK127" s="125">
        <v>77</v>
      </c>
    </row>
    <row r="128" spans="33:37" x14ac:dyDescent="0.25">
      <c r="AG128" s="125" t="s">
        <v>9</v>
      </c>
      <c r="AH128" s="123" t="s">
        <v>15</v>
      </c>
      <c r="AI128" s="125" t="s">
        <v>28</v>
      </c>
      <c r="AJ128" s="123">
        <v>3</v>
      </c>
      <c r="AK128" s="125">
        <v>74</v>
      </c>
    </row>
    <row r="129" spans="33:37" x14ac:dyDescent="0.25">
      <c r="AG129" s="125" t="s">
        <v>9</v>
      </c>
      <c r="AH129" s="123" t="s">
        <v>15</v>
      </c>
      <c r="AI129" s="125" t="s">
        <v>28</v>
      </c>
      <c r="AJ129" s="123">
        <v>4</v>
      </c>
      <c r="AK129" s="125">
        <v>70</v>
      </c>
    </row>
    <row r="130" spans="33:37" x14ac:dyDescent="0.25">
      <c r="AG130" s="125" t="s">
        <v>9</v>
      </c>
      <c r="AH130" s="123" t="s">
        <v>16</v>
      </c>
      <c r="AI130" s="125" t="s">
        <v>27</v>
      </c>
      <c r="AJ130" s="123">
        <v>0</v>
      </c>
      <c r="AK130" s="125">
        <v>70</v>
      </c>
    </row>
    <row r="131" spans="33:37" x14ac:dyDescent="0.25">
      <c r="AG131" s="125" t="s">
        <v>9</v>
      </c>
      <c r="AH131" s="123" t="s">
        <v>16</v>
      </c>
      <c r="AI131" s="125" t="s">
        <v>28</v>
      </c>
      <c r="AJ131" s="123">
        <v>1</v>
      </c>
      <c r="AK131" s="125" t="s">
        <v>29</v>
      </c>
    </row>
    <row r="132" spans="33:37" x14ac:dyDescent="0.25">
      <c r="AG132" s="125" t="s">
        <v>9</v>
      </c>
      <c r="AH132" s="123" t="s">
        <v>16</v>
      </c>
      <c r="AI132" s="125" t="s">
        <v>28</v>
      </c>
      <c r="AJ132" s="123">
        <v>2</v>
      </c>
      <c r="AK132" s="125">
        <v>81</v>
      </c>
    </row>
    <row r="133" spans="33:37" x14ac:dyDescent="0.25">
      <c r="AG133" s="125" t="s">
        <v>9</v>
      </c>
      <c r="AH133" s="123" t="s">
        <v>16</v>
      </c>
      <c r="AI133" s="125" t="s">
        <v>28</v>
      </c>
      <c r="AJ133" s="123">
        <v>3</v>
      </c>
      <c r="AK133" s="125">
        <v>77</v>
      </c>
    </row>
    <row r="134" spans="33:37" x14ac:dyDescent="0.25">
      <c r="AG134" s="125" t="s">
        <v>9</v>
      </c>
      <c r="AH134" s="123" t="s">
        <v>16</v>
      </c>
      <c r="AI134" s="125" t="s">
        <v>28</v>
      </c>
      <c r="AJ134" s="123">
        <v>4</v>
      </c>
      <c r="AK134" s="125">
        <v>70</v>
      </c>
    </row>
    <row r="135" spans="33:37" x14ac:dyDescent="0.25">
      <c r="AG135" s="125" t="s">
        <v>9</v>
      </c>
      <c r="AH135" s="123" t="s">
        <v>17</v>
      </c>
      <c r="AI135" s="125" t="s">
        <v>27</v>
      </c>
      <c r="AJ135" s="123">
        <v>0</v>
      </c>
      <c r="AK135" s="125">
        <v>70</v>
      </c>
    </row>
    <row r="136" spans="33:37" x14ac:dyDescent="0.25">
      <c r="AG136" s="125" t="s">
        <v>9</v>
      </c>
      <c r="AH136" s="123" t="s">
        <v>17</v>
      </c>
      <c r="AI136" s="125" t="s">
        <v>28</v>
      </c>
      <c r="AJ136" s="123">
        <v>1</v>
      </c>
      <c r="AK136" s="125" t="s">
        <v>29</v>
      </c>
    </row>
    <row r="137" spans="33:37" x14ac:dyDescent="0.25">
      <c r="AG137" s="125" t="s">
        <v>9</v>
      </c>
      <c r="AH137" s="123" t="s">
        <v>17</v>
      </c>
      <c r="AI137" s="125" t="s">
        <v>28</v>
      </c>
      <c r="AJ137" s="123">
        <v>2</v>
      </c>
      <c r="AK137" s="125">
        <v>84</v>
      </c>
    </row>
    <row r="138" spans="33:37" x14ac:dyDescent="0.25">
      <c r="AG138" s="125" t="s">
        <v>9</v>
      </c>
      <c r="AH138" s="123" t="s">
        <v>17</v>
      </c>
      <c r="AI138" s="125" t="s">
        <v>28</v>
      </c>
      <c r="AJ138" s="123">
        <v>3</v>
      </c>
      <c r="AK138" s="125">
        <v>81</v>
      </c>
    </row>
    <row r="139" spans="33:37" x14ac:dyDescent="0.25">
      <c r="AG139" s="125" t="s">
        <v>9</v>
      </c>
      <c r="AH139" s="123" t="s">
        <v>17</v>
      </c>
      <c r="AI139" s="125" t="s">
        <v>28</v>
      </c>
      <c r="AJ139" s="123">
        <v>4</v>
      </c>
      <c r="AK139" s="125">
        <v>74</v>
      </c>
    </row>
    <row r="140" spans="33:37" x14ac:dyDescent="0.25">
      <c r="AG140" s="125" t="s">
        <v>10</v>
      </c>
      <c r="AH140" s="123" t="s">
        <v>12</v>
      </c>
      <c r="AI140" s="125" t="s">
        <v>27</v>
      </c>
      <c r="AJ140" s="123">
        <v>0</v>
      </c>
      <c r="AK140" s="125">
        <v>80</v>
      </c>
    </row>
    <row r="141" spans="33:37" x14ac:dyDescent="0.25">
      <c r="AG141" s="125" t="s">
        <v>10</v>
      </c>
      <c r="AH141" s="123" t="s">
        <v>12</v>
      </c>
      <c r="AI141" s="125" t="s">
        <v>28</v>
      </c>
      <c r="AJ141" s="123">
        <v>1</v>
      </c>
      <c r="AK141" s="125" t="s">
        <v>32</v>
      </c>
    </row>
    <row r="142" spans="33:37" x14ac:dyDescent="0.25">
      <c r="AG142" s="125" t="s">
        <v>10</v>
      </c>
      <c r="AH142" s="123" t="s">
        <v>12</v>
      </c>
      <c r="AI142" s="125" t="s">
        <v>28</v>
      </c>
      <c r="AJ142" s="123">
        <v>2</v>
      </c>
      <c r="AK142" s="125" t="s">
        <v>33</v>
      </c>
    </row>
    <row r="143" spans="33:37" x14ac:dyDescent="0.25">
      <c r="AG143" s="125" t="s">
        <v>10</v>
      </c>
      <c r="AH143" s="123" t="s">
        <v>12</v>
      </c>
      <c r="AI143" s="125" t="s">
        <v>28</v>
      </c>
      <c r="AJ143" s="123">
        <v>3</v>
      </c>
      <c r="AK143" s="125" t="s">
        <v>34</v>
      </c>
    </row>
    <row r="144" spans="33:37" x14ac:dyDescent="0.25">
      <c r="AG144" s="125" t="s">
        <v>10</v>
      </c>
      <c r="AH144" s="123" t="s">
        <v>12</v>
      </c>
      <c r="AI144" s="125" t="s">
        <v>28</v>
      </c>
      <c r="AJ144" s="123">
        <v>4</v>
      </c>
      <c r="AK144" s="125" t="s">
        <v>35</v>
      </c>
    </row>
    <row r="145" spans="33:37" x14ac:dyDescent="0.25">
      <c r="AG145" s="125" t="s">
        <v>10</v>
      </c>
      <c r="AH145" s="123" t="s">
        <v>13</v>
      </c>
      <c r="AI145" s="125" t="s">
        <v>27</v>
      </c>
      <c r="AJ145" s="123">
        <v>0</v>
      </c>
      <c r="AK145" s="125">
        <v>80</v>
      </c>
    </row>
    <row r="146" spans="33:37" x14ac:dyDescent="0.25">
      <c r="AG146" s="125" t="s">
        <v>10</v>
      </c>
      <c r="AH146" s="123" t="s">
        <v>13</v>
      </c>
      <c r="AI146" s="125" t="s">
        <v>28</v>
      </c>
      <c r="AJ146" s="123">
        <v>1</v>
      </c>
      <c r="AK146" s="125" t="s">
        <v>32</v>
      </c>
    </row>
    <row r="147" spans="33:37" x14ac:dyDescent="0.25">
      <c r="AG147" s="125" t="s">
        <v>10</v>
      </c>
      <c r="AH147" s="123" t="s">
        <v>13</v>
      </c>
      <c r="AI147" s="125" t="s">
        <v>28</v>
      </c>
      <c r="AJ147" s="123">
        <v>2</v>
      </c>
      <c r="AK147" s="125" t="s">
        <v>33</v>
      </c>
    </row>
    <row r="148" spans="33:37" x14ac:dyDescent="0.25">
      <c r="AG148" s="125" t="s">
        <v>10</v>
      </c>
      <c r="AH148" s="123" t="s">
        <v>13</v>
      </c>
      <c r="AI148" s="125" t="s">
        <v>28</v>
      </c>
      <c r="AJ148" s="123">
        <v>3</v>
      </c>
      <c r="AK148" s="125" t="s">
        <v>34</v>
      </c>
    </row>
    <row r="149" spans="33:37" x14ac:dyDescent="0.25">
      <c r="AG149" s="125" t="s">
        <v>10</v>
      </c>
      <c r="AH149" s="123" t="s">
        <v>13</v>
      </c>
      <c r="AI149" s="125" t="s">
        <v>28</v>
      </c>
      <c r="AJ149" s="123">
        <v>4</v>
      </c>
      <c r="AK149" s="125" t="s">
        <v>35</v>
      </c>
    </row>
    <row r="150" spans="33:37" x14ac:dyDescent="0.25">
      <c r="AG150" s="125" t="s">
        <v>10</v>
      </c>
      <c r="AH150" s="123" t="s">
        <v>14</v>
      </c>
      <c r="AI150" s="125" t="s">
        <v>27</v>
      </c>
      <c r="AJ150" s="123">
        <v>0</v>
      </c>
      <c r="AK150" s="125">
        <v>80</v>
      </c>
    </row>
    <row r="151" spans="33:37" x14ac:dyDescent="0.25">
      <c r="AG151" s="125" t="s">
        <v>10</v>
      </c>
      <c r="AH151" s="123" t="s">
        <v>14</v>
      </c>
      <c r="AI151" s="125" t="s">
        <v>28</v>
      </c>
      <c r="AJ151" s="123">
        <v>1</v>
      </c>
      <c r="AK151" s="125" t="s">
        <v>32</v>
      </c>
    </row>
    <row r="152" spans="33:37" x14ac:dyDescent="0.25">
      <c r="AG152" s="125" t="s">
        <v>10</v>
      </c>
      <c r="AH152" s="123" t="s">
        <v>14</v>
      </c>
      <c r="AI152" s="125" t="s">
        <v>28</v>
      </c>
      <c r="AJ152" s="123">
        <v>2</v>
      </c>
      <c r="AK152" s="125" t="s">
        <v>33</v>
      </c>
    </row>
    <row r="153" spans="33:37" x14ac:dyDescent="0.25">
      <c r="AG153" s="125" t="s">
        <v>10</v>
      </c>
      <c r="AH153" s="123" t="s">
        <v>14</v>
      </c>
      <c r="AI153" s="125" t="s">
        <v>28</v>
      </c>
      <c r="AJ153" s="123">
        <v>3</v>
      </c>
      <c r="AK153" s="125" t="s">
        <v>34</v>
      </c>
    </row>
    <row r="154" spans="33:37" x14ac:dyDescent="0.25">
      <c r="AG154" s="125" t="s">
        <v>10</v>
      </c>
      <c r="AH154" s="123" t="s">
        <v>14</v>
      </c>
      <c r="AI154" s="125" t="s">
        <v>28</v>
      </c>
      <c r="AJ154" s="123">
        <v>4</v>
      </c>
      <c r="AK154" s="125" t="s">
        <v>35</v>
      </c>
    </row>
    <row r="155" spans="33:37" x14ac:dyDescent="0.25">
      <c r="AG155" s="125" t="s">
        <v>10</v>
      </c>
      <c r="AH155" s="123" t="s">
        <v>15</v>
      </c>
      <c r="AI155" s="125" t="s">
        <v>27</v>
      </c>
      <c r="AJ155" s="123">
        <v>0</v>
      </c>
      <c r="AK155" s="125">
        <v>80</v>
      </c>
    </row>
    <row r="156" spans="33:37" x14ac:dyDescent="0.25">
      <c r="AG156" s="125" t="s">
        <v>10</v>
      </c>
      <c r="AH156" s="123" t="s">
        <v>15</v>
      </c>
      <c r="AI156" s="125" t="s">
        <v>28</v>
      </c>
      <c r="AJ156" s="123">
        <v>1</v>
      </c>
      <c r="AK156" s="125" t="s">
        <v>32</v>
      </c>
    </row>
    <row r="157" spans="33:37" x14ac:dyDescent="0.25">
      <c r="AG157" s="125" t="s">
        <v>10</v>
      </c>
      <c r="AH157" s="123" t="s">
        <v>15</v>
      </c>
      <c r="AI157" s="125" t="s">
        <v>28</v>
      </c>
      <c r="AJ157" s="123">
        <v>2</v>
      </c>
      <c r="AK157" s="125" t="s">
        <v>33</v>
      </c>
    </row>
    <row r="158" spans="33:37" x14ac:dyDescent="0.25">
      <c r="AG158" s="125" t="s">
        <v>10</v>
      </c>
      <c r="AH158" s="123" t="s">
        <v>15</v>
      </c>
      <c r="AI158" s="125" t="s">
        <v>28</v>
      </c>
      <c r="AJ158" s="123">
        <v>3</v>
      </c>
      <c r="AK158" s="125" t="s">
        <v>34</v>
      </c>
    </row>
    <row r="159" spans="33:37" x14ac:dyDescent="0.25">
      <c r="AG159" s="125" t="s">
        <v>10</v>
      </c>
      <c r="AH159" s="123" t="s">
        <v>15</v>
      </c>
      <c r="AI159" s="125" t="s">
        <v>28</v>
      </c>
      <c r="AJ159" s="123">
        <v>4</v>
      </c>
      <c r="AK159" s="125" t="s">
        <v>35</v>
      </c>
    </row>
    <row r="160" spans="33:37" x14ac:dyDescent="0.25">
      <c r="AG160" s="125" t="s">
        <v>10</v>
      </c>
      <c r="AH160" s="123" t="s">
        <v>16</v>
      </c>
      <c r="AI160" s="125" t="s">
        <v>27</v>
      </c>
      <c r="AJ160" s="123">
        <v>0</v>
      </c>
      <c r="AK160" s="125">
        <v>80</v>
      </c>
    </row>
    <row r="161" spans="33:37" x14ac:dyDescent="0.25">
      <c r="AG161" s="125" t="s">
        <v>10</v>
      </c>
      <c r="AH161" s="123" t="s">
        <v>16</v>
      </c>
      <c r="AI161" s="125" t="s">
        <v>28</v>
      </c>
      <c r="AJ161" s="123">
        <v>1</v>
      </c>
      <c r="AK161" s="125" t="s">
        <v>32</v>
      </c>
    </row>
    <row r="162" spans="33:37" x14ac:dyDescent="0.25">
      <c r="AG162" s="125" t="s">
        <v>10</v>
      </c>
      <c r="AH162" s="123" t="s">
        <v>16</v>
      </c>
      <c r="AI162" s="125" t="s">
        <v>28</v>
      </c>
      <c r="AJ162" s="123">
        <v>2</v>
      </c>
      <c r="AK162" s="125" t="s">
        <v>33</v>
      </c>
    </row>
    <row r="163" spans="33:37" x14ac:dyDescent="0.25">
      <c r="AG163" s="125" t="s">
        <v>10</v>
      </c>
      <c r="AH163" s="123" t="s">
        <v>16</v>
      </c>
      <c r="AI163" s="125" t="s">
        <v>28</v>
      </c>
      <c r="AJ163" s="123">
        <v>3</v>
      </c>
      <c r="AK163" s="125" t="s">
        <v>34</v>
      </c>
    </row>
    <row r="164" spans="33:37" x14ac:dyDescent="0.25">
      <c r="AG164" s="125" t="s">
        <v>10</v>
      </c>
      <c r="AH164" s="123" t="s">
        <v>16</v>
      </c>
      <c r="AI164" s="125" t="s">
        <v>28</v>
      </c>
      <c r="AJ164" s="123">
        <v>4</v>
      </c>
      <c r="AK164" s="125" t="s">
        <v>35</v>
      </c>
    </row>
    <row r="165" spans="33:37" x14ac:dyDescent="0.25">
      <c r="AG165" s="125" t="s">
        <v>10</v>
      </c>
      <c r="AH165" s="123" t="s">
        <v>17</v>
      </c>
      <c r="AI165" s="125" t="s">
        <v>27</v>
      </c>
      <c r="AJ165" s="123">
        <v>0</v>
      </c>
      <c r="AK165" s="125">
        <v>80</v>
      </c>
    </row>
    <row r="166" spans="33:37" x14ac:dyDescent="0.25">
      <c r="AG166" s="125" t="s">
        <v>10</v>
      </c>
      <c r="AH166" s="123" t="s">
        <v>17</v>
      </c>
      <c r="AI166" s="125" t="s">
        <v>28</v>
      </c>
      <c r="AJ166" s="123">
        <v>1</v>
      </c>
      <c r="AK166" s="125" t="s">
        <v>32</v>
      </c>
    </row>
    <row r="167" spans="33:37" x14ac:dyDescent="0.25">
      <c r="AG167" s="125" t="s">
        <v>10</v>
      </c>
      <c r="AH167" s="123" t="s">
        <v>17</v>
      </c>
      <c r="AI167" s="125" t="s">
        <v>28</v>
      </c>
      <c r="AJ167" s="123">
        <v>2</v>
      </c>
      <c r="AK167" s="125" t="s">
        <v>33</v>
      </c>
    </row>
    <row r="168" spans="33:37" x14ac:dyDescent="0.25">
      <c r="AG168" s="125" t="s">
        <v>10</v>
      </c>
      <c r="AH168" s="123" t="s">
        <v>17</v>
      </c>
      <c r="AI168" s="125" t="s">
        <v>28</v>
      </c>
      <c r="AJ168" s="123">
        <v>3</v>
      </c>
      <c r="AK168" s="125" t="s">
        <v>34</v>
      </c>
    </row>
    <row r="169" spans="33:37" x14ac:dyDescent="0.25">
      <c r="AG169" s="125" t="s">
        <v>10</v>
      </c>
      <c r="AH169" s="123" t="s">
        <v>17</v>
      </c>
      <c r="AI169" s="125" t="s">
        <v>28</v>
      </c>
      <c r="AJ169" s="123">
        <v>4</v>
      </c>
      <c r="AK169" s="125" t="s">
        <v>35</v>
      </c>
    </row>
    <row r="170" spans="33:37" x14ac:dyDescent="0.25">
      <c r="AG170" s="125" t="s">
        <v>11</v>
      </c>
      <c r="AH170" s="123" t="s">
        <v>12</v>
      </c>
      <c r="AI170" s="125" t="s">
        <v>27</v>
      </c>
      <c r="AJ170" s="123">
        <v>0</v>
      </c>
      <c r="AK170" s="125">
        <v>100</v>
      </c>
    </row>
    <row r="171" spans="33:37" x14ac:dyDescent="0.25">
      <c r="AG171" s="125" t="s">
        <v>11</v>
      </c>
      <c r="AH171" s="123" t="s">
        <v>12</v>
      </c>
      <c r="AI171" s="125" t="s">
        <v>28</v>
      </c>
      <c r="AJ171" s="123">
        <v>1</v>
      </c>
      <c r="AK171" s="125" t="s">
        <v>36</v>
      </c>
    </row>
    <row r="172" spans="33:37" x14ac:dyDescent="0.25">
      <c r="AG172" s="125" t="s">
        <v>11</v>
      </c>
      <c r="AH172" s="123" t="s">
        <v>12</v>
      </c>
      <c r="AI172" s="125" t="s">
        <v>28</v>
      </c>
      <c r="AJ172" s="123">
        <v>2</v>
      </c>
      <c r="AK172" s="125" t="s">
        <v>37</v>
      </c>
    </row>
    <row r="173" spans="33:37" x14ac:dyDescent="0.25">
      <c r="AG173" s="125" t="s">
        <v>11</v>
      </c>
      <c r="AH173" s="123" t="s">
        <v>12</v>
      </c>
      <c r="AI173" s="125" t="s">
        <v>28</v>
      </c>
      <c r="AJ173" s="123">
        <v>3</v>
      </c>
      <c r="AK173" s="125" t="s">
        <v>38</v>
      </c>
    </row>
    <row r="174" spans="33:37" x14ac:dyDescent="0.25">
      <c r="AG174" s="125" t="s">
        <v>11</v>
      </c>
      <c r="AH174" s="123" t="s">
        <v>12</v>
      </c>
      <c r="AI174" s="125" t="s">
        <v>28</v>
      </c>
      <c r="AJ174" s="123">
        <v>4</v>
      </c>
      <c r="AK174" s="125" t="s">
        <v>39</v>
      </c>
    </row>
    <row r="175" spans="33:37" x14ac:dyDescent="0.25">
      <c r="AG175" s="125" t="s">
        <v>11</v>
      </c>
      <c r="AH175" s="123" t="s">
        <v>13</v>
      </c>
      <c r="AI175" s="125" t="s">
        <v>27</v>
      </c>
      <c r="AJ175" s="123">
        <v>0</v>
      </c>
      <c r="AK175" s="125">
        <v>100</v>
      </c>
    </row>
    <row r="176" spans="33:37" x14ac:dyDescent="0.25">
      <c r="AG176" s="125" t="s">
        <v>11</v>
      </c>
      <c r="AH176" s="123" t="s">
        <v>13</v>
      </c>
      <c r="AI176" s="125" t="s">
        <v>28</v>
      </c>
      <c r="AJ176" s="123">
        <v>1</v>
      </c>
      <c r="AK176" s="125" t="s">
        <v>36</v>
      </c>
    </row>
    <row r="177" spans="33:37" x14ac:dyDescent="0.25">
      <c r="AG177" s="125" t="s">
        <v>11</v>
      </c>
      <c r="AH177" s="123" t="s">
        <v>13</v>
      </c>
      <c r="AI177" s="125" t="s">
        <v>28</v>
      </c>
      <c r="AJ177" s="123">
        <v>2</v>
      </c>
      <c r="AK177" s="125" t="s">
        <v>37</v>
      </c>
    </row>
    <row r="178" spans="33:37" x14ac:dyDescent="0.25">
      <c r="AG178" s="125" t="s">
        <v>11</v>
      </c>
      <c r="AH178" s="123" t="s">
        <v>13</v>
      </c>
      <c r="AI178" s="125" t="s">
        <v>28</v>
      </c>
      <c r="AJ178" s="123">
        <v>3</v>
      </c>
      <c r="AK178" s="125" t="s">
        <v>38</v>
      </c>
    </row>
    <row r="179" spans="33:37" x14ac:dyDescent="0.25">
      <c r="AG179" s="125" t="s">
        <v>11</v>
      </c>
      <c r="AH179" s="123" t="s">
        <v>13</v>
      </c>
      <c r="AI179" s="125" t="s">
        <v>28</v>
      </c>
      <c r="AJ179" s="123">
        <v>4</v>
      </c>
      <c r="AK179" s="125" t="s">
        <v>39</v>
      </c>
    </row>
    <row r="180" spans="33:37" x14ac:dyDescent="0.25">
      <c r="AG180" s="125" t="s">
        <v>11</v>
      </c>
      <c r="AH180" s="123" t="s">
        <v>14</v>
      </c>
      <c r="AI180" s="125" t="s">
        <v>27</v>
      </c>
      <c r="AJ180" s="123">
        <v>0</v>
      </c>
      <c r="AK180" s="125">
        <v>100</v>
      </c>
    </row>
    <row r="181" spans="33:37" x14ac:dyDescent="0.25">
      <c r="AG181" s="125" t="s">
        <v>11</v>
      </c>
      <c r="AH181" s="123" t="s">
        <v>14</v>
      </c>
      <c r="AI181" s="125" t="s">
        <v>28</v>
      </c>
      <c r="AJ181" s="123">
        <v>1</v>
      </c>
      <c r="AK181" s="125" t="s">
        <v>36</v>
      </c>
    </row>
    <row r="182" spans="33:37" x14ac:dyDescent="0.25">
      <c r="AG182" s="125" t="s">
        <v>11</v>
      </c>
      <c r="AH182" s="123" t="s">
        <v>14</v>
      </c>
      <c r="AI182" s="125" t="s">
        <v>28</v>
      </c>
      <c r="AJ182" s="123">
        <v>2</v>
      </c>
      <c r="AK182" s="125" t="s">
        <v>37</v>
      </c>
    </row>
    <row r="183" spans="33:37" x14ac:dyDescent="0.25">
      <c r="AG183" s="125" t="s">
        <v>11</v>
      </c>
      <c r="AH183" s="123" t="s">
        <v>14</v>
      </c>
      <c r="AI183" s="125" t="s">
        <v>28</v>
      </c>
      <c r="AJ183" s="123">
        <v>3</v>
      </c>
      <c r="AK183" s="125" t="s">
        <v>38</v>
      </c>
    </row>
    <row r="184" spans="33:37" x14ac:dyDescent="0.25">
      <c r="AG184" s="125" t="s">
        <v>11</v>
      </c>
      <c r="AH184" s="123" t="s">
        <v>14</v>
      </c>
      <c r="AI184" s="125" t="s">
        <v>28</v>
      </c>
      <c r="AJ184" s="123">
        <v>4</v>
      </c>
      <c r="AK184" s="125" t="s">
        <v>39</v>
      </c>
    </row>
    <row r="185" spans="33:37" x14ac:dyDescent="0.25">
      <c r="AG185" s="125" t="s">
        <v>11</v>
      </c>
      <c r="AH185" s="123" t="s">
        <v>15</v>
      </c>
      <c r="AI185" s="125" t="s">
        <v>27</v>
      </c>
      <c r="AJ185" s="123">
        <v>0</v>
      </c>
      <c r="AK185" s="125">
        <v>100</v>
      </c>
    </row>
    <row r="186" spans="33:37" x14ac:dyDescent="0.25">
      <c r="AG186" s="125" t="s">
        <v>11</v>
      </c>
      <c r="AH186" s="123" t="s">
        <v>15</v>
      </c>
      <c r="AI186" s="125" t="s">
        <v>28</v>
      </c>
      <c r="AJ186" s="123">
        <v>1</v>
      </c>
      <c r="AK186" s="125" t="s">
        <v>36</v>
      </c>
    </row>
    <row r="187" spans="33:37" x14ac:dyDescent="0.25">
      <c r="AG187" s="125" t="s">
        <v>11</v>
      </c>
      <c r="AH187" s="123" t="s">
        <v>15</v>
      </c>
      <c r="AI187" s="125" t="s">
        <v>28</v>
      </c>
      <c r="AJ187" s="123">
        <v>2</v>
      </c>
      <c r="AK187" s="125" t="s">
        <v>37</v>
      </c>
    </row>
    <row r="188" spans="33:37" x14ac:dyDescent="0.25">
      <c r="AG188" s="125" t="s">
        <v>11</v>
      </c>
      <c r="AH188" s="123" t="s">
        <v>15</v>
      </c>
      <c r="AI188" s="125" t="s">
        <v>28</v>
      </c>
      <c r="AJ188" s="123">
        <v>3</v>
      </c>
      <c r="AK188" s="125" t="s">
        <v>38</v>
      </c>
    </row>
    <row r="189" spans="33:37" x14ac:dyDescent="0.25">
      <c r="AG189" s="125" t="s">
        <v>11</v>
      </c>
      <c r="AH189" s="123" t="s">
        <v>15</v>
      </c>
      <c r="AI189" s="125" t="s">
        <v>28</v>
      </c>
      <c r="AJ189" s="123">
        <v>4</v>
      </c>
      <c r="AK189" s="125" t="s">
        <v>39</v>
      </c>
    </row>
    <row r="190" spans="33:37" x14ac:dyDescent="0.25">
      <c r="AG190" s="125" t="s">
        <v>11</v>
      </c>
      <c r="AH190" s="123" t="s">
        <v>16</v>
      </c>
      <c r="AI190" s="125" t="s">
        <v>27</v>
      </c>
      <c r="AJ190" s="123">
        <v>0</v>
      </c>
      <c r="AK190" s="125">
        <v>100</v>
      </c>
    </row>
    <row r="191" spans="33:37" x14ac:dyDescent="0.25">
      <c r="AG191" s="125" t="s">
        <v>11</v>
      </c>
      <c r="AH191" s="123" t="s">
        <v>16</v>
      </c>
      <c r="AI191" s="125" t="s">
        <v>28</v>
      </c>
      <c r="AJ191" s="123">
        <v>1</v>
      </c>
      <c r="AK191" s="125" t="s">
        <v>36</v>
      </c>
    </row>
    <row r="192" spans="33:37" x14ac:dyDescent="0.25">
      <c r="AG192" s="125" t="s">
        <v>11</v>
      </c>
      <c r="AH192" s="123" t="s">
        <v>16</v>
      </c>
      <c r="AI192" s="125" t="s">
        <v>28</v>
      </c>
      <c r="AJ192" s="123">
        <v>2</v>
      </c>
      <c r="AK192" s="125" t="s">
        <v>37</v>
      </c>
    </row>
    <row r="193" spans="32:37" x14ac:dyDescent="0.25">
      <c r="AG193" s="125" t="s">
        <v>11</v>
      </c>
      <c r="AH193" s="123" t="s">
        <v>16</v>
      </c>
      <c r="AI193" s="125" t="s">
        <v>28</v>
      </c>
      <c r="AJ193" s="123">
        <v>3</v>
      </c>
      <c r="AK193" s="125" t="s">
        <v>38</v>
      </c>
    </row>
    <row r="194" spans="32:37" x14ac:dyDescent="0.25">
      <c r="AG194" s="125" t="s">
        <v>11</v>
      </c>
      <c r="AH194" s="123" t="s">
        <v>16</v>
      </c>
      <c r="AI194" s="125" t="s">
        <v>28</v>
      </c>
      <c r="AJ194" s="123">
        <v>4</v>
      </c>
      <c r="AK194" s="125" t="s">
        <v>39</v>
      </c>
    </row>
    <row r="195" spans="32:37" x14ac:dyDescent="0.25">
      <c r="AG195" s="125" t="s">
        <v>11</v>
      </c>
      <c r="AH195" s="123" t="s">
        <v>17</v>
      </c>
      <c r="AI195" s="125" t="s">
        <v>27</v>
      </c>
      <c r="AJ195" s="123">
        <v>0</v>
      </c>
      <c r="AK195" s="125">
        <v>100</v>
      </c>
    </row>
    <row r="196" spans="32:37" x14ac:dyDescent="0.25">
      <c r="AG196" s="125" t="s">
        <v>11</v>
      </c>
      <c r="AH196" s="123" t="s">
        <v>17</v>
      </c>
      <c r="AI196" s="125" t="s">
        <v>28</v>
      </c>
      <c r="AJ196" s="123">
        <v>1</v>
      </c>
      <c r="AK196" s="125" t="s">
        <v>36</v>
      </c>
    </row>
    <row r="197" spans="32:37" x14ac:dyDescent="0.25">
      <c r="AG197" s="125" t="s">
        <v>11</v>
      </c>
      <c r="AH197" s="123" t="s">
        <v>17</v>
      </c>
      <c r="AI197" s="125" t="s">
        <v>28</v>
      </c>
      <c r="AJ197" s="123">
        <v>2</v>
      </c>
      <c r="AK197" s="125" t="s">
        <v>37</v>
      </c>
    </row>
    <row r="198" spans="32:37" x14ac:dyDescent="0.25">
      <c r="AG198" s="125" t="s">
        <v>11</v>
      </c>
      <c r="AH198" s="123" t="s">
        <v>17</v>
      </c>
      <c r="AI198" s="125" t="s">
        <v>28</v>
      </c>
      <c r="AJ198" s="123">
        <v>3</v>
      </c>
      <c r="AK198" s="125" t="s">
        <v>38</v>
      </c>
    </row>
    <row r="199" spans="32:37" x14ac:dyDescent="0.25">
      <c r="AG199" s="125" t="s">
        <v>11</v>
      </c>
      <c r="AH199" s="123" t="s">
        <v>17</v>
      </c>
      <c r="AI199" s="125" t="s">
        <v>28</v>
      </c>
      <c r="AJ199" s="123">
        <v>4</v>
      </c>
      <c r="AK199" s="125" t="s">
        <v>39</v>
      </c>
    </row>
    <row r="201" spans="32:37" x14ac:dyDescent="0.25">
      <c r="AF201" s="122">
        <v>0</v>
      </c>
    </row>
    <row r="202" spans="32:37" x14ac:dyDescent="0.25">
      <c r="AF202" s="122">
        <v>1</v>
      </c>
    </row>
    <row r="203" spans="32:37" x14ac:dyDescent="0.25">
      <c r="AF203" s="122">
        <v>2</v>
      </c>
    </row>
    <row r="204" spans="32:37" x14ac:dyDescent="0.25">
      <c r="AF204" s="122">
        <v>3</v>
      </c>
    </row>
    <row r="205" spans="32:37" x14ac:dyDescent="0.25">
      <c r="AF205" s="122">
        <v>4</v>
      </c>
    </row>
  </sheetData>
  <sheetProtection algorithmName="SHA-512" hashValue="saEpoxFNe6TVjAoRbsyVBR23KpAX+KTBbtTpFsXaako4HFctKXWeD9wAy1Q3U0RMCTFkt9IYJfDQQTTuFugu8Q==" saltValue="S18OiDB77i3TsC37lJRhlg==" spinCount="100000" sheet="1" objects="1" scenarios="1" selectLockedCells="1"/>
  <mergeCells count="123">
    <mergeCell ref="F35:S35"/>
    <mergeCell ref="B1:C1"/>
    <mergeCell ref="B2:C2"/>
    <mergeCell ref="B5:C5"/>
    <mergeCell ref="F37:S37"/>
    <mergeCell ref="F36:S36"/>
    <mergeCell ref="F41:S41"/>
    <mergeCell ref="G43:H43"/>
    <mergeCell ref="I43:J43"/>
    <mergeCell ref="F7:S7"/>
    <mergeCell ref="F8:G10"/>
    <mergeCell ref="H8:I10"/>
    <mergeCell ref="J8:L8"/>
    <mergeCell ref="M8:S9"/>
    <mergeCell ref="J9:L9"/>
    <mergeCell ref="G42:H42"/>
    <mergeCell ref="I42:J42"/>
    <mergeCell ref="F38:S38"/>
    <mergeCell ref="F39:S39"/>
    <mergeCell ref="F40:S40"/>
    <mergeCell ref="F32:S32"/>
    <mergeCell ref="F33:S33"/>
    <mergeCell ref="F31:G31"/>
    <mergeCell ref="H31:I31"/>
    <mergeCell ref="J31:L31"/>
    <mergeCell ref="M31:N31"/>
    <mergeCell ref="O31:P31"/>
    <mergeCell ref="Q31:R31"/>
    <mergeCell ref="Q28:R28"/>
    <mergeCell ref="H29:I29"/>
    <mergeCell ref="O29:P29"/>
    <mergeCell ref="Q29:R29"/>
    <mergeCell ref="F30:G30"/>
    <mergeCell ref="H30:I30"/>
    <mergeCell ref="J30:L30"/>
    <mergeCell ref="M30:N30"/>
    <mergeCell ref="O30:P30"/>
    <mergeCell ref="Q30:R30"/>
    <mergeCell ref="F24:G29"/>
    <mergeCell ref="H24:I24"/>
    <mergeCell ref="H26:I26"/>
    <mergeCell ref="M26:N26"/>
    <mergeCell ref="O26:P26"/>
    <mergeCell ref="Q26:R26"/>
    <mergeCell ref="H27:I27"/>
    <mergeCell ref="M27:N29"/>
    <mergeCell ref="O27:P27"/>
    <mergeCell ref="Q27:R27"/>
    <mergeCell ref="H28:I28"/>
    <mergeCell ref="O28:P28"/>
    <mergeCell ref="J24:L29"/>
    <mergeCell ref="M24:N24"/>
    <mergeCell ref="O24:P24"/>
    <mergeCell ref="Q24:R24"/>
    <mergeCell ref="H25:I25"/>
    <mergeCell ref="M25:N25"/>
    <mergeCell ref="O25:P25"/>
    <mergeCell ref="Q25:R25"/>
    <mergeCell ref="H20:I20"/>
    <mergeCell ref="M20:N20"/>
    <mergeCell ref="O20:P20"/>
    <mergeCell ref="Q20:R20"/>
    <mergeCell ref="Q16:R16"/>
    <mergeCell ref="H17:I17"/>
    <mergeCell ref="O17:P17"/>
    <mergeCell ref="Q17:R17"/>
    <mergeCell ref="H21:I21"/>
    <mergeCell ref="M21:N23"/>
    <mergeCell ref="O21:P21"/>
    <mergeCell ref="Q21:R21"/>
    <mergeCell ref="H22:I22"/>
    <mergeCell ref="O22:P22"/>
    <mergeCell ref="Q22:R22"/>
    <mergeCell ref="H23:I23"/>
    <mergeCell ref="O23:P23"/>
    <mergeCell ref="Q23:R23"/>
    <mergeCell ref="F12:G17"/>
    <mergeCell ref="H12:I12"/>
    <mergeCell ref="J12:L17"/>
    <mergeCell ref="M12:N12"/>
    <mergeCell ref="O12:P12"/>
    <mergeCell ref="Q12:R12"/>
    <mergeCell ref="H13:I13"/>
    <mergeCell ref="M13:N13"/>
    <mergeCell ref="H19:I19"/>
    <mergeCell ref="M19:N19"/>
    <mergeCell ref="O19:P19"/>
    <mergeCell ref="Q19:R19"/>
    <mergeCell ref="Q18:R18"/>
    <mergeCell ref="H14:I14"/>
    <mergeCell ref="M14:N14"/>
    <mergeCell ref="O14:P14"/>
    <mergeCell ref="Q14:R14"/>
    <mergeCell ref="H15:I15"/>
    <mergeCell ref="M15:N17"/>
    <mergeCell ref="O15:P15"/>
    <mergeCell ref="Q15:R15"/>
    <mergeCell ref="H16:I16"/>
    <mergeCell ref="O16:P16"/>
    <mergeCell ref="G44:S45"/>
    <mergeCell ref="B10:C10"/>
    <mergeCell ref="B12:C13"/>
    <mergeCell ref="AG48:AG49"/>
    <mergeCell ref="AH48:AH49"/>
    <mergeCell ref="AI48:AI49"/>
    <mergeCell ref="AJ48:AJ49"/>
    <mergeCell ref="AK48:AK49"/>
    <mergeCell ref="F46:S46"/>
    <mergeCell ref="B29:C29"/>
    <mergeCell ref="O13:P13"/>
    <mergeCell ref="Q13:R13"/>
    <mergeCell ref="J10:L10"/>
    <mergeCell ref="M10:N10"/>
    <mergeCell ref="O10:P10"/>
    <mergeCell ref="Q10:R10"/>
    <mergeCell ref="F11:G11"/>
    <mergeCell ref="H11:I11"/>
    <mergeCell ref="J11:S11"/>
    <mergeCell ref="F18:G23"/>
    <mergeCell ref="H18:I18"/>
    <mergeCell ref="J18:L23"/>
    <mergeCell ref="M18:N18"/>
    <mergeCell ref="O18:P18"/>
  </mergeCells>
  <dataValidations count="4">
    <dataValidation type="list" errorStyle="warning" allowBlank="1" showInputMessage="1" promptTitle="Instructions" prompt="Please select a data range from the drop-down list" sqref="C7" xr:uid="{00000000-0002-0000-0500-000000000000}">
      <formula1>$AF$30:$AF$35</formula1>
    </dataValidation>
    <dataValidation type="list" allowBlank="1" showInputMessage="1" promptTitle="Instructions" prompt="Please select a roadway type from the drop-down list" sqref="C8" xr:uid="{00000000-0002-0000-0500-000001000000}">
      <formula1>$AF$23:$AF$27</formula1>
    </dataValidation>
    <dataValidation type="list" allowBlank="1" showInputMessage="1" showErrorMessage="1" promptTitle="Instructions" prompt="Please select a value from the drop-down list" sqref="C9" xr:uid="{00000000-0002-0000-0500-000002000000}">
      <formula1>$AF$43:$AF$44</formula1>
    </dataValidation>
    <dataValidation type="list" allowBlank="1" showInputMessage="1" promptTitle="Instructions" prompt="Please select a value from the drop-down list. _x000a__x000a_If the number of operations is greater than 4, please select &quot;4&quot;" sqref="C11" xr:uid="{00000000-0002-0000-0500-000003000000}">
      <formula1>$AF$201:$AF$205</formula1>
    </dataValidation>
  </dataValidations>
  <pageMargins left="0.7" right="0.7" top="0.75" bottom="0.75" header="0.3" footer="0.3"/>
  <pageSetup scale="83"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pageSetUpPr fitToPage="1"/>
  </sheetPr>
  <dimension ref="A1:IO175"/>
  <sheetViews>
    <sheetView topLeftCell="A3" zoomScale="115" zoomScaleNormal="115" workbookViewId="0">
      <selection activeCell="C4" sqref="C4:P4"/>
    </sheetView>
  </sheetViews>
  <sheetFormatPr defaultColWidth="8.7109375" defaultRowHeight="15" x14ac:dyDescent="0.25"/>
  <cols>
    <col min="1" max="1" width="9" customWidth="1"/>
    <col min="2" max="2" width="9.5703125" customWidth="1"/>
    <col min="3" max="3" width="7.85546875" customWidth="1"/>
    <col min="4" max="4" width="7.5703125" customWidth="1"/>
    <col min="5" max="5" width="5.140625" customWidth="1"/>
    <col min="6" max="6" width="12.42578125" customWidth="1"/>
    <col min="7" max="7" width="8.5703125" customWidth="1"/>
    <col min="8" max="9" width="7.7109375" customWidth="1"/>
    <col min="10" max="10" width="5.28515625" customWidth="1"/>
    <col min="11" max="11" width="12.42578125" customWidth="1"/>
    <col min="12" max="12" width="8.140625" bestFit="1" customWidth="1"/>
    <col min="13" max="13" width="7.42578125" customWidth="1"/>
    <col min="14" max="14" width="6.85546875" customWidth="1"/>
    <col min="15" max="15" width="5.7109375" customWidth="1"/>
    <col min="16" max="16" width="12.42578125" customWidth="1"/>
    <col min="17" max="19" width="57" customWidth="1"/>
    <col min="20" max="20" width="10.5703125" customWidth="1"/>
    <col min="23" max="23" width="10.42578125" customWidth="1"/>
    <col min="26" max="34" width="8.7109375" style="126"/>
    <col min="35" max="35" width="99.85546875" style="126" customWidth="1"/>
    <col min="36" max="38" width="8.7109375" style="126"/>
    <col min="39" max="39" width="30.42578125" style="126" customWidth="1"/>
    <col min="40" max="41" width="8.7109375" style="126"/>
    <col min="42" max="42" width="9.42578125" style="126" bestFit="1" customWidth="1"/>
    <col min="43" max="43" width="70.85546875" style="126" customWidth="1"/>
    <col min="44" max="46" width="8.7109375" style="126"/>
    <col min="47" max="47" width="88.7109375" style="126" customWidth="1"/>
    <col min="48" max="249" width="8.7109375" style="126"/>
  </cols>
  <sheetData>
    <row r="1" spans="1:25" ht="12.6" hidden="1" customHeight="1" x14ac:dyDescent="0.25"/>
    <row r="2" spans="1:25" hidden="1" x14ac:dyDescent="0.25"/>
    <row r="3" spans="1:25" ht="15.75" thickBot="1" x14ac:dyDescent="0.3">
      <c r="A3" s="218" t="s">
        <v>179</v>
      </c>
      <c r="B3" s="218"/>
      <c r="C3" s="218"/>
      <c r="D3" s="218"/>
      <c r="E3" s="218"/>
      <c r="F3" s="218"/>
      <c r="G3" s="218"/>
      <c r="H3" s="218"/>
      <c r="I3" s="218"/>
      <c r="J3" s="218"/>
      <c r="K3" s="218"/>
      <c r="L3" s="218"/>
      <c r="M3" s="218"/>
      <c r="N3" s="218"/>
      <c r="O3" s="218"/>
      <c r="P3" s="218"/>
      <c r="Q3" s="218"/>
      <c r="R3" s="218"/>
    </row>
    <row r="4" spans="1:25" ht="15.75" thickBot="1" x14ac:dyDescent="0.3">
      <c r="B4" s="43" t="s">
        <v>78</v>
      </c>
      <c r="C4" s="204"/>
      <c r="D4" s="204"/>
      <c r="E4" s="204"/>
      <c r="F4" s="204"/>
      <c r="G4" s="204"/>
      <c r="H4" s="204"/>
      <c r="I4" s="204"/>
      <c r="J4" s="204"/>
      <c r="K4" s="204"/>
      <c r="L4" s="204"/>
      <c r="M4" s="204"/>
      <c r="N4" s="204"/>
      <c r="O4" s="204"/>
      <c r="P4" s="205"/>
      <c r="Q4" s="155"/>
      <c r="R4" s="126"/>
      <c r="S4" s="126"/>
      <c r="T4" s="126"/>
      <c r="U4" s="126"/>
      <c r="V4" s="126"/>
      <c r="W4" s="126"/>
      <c r="X4" s="126"/>
      <c r="Y4" s="126"/>
    </row>
    <row r="5" spans="1:25" ht="15.75" thickBot="1" x14ac:dyDescent="0.3">
      <c r="B5" s="44" t="s">
        <v>79</v>
      </c>
      <c r="C5" s="206"/>
      <c r="D5" s="206"/>
      <c r="E5" s="206"/>
      <c r="F5" s="207"/>
      <c r="G5" s="44" t="s">
        <v>80</v>
      </c>
      <c r="H5" s="208"/>
      <c r="I5" s="209"/>
      <c r="J5" s="44" t="s">
        <v>81</v>
      </c>
      <c r="K5" s="211"/>
      <c r="L5" s="212"/>
      <c r="M5" s="45" t="s">
        <v>82</v>
      </c>
      <c r="N5" s="210"/>
      <c r="O5" s="211"/>
      <c r="P5" s="212"/>
      <c r="Q5" s="154"/>
      <c r="R5" s="126"/>
      <c r="S5" s="126"/>
      <c r="T5" s="126"/>
      <c r="U5" s="126"/>
      <c r="V5" s="126"/>
      <c r="W5" s="126"/>
      <c r="X5" s="126"/>
      <c r="Y5" s="126"/>
    </row>
    <row r="6" spans="1:25" ht="15.75" thickBot="1" x14ac:dyDescent="0.3">
      <c r="B6" s="46" t="s">
        <v>83</v>
      </c>
      <c r="C6" s="47"/>
      <c r="D6" s="47"/>
      <c r="E6" s="211"/>
      <c r="F6" s="211"/>
      <c r="G6" s="211"/>
      <c r="H6" s="211"/>
      <c r="I6" s="211"/>
      <c r="J6" s="211"/>
      <c r="K6" s="211"/>
      <c r="L6" s="211"/>
      <c r="M6" s="211"/>
      <c r="N6" s="211"/>
      <c r="O6" s="211"/>
      <c r="P6" s="212"/>
      <c r="Q6" s="126"/>
      <c r="R6" s="126"/>
      <c r="S6" s="126"/>
      <c r="T6" s="126"/>
      <c r="U6" s="126"/>
      <c r="V6" s="126"/>
      <c r="W6" s="126"/>
      <c r="X6" s="126"/>
      <c r="Y6" s="126"/>
    </row>
    <row r="7" spans="1:25" ht="15.6" customHeight="1" thickBot="1" x14ac:dyDescent="0.3">
      <c r="B7" s="202" t="s">
        <v>84</v>
      </c>
      <c r="C7" s="203"/>
      <c r="D7" s="30"/>
      <c r="E7" s="202" t="s">
        <v>85</v>
      </c>
      <c r="F7" s="203"/>
      <c r="G7" s="216"/>
      <c r="H7" s="216"/>
      <c r="I7" s="216"/>
      <c r="J7" s="217"/>
      <c r="K7" s="214" t="s">
        <v>149</v>
      </c>
      <c r="L7" s="215"/>
      <c r="M7" s="216"/>
      <c r="N7" s="216"/>
      <c r="O7" s="216"/>
      <c r="P7" s="217"/>
      <c r="Q7" s="126"/>
      <c r="R7" s="132"/>
      <c r="S7" s="126"/>
      <c r="T7" s="126"/>
      <c r="U7" s="126"/>
      <c r="V7" s="126"/>
      <c r="W7" s="126"/>
      <c r="X7" s="126"/>
      <c r="Y7" s="126"/>
    </row>
    <row r="8" spans="1:25" ht="15.6" customHeight="1" thickBot="1" x14ac:dyDescent="0.3">
      <c r="B8" s="202" t="s">
        <v>94</v>
      </c>
      <c r="C8" s="203"/>
      <c r="D8" s="211"/>
      <c r="E8" s="211"/>
      <c r="F8" s="211"/>
      <c r="G8" s="211"/>
      <c r="H8" s="211"/>
      <c r="I8" s="211"/>
      <c r="J8" s="211"/>
      <c r="K8" s="211"/>
      <c r="L8" s="211"/>
      <c r="M8" s="211"/>
      <c r="N8" s="211"/>
      <c r="O8" s="211"/>
      <c r="P8" s="212"/>
      <c r="Q8" s="126"/>
      <c r="R8" s="129"/>
      <c r="S8" s="126"/>
      <c r="T8" s="126"/>
      <c r="U8" s="126"/>
      <c r="V8" s="126"/>
      <c r="W8" s="126"/>
      <c r="X8" s="126"/>
      <c r="Y8" s="126"/>
    </row>
    <row r="9" spans="1:25" ht="15.6" customHeight="1" thickBot="1" x14ac:dyDescent="0.3">
      <c r="B9" s="202" t="s">
        <v>97</v>
      </c>
      <c r="C9" s="203"/>
      <c r="D9" s="203"/>
      <c r="E9" s="203"/>
      <c r="F9" s="203"/>
      <c r="G9" s="203"/>
      <c r="H9" s="203"/>
      <c r="I9" s="40"/>
      <c r="J9" s="48"/>
      <c r="K9" s="49"/>
      <c r="L9" s="49"/>
      <c r="M9" s="49"/>
      <c r="N9" s="49"/>
      <c r="O9" s="49"/>
      <c r="P9" s="50"/>
      <c r="Q9" s="126"/>
      <c r="R9" s="126"/>
      <c r="S9" s="126"/>
      <c r="T9" s="126"/>
      <c r="U9" s="126"/>
      <c r="V9" s="126"/>
      <c r="W9" s="126"/>
      <c r="X9" s="126"/>
      <c r="Y9" s="126"/>
    </row>
    <row r="10" spans="1:25" ht="15.6" customHeight="1" thickBot="1" x14ac:dyDescent="0.3">
      <c r="B10" s="202" t="s">
        <v>98</v>
      </c>
      <c r="C10" s="203"/>
      <c r="D10" s="203"/>
      <c r="E10" s="203"/>
      <c r="F10" s="203"/>
      <c r="G10" s="203"/>
      <c r="H10" s="203"/>
      <c r="I10" s="41"/>
      <c r="J10" s="48"/>
      <c r="K10" s="49"/>
      <c r="L10" s="49"/>
      <c r="M10" s="49"/>
      <c r="N10" s="49"/>
      <c r="O10" s="49"/>
      <c r="P10" s="50"/>
      <c r="Q10" s="126"/>
      <c r="R10" s="126"/>
      <c r="S10" s="126"/>
      <c r="T10" s="126"/>
      <c r="U10" s="126"/>
      <c r="V10" s="126"/>
      <c r="W10" s="126"/>
      <c r="X10" s="126"/>
      <c r="Y10" s="126"/>
    </row>
    <row r="11" spans="1:25" ht="15.6" customHeight="1" thickBot="1" x14ac:dyDescent="0.3">
      <c r="B11" s="202" t="s">
        <v>147</v>
      </c>
      <c r="C11" s="203"/>
      <c r="D11" s="203"/>
      <c r="E11" s="203"/>
      <c r="F11" s="203"/>
      <c r="G11" s="203"/>
      <c r="H11" s="203"/>
      <c r="I11" s="33"/>
      <c r="K11" s="51"/>
      <c r="L11" s="51"/>
      <c r="M11" s="52"/>
      <c r="N11" s="52"/>
      <c r="O11" s="53"/>
      <c r="P11" s="54"/>
      <c r="Q11" s="126"/>
      <c r="R11" s="126"/>
      <c r="S11" s="126"/>
      <c r="T11" s="150"/>
      <c r="U11" s="126"/>
      <c r="V11" s="129"/>
      <c r="W11" s="126"/>
      <c r="X11" s="126"/>
      <c r="Y11" s="126"/>
    </row>
    <row r="12" spans="1:25" ht="15.6" customHeight="1" thickBot="1" x14ac:dyDescent="0.3">
      <c r="B12" s="55" t="str">
        <f>IF(OR(ISBLANK(I11),ISBLANK(D8)),"",IF(AI152="Yes", "P does not meet minimum price requirement. Instead P will equal:",""))</f>
        <v/>
      </c>
      <c r="C12" s="49"/>
      <c r="D12" s="49"/>
      <c r="E12" s="47"/>
      <c r="F12" s="47"/>
      <c r="G12" s="32"/>
      <c r="H12" s="42" t="str">
        <f>IF(OR(ISBLANK(I11),ISBLANK(D8)),"",IF(I11&gt;=AI151,"",AI151))</f>
        <v/>
      </c>
      <c r="I12" s="35"/>
      <c r="J12" s="56"/>
      <c r="K12" s="57"/>
      <c r="L12" s="57"/>
      <c r="M12" s="58"/>
      <c r="N12" s="58"/>
      <c r="O12" s="59"/>
      <c r="P12" s="60"/>
      <c r="Q12" s="126"/>
      <c r="R12" s="126"/>
      <c r="S12" s="126"/>
      <c r="T12" s="126"/>
      <c r="U12" s="126"/>
      <c r="V12" s="129"/>
      <c r="W12" s="126"/>
      <c r="X12" s="126"/>
      <c r="Y12" s="126"/>
    </row>
    <row r="13" spans="1:25" ht="15.75" thickBot="1" x14ac:dyDescent="0.3">
      <c r="B13" s="225" t="s">
        <v>142</v>
      </c>
      <c r="C13" s="226"/>
      <c r="D13" s="226"/>
      <c r="E13" s="226"/>
      <c r="F13" s="226"/>
      <c r="G13" s="226"/>
      <c r="H13" s="226"/>
      <c r="I13" s="226"/>
      <c r="J13" s="226"/>
      <c r="K13" s="226"/>
      <c r="L13" s="226"/>
      <c r="M13" s="226"/>
      <c r="N13" s="226"/>
      <c r="O13" s="226"/>
      <c r="P13" s="227"/>
      <c r="Q13" s="126"/>
      <c r="R13" s="126"/>
      <c r="S13" s="126"/>
      <c r="T13" s="126"/>
      <c r="U13" s="126"/>
      <c r="V13" s="126"/>
      <c r="W13" s="126"/>
      <c r="X13" s="126"/>
      <c r="Y13" s="126"/>
    </row>
    <row r="14" spans="1:25" ht="15.75" thickBot="1" x14ac:dyDescent="0.3">
      <c r="B14" s="46" t="s">
        <v>101</v>
      </c>
      <c r="C14" s="61"/>
      <c r="D14" s="61"/>
      <c r="E14" s="211"/>
      <c r="F14" s="211"/>
      <c r="G14" s="211"/>
      <c r="H14" s="211"/>
      <c r="I14" s="211"/>
      <c r="J14" s="211"/>
      <c r="K14" s="211"/>
      <c r="L14" s="211"/>
      <c r="M14" s="220" t="s">
        <v>106</v>
      </c>
      <c r="N14" s="220"/>
      <c r="O14" s="220"/>
      <c r="P14" s="50" t="str">
        <f>IF(OR(ISBLANK(E14)),"",VLOOKUP(E14,AH159:AI162,2,FALSE))</f>
        <v/>
      </c>
      <c r="Q14" s="126"/>
      <c r="R14" s="126"/>
      <c r="S14" s="126"/>
      <c r="T14" s="126"/>
      <c r="U14" s="126"/>
      <c r="V14" s="126"/>
      <c r="W14" s="126"/>
      <c r="X14" s="126"/>
      <c r="Y14" s="126"/>
    </row>
    <row r="15" spans="1:25" ht="15.75" thickBot="1" x14ac:dyDescent="0.3">
      <c r="B15" s="233" t="s">
        <v>123</v>
      </c>
      <c r="C15" s="234"/>
      <c r="D15" s="234"/>
      <c r="E15" s="234"/>
      <c r="F15" s="234"/>
      <c r="G15" s="234"/>
      <c r="H15" s="234"/>
      <c r="I15" s="234"/>
      <c r="J15" s="234"/>
      <c r="K15" s="234"/>
      <c r="L15" s="234"/>
      <c r="M15" s="234"/>
      <c r="N15" s="234"/>
      <c r="O15" s="234"/>
      <c r="P15" s="85"/>
      <c r="Q15" s="126"/>
      <c r="R15" s="129"/>
      <c r="S15" s="126"/>
      <c r="T15" s="126"/>
      <c r="U15" s="126"/>
      <c r="V15" s="126"/>
      <c r="W15" s="126"/>
      <c r="X15" s="126"/>
      <c r="Y15" s="126"/>
    </row>
    <row r="16" spans="1:25" ht="15.75" thickBot="1" x14ac:dyDescent="0.3">
      <c r="B16" s="46" t="s">
        <v>122</v>
      </c>
      <c r="C16" s="48"/>
      <c r="D16" s="48"/>
      <c r="E16" s="48"/>
      <c r="F16" s="86"/>
      <c r="G16" s="66"/>
      <c r="H16" s="67"/>
      <c r="I16" s="67"/>
      <c r="J16" s="68"/>
      <c r="K16" s="68"/>
      <c r="L16" s="69"/>
      <c r="M16" s="46" t="s">
        <v>107</v>
      </c>
      <c r="N16" s="47"/>
      <c r="O16" s="48"/>
      <c r="P16" s="34"/>
      <c r="Q16" s="126"/>
      <c r="R16" s="129"/>
      <c r="S16" s="126"/>
      <c r="T16" s="126"/>
      <c r="U16" s="126"/>
      <c r="V16" s="126"/>
      <c r="W16" s="126"/>
      <c r="X16" s="126"/>
      <c r="Y16" s="126"/>
    </row>
    <row r="17" spans="2:64" ht="34.5" customHeight="1" x14ac:dyDescent="0.25">
      <c r="B17" s="62"/>
      <c r="C17" s="63"/>
      <c r="D17" s="63"/>
      <c r="G17" s="64"/>
      <c r="H17" s="64"/>
      <c r="I17" s="64"/>
      <c r="J17" s="64"/>
      <c r="K17" s="64"/>
      <c r="L17" s="64"/>
      <c r="M17" s="65"/>
      <c r="N17" s="65"/>
      <c r="O17" s="65"/>
      <c r="P17" s="70"/>
      <c r="Q17" s="126"/>
      <c r="R17" s="129"/>
      <c r="S17" s="126"/>
      <c r="T17" s="126"/>
      <c r="U17" s="126"/>
      <c r="V17" s="126"/>
      <c r="W17" s="126"/>
      <c r="X17" s="126"/>
      <c r="Y17" s="126"/>
      <c r="AU17" s="126" t="s">
        <v>130</v>
      </c>
      <c r="AV17" s="127" t="s">
        <v>140</v>
      </c>
      <c r="BL17" s="128" t="str">
        <f>IF($P$15="Yes",IF(E24&lt;=$P$16,0, ($AM$158/((-37.75347*LN($P$16))+194.87))-($AM$158/((-37.75347*LN(E24))+194.87))),"NOT PA5 ONE OPERATION")</f>
        <v>NOT PA5 ONE OPERATION</v>
      </c>
    </row>
    <row r="18" spans="2:64" ht="34.5" customHeight="1" x14ac:dyDescent="0.25">
      <c r="B18" s="71" t="str">
        <f>IF(P15="No",IF(P14="PA1","A =",IF(P14="PA3","A=","")),IF(P15="Yes","A=",""))</f>
        <v/>
      </c>
      <c r="C18" s="213" t="str">
        <f>IF(P15="No",IF(P14="PA1",ROUND(1267.2*((I10/9)+(I9*AI153/150)),2),IF(P14="PA3",ROUND(1267.2*((I10/9)+(I9*AI153/150)),2),"")),IF(P15="Yes",ROUND(1267.2*((I10/9)+(I9*AI153/150)),2),""))</f>
        <v/>
      </c>
      <c r="D18" s="213"/>
      <c r="E18" s="72"/>
      <c r="F18" s="73"/>
      <c r="G18" s="64"/>
      <c r="H18" s="64"/>
      <c r="I18" s="64"/>
      <c r="J18" s="64"/>
      <c r="K18" s="64"/>
      <c r="L18" s="64"/>
      <c r="M18" s="65"/>
      <c r="N18" s="65"/>
      <c r="O18" s="65"/>
      <c r="P18" s="70"/>
      <c r="Q18" s="126"/>
      <c r="R18" s="126"/>
      <c r="S18" s="126"/>
      <c r="T18" s="126"/>
      <c r="U18" s="126"/>
      <c r="V18" s="126"/>
      <c r="W18" s="126"/>
      <c r="X18" s="126"/>
      <c r="Y18" s="126"/>
      <c r="AU18" s="126" t="s">
        <v>134</v>
      </c>
      <c r="AV18" s="127" t="s">
        <v>139</v>
      </c>
      <c r="BL18" s="126" t="str">
        <f>IF($P$14="PA1",IF(E24&lt;$P$16,0,IF(E24&gt;170,_xlfn.CONCAT("-$",ROUND($C$18,2)," or CA"),($C$18/((-37.75347*LN($P$16))+194.87))-($C$18/((-37.75347*LN(E24))+194.87)))),"NOT PA1")</f>
        <v>NOT PA1</v>
      </c>
    </row>
    <row r="19" spans="2:64" ht="48.75" customHeight="1" thickBot="1" x14ac:dyDescent="0.3">
      <c r="B19" s="71"/>
      <c r="C19" s="73"/>
      <c r="D19" s="73"/>
      <c r="E19" s="64"/>
      <c r="F19" s="64"/>
      <c r="G19" s="64"/>
      <c r="J19" s="74"/>
      <c r="K19" s="74"/>
      <c r="L19" s="64"/>
      <c r="M19" s="65"/>
      <c r="N19" s="65"/>
      <c r="O19" s="65"/>
      <c r="P19" s="70"/>
      <c r="Q19" s="126"/>
      <c r="R19" s="129"/>
      <c r="S19" s="126"/>
      <c r="T19" s="126"/>
      <c r="U19" s="126"/>
      <c r="V19" s="126"/>
      <c r="W19" s="126"/>
      <c r="X19" s="126"/>
      <c r="Y19" s="126"/>
      <c r="AU19" s="126" t="s">
        <v>133</v>
      </c>
      <c r="AV19" s="127" t="s">
        <v>138</v>
      </c>
      <c r="BL19" s="126" t="str">
        <f>IF($P$14="PA2",IF(E24&lt;=120,0,IF(E24&gt;170,"Max Neg. Pay/CA",((E24-120)*-5))),"NOT PA2")</f>
        <v>NOT PA2</v>
      </c>
    </row>
    <row r="20" spans="2:64" ht="15.75" thickBot="1" x14ac:dyDescent="0.3">
      <c r="B20" s="202" t="s">
        <v>141</v>
      </c>
      <c r="C20" s="203"/>
      <c r="D20" s="203"/>
      <c r="E20" s="235"/>
      <c r="F20" s="235"/>
      <c r="G20" s="235"/>
      <c r="H20" s="235"/>
      <c r="I20" s="235"/>
      <c r="J20" s="235"/>
      <c r="K20" s="236"/>
      <c r="L20" s="75" t="s">
        <v>150</v>
      </c>
      <c r="M20" s="75"/>
      <c r="N20" s="75"/>
      <c r="O20" s="75"/>
      <c r="P20" s="145"/>
      <c r="Q20" s="126"/>
      <c r="R20" s="126"/>
      <c r="S20" s="126"/>
      <c r="T20" s="126"/>
      <c r="U20" s="126"/>
      <c r="V20" s="126"/>
      <c r="W20" s="126"/>
      <c r="X20" s="126"/>
      <c r="Y20" s="126"/>
      <c r="AU20" s="126" t="s">
        <v>132</v>
      </c>
      <c r="AV20" s="129" t="s">
        <v>137</v>
      </c>
      <c r="BL20" s="126" t="str">
        <f>IF($P$14="PA3",IF(E24&lt;=120,0,IF(E24&gt;170,_xlfn.CONCAT("-$",C18," or CA"),($C$18/((-37.75347*LN($P$16))+194.87))-($C$18/((-37.75347*LN(E24))+194.87)))),"NOT PA3")</f>
        <v>NOT PA3</v>
      </c>
    </row>
    <row r="21" spans="2:64" ht="15.75" thickBot="1" x14ac:dyDescent="0.3">
      <c r="B21" s="231" t="s">
        <v>143</v>
      </c>
      <c r="C21" s="232"/>
      <c r="D21" s="232"/>
      <c r="E21" s="232"/>
      <c r="F21" s="232"/>
      <c r="G21" s="232"/>
      <c r="H21" s="232"/>
      <c r="I21" s="228">
        <f>IF(SUM(F24:F56)+SUM(K24:K56)+SUM(P24:P56)=0,0,SUM(F24:F56)+SUM(K24:K56)+SUM(P24:P56)-P20)</f>
        <v>0</v>
      </c>
      <c r="J21" s="228"/>
      <c r="K21" s="229" t="s">
        <v>145</v>
      </c>
      <c r="L21" s="230"/>
      <c r="M21" s="230"/>
      <c r="N21" s="230"/>
      <c r="O21" s="230"/>
      <c r="P21" s="76">
        <f>COUNTIF(F24:F56,"*CA*")+COUNTIF(K24:K56,"*CA*")+COUNTIF(P24:P56,"*CA*")</f>
        <v>0</v>
      </c>
      <c r="Q21" s="126"/>
      <c r="R21" s="126"/>
      <c r="S21" s="126"/>
      <c r="T21" s="126"/>
      <c r="U21" s="126"/>
      <c r="V21" s="126"/>
      <c r="W21" s="126"/>
      <c r="X21" s="126"/>
      <c r="Y21" s="126"/>
      <c r="AU21" s="126" t="s">
        <v>131</v>
      </c>
      <c r="AV21" s="127" t="s">
        <v>136</v>
      </c>
      <c r="BL21" s="126" t="str">
        <f>IF($P$14="PA4",IF(E24&lt;=$P$16,0,IF(E24&gt;$AT$147,"Max Neg. Pay/CA",((E24-$P$16)*(-1.25)))),"NOT PA4")</f>
        <v>NOT PA4</v>
      </c>
    </row>
    <row r="22" spans="2:64" ht="25.5" customHeight="1" thickBot="1" x14ac:dyDescent="0.3">
      <c r="B22" s="221" t="s">
        <v>151</v>
      </c>
      <c r="C22" s="222"/>
      <c r="D22" s="222"/>
      <c r="E22" s="222"/>
      <c r="F22" s="222"/>
      <c r="G22" s="223"/>
      <c r="H22" s="223"/>
      <c r="I22" s="223"/>
      <c r="J22" s="223"/>
      <c r="K22" s="223"/>
      <c r="L22" s="223"/>
      <c r="M22" s="223"/>
      <c r="N22" s="223"/>
      <c r="O22" s="223"/>
      <c r="P22" s="224"/>
      <c r="T22" s="126"/>
      <c r="U22" s="126"/>
      <c r="V22" s="126"/>
      <c r="W22" s="126"/>
      <c r="X22" s="126"/>
      <c r="Y22" s="126"/>
      <c r="AU22" s="126" t="s">
        <v>135</v>
      </c>
      <c r="AV22" s="130" t="s">
        <v>144</v>
      </c>
    </row>
    <row r="23" spans="2:64" ht="15.75" thickBot="1" x14ac:dyDescent="0.3">
      <c r="B23" s="77" t="s">
        <v>116</v>
      </c>
      <c r="C23" s="78" t="s">
        <v>126</v>
      </c>
      <c r="D23" s="78" t="s">
        <v>127</v>
      </c>
      <c r="E23" s="79" t="s">
        <v>129</v>
      </c>
      <c r="F23" s="80" t="s">
        <v>86</v>
      </c>
      <c r="G23" s="77" t="s">
        <v>116</v>
      </c>
      <c r="H23" s="78" t="s">
        <v>126</v>
      </c>
      <c r="I23" s="78" t="s">
        <v>128</v>
      </c>
      <c r="J23" s="81" t="s">
        <v>129</v>
      </c>
      <c r="K23" s="82" t="s">
        <v>86</v>
      </c>
      <c r="L23" s="77" t="s">
        <v>116</v>
      </c>
      <c r="M23" s="78" t="s">
        <v>126</v>
      </c>
      <c r="N23" s="78" t="s">
        <v>127</v>
      </c>
      <c r="O23" s="81" t="s">
        <v>129</v>
      </c>
      <c r="P23" s="82" t="s">
        <v>86</v>
      </c>
      <c r="T23" s="151"/>
      <c r="U23" s="126"/>
      <c r="V23" s="126">
        <v>101.366</v>
      </c>
      <c r="W23" s="126"/>
      <c r="X23" s="126"/>
      <c r="Y23" s="126"/>
    </row>
    <row r="24" spans="2:64" x14ac:dyDescent="0.25">
      <c r="B24" s="36"/>
      <c r="C24" s="39"/>
      <c r="D24" s="39"/>
      <c r="E24" s="37"/>
      <c r="F24" s="83" t="str">
        <f>IF(OR(ISBLANK($I$9),ISBLANK($I$10),ISBLANK($I$11),ISBLANK($P$14),ISBLANK($P$15),ISBLANK($P$16),ISBLANK($F$16),ISBLANK(B24),ISBLANK(C24),ISBLANK(D24),ISBLANK(E24)),"",IF($P$15="Yes",IF(E24&lt;=$P$16,0, ROUND(($AM$158/((-37.75347*LN($P$16))+194.87))-($AM$158/((-37.75347*LN(E24))+194.87)),2)),IF($P$14="PA1",IF(E24&lt;$P$16, ROUND(($C$18/((-37.75347*LN($P$16))+194.87))-($C$18/((-37.75347*LN(E24))+194.87)),2),IF(E24&gt;170,_xlfn.CONCAT("-$",ROUND($C$18,2)," or CA"),ROUND(($C$18/((-37.75347*LN($P$16))+194.87))-($C$18/((-37.75347*LN(E24))+194.87)),2))),IF($P$14="PA2",IF(E24&lt;=120,0,IF(E24&gt;170,"Max Neg. Pay/CA",ROUND(((E24-120)*-5),2))),IF($P$14="PA3",IF(E24&lt;=120,0,IF(E24&gt;170,_xlfn.CONCAT("-$",$C$18," or CA"),ROUND(($C$18/((-37.75347*LN($P$16))+194.87))-($C$18/((-37.75347*LN(E24))+194.87)),2))),IF($P$14="PA4",IF(E24&lt;=$P$16,0,IF(E24&gt;$AT$147,"Max Neg. Pay/CA",ROUND(((E24-$P$16)*(-1.25)),2))),""))))))</f>
        <v/>
      </c>
      <c r="G24" s="38"/>
      <c r="H24" s="39"/>
      <c r="I24" s="39"/>
      <c r="J24" s="37"/>
      <c r="K24" s="84" t="str">
        <f>IF(OR(ISBLANK($I$9),ISBLANK($I$10),ISBLANK($I$11),ISBLANK($P$14),ISBLANK($P$15),ISBLANK($P$16),ISBLANK($F$16),ISBLANK(G24),ISBLANK(H24),ISBLANK(I24),ISBLANK(J24)),"",IF($P$15="Yes",IF(J24&lt;=$P$16,0, ROUND(($AM$158/((-37.75347*LN($P$16))+194.87))-($AM$158/((-37.75347*LN(J24))+194.87)),2)),IF($P$14="PA1",IF(J24&lt;$P$16,ROUND(($C$18/((-37.75347*LN($P$16))+194.87))-($C$18/((-37.75347*LN(J24))+194.87)),2),IF(J24&gt;170,_xlfn.CONCAT("-$",ROUND($C$18,2)," or CA"),ROUND(($C$18/((-37.75347*LN($P$16))+194.87))-($C$18/((-37.75347*LN(J24))+194.87)),2))),IF($P$14="PA2",IF(J24&lt;=120,0,IF(J24&gt;170,"Max Neg. Pay/CA",ROUND(((J24-120)*-5),2))),IF($P$14="PA3",IF(J24&lt;=120,0,IF(J24&gt;170,_xlfn.CONCAT("-$",$C$18," or CA"),ROUND(($C$18/((-37.75347*LN($P$16))+194.87))-($C$18/((-37.75347*LN(J24))+194.87)),2))),IF($P$14="PA4",IF(J24&lt;=$P$16,0,IF(J24&gt;$AT$147,"Max Neg. Pay/CA",ROUND(((J24-$P$16)*(-1.25)),2))),""))))))</f>
        <v/>
      </c>
      <c r="L24" s="38"/>
      <c r="M24" s="39"/>
      <c r="N24" s="39"/>
      <c r="O24" s="37"/>
      <c r="P24" s="84" t="str">
        <f>IF(OR(ISBLANK($I$9),ISBLANK($I$10),ISBLANK($I$11),ISBLANK($P$14),ISBLANK($P$15),ISBLANK($P$16),ISBLANK($F$16),ISBLANK(L24),ISBLANK(M24),ISBLANK(N24),ISBLANK(O24)),"",IF($P$15="Yes",IF(O24&lt;=$P$16,0, ROUND(($AM$158/((-37.75347*LN($P$16))+194.87))-($AM$158/((-37.75347*LN(O24))+194.87)),2)),IF($P$14="PA1",IF(O24&lt;$P$16,ROUND(($C$18/((-37.75347*LN($P$16))+194.87))-($C$18/((-37.75347*LN(O24))+194.87)),2),IF(O24&gt;170,_xlfn.CONCAT("-$",ROUND($C$18,2)," or CA"),ROUND(($C$18/((-37.75347*LN($P$16))+194.87))-($C$18/((-37.75347*LN(O24))+194.87)),2))),IF($P$14="PA2",IF(O24&lt;=120,0,IF(O24&gt;170,"Max Neg. Pay/CA",ROUND(((O24-120)*-5),2))),IF($P$14="PA3",IF(O24&lt;=120,0,IF(O24&gt;170,_xlfn.CONCAT("-$",$C$18," or CA"),ROUND(($C$18/((-37.75347*LN($P$16))+194.87))-($C$18/((-37.75347*LN(O24))+194.87)),2))),IF($P$14="PA4",IF(O24&lt;=$P$16,0,IF(O24&gt;$AT$147,"Max Neg. Pay/CA",ROUND(((O24-$P$16)*(-1.25)),2))),""))))))</f>
        <v/>
      </c>
      <c r="Q24" s="95" t="str">
        <f>IF(OR(ISBLANK(C24),ISBLANK(D24)),"",IF(OR(C58=FALSE,D58=FALSE),"Error: Please input lots in a numerical decimal format (0.01)",IF(ROUND(D24-C24,2)&gt;0.01,"Error: Lot Size is not reported in lenghts equivalent to 0.01 mile",IF(ROUND(D24-C24,2)&lt;0.01,"Error: Lot Size is not reported in lenghts equivalent to 0.01 mile",""))))</f>
        <v/>
      </c>
      <c r="R24" s="95" t="str">
        <f>IF(OR(ISBLANK(H24),ISBLANK(I24)),"",IF(OR(H58=FALSE,I58=FALSE),"Error: Please input lots in a numerical decimal format (0.01)",IF(ROUND(I24-H24,2)&gt;0.01,"Error: Lot Size is not reported in lenghts equivalent to 0.01 mile",IF(ROUND(I24-H24,2)&lt;0.01,"Error: Lot Size is not reported in lenghts equivalent to 0.01 mile",""))))</f>
        <v/>
      </c>
      <c r="S24" s="95" t="str">
        <f>IF(OR(ISBLANK(M24),ISBLANK(N24)),"",IF(OR(M58=FALSE,N58=FALSE),"Error: Please input lots in a numerical decimal format (0.01)",IF(ROUND(N24-M24,2)&gt;0.01,"Error: Lot Size is not reported in lenghts equivalent to 0.01 mile",IF(ROUND(N24-M24,2)&lt;0.01,"Error: Lot Size is not reported in lenghts equivalent to 0.01 mile",""))))</f>
        <v/>
      </c>
      <c r="T24" s="126"/>
      <c r="U24" s="126"/>
      <c r="V24" s="126">
        <f>ROUND(V23,0)</f>
        <v>101</v>
      </c>
      <c r="W24" s="126"/>
      <c r="X24" s="126"/>
      <c r="Y24" s="126"/>
    </row>
    <row r="25" spans="2:64" x14ac:dyDescent="0.25">
      <c r="B25" s="87"/>
      <c r="C25" s="88"/>
      <c r="D25" s="88"/>
      <c r="E25" s="89"/>
      <c r="F25" s="83" t="str">
        <f>IF(OR(ISBLANK($I$9),ISBLANK($I$10),ISBLANK($I$11),ISBLANK($P$14),ISBLANK($P$15),ISBLANK($P$16),ISBLANK($F$16),ISBLANK(B25),ISBLANK(C25),ISBLANK(D25),ISBLANK(E25)),"",IF($P$15="Yes",IF(E25&lt;=$P$16,0, ROUND(($AM$158/((-37.75347*LN($P$16))+194.87))-($AM$158/((-37.75347*LN(E25))+194.87)),2)),IF($P$14="PA1",IF(E25&lt;$P$16, ROUND(($C$18/((-37.75347*LN($P$16))+194.87))-($C$18/((-37.75347*LN(E25))+194.87)),2),IF(E25&gt;170,_xlfn.CONCAT("-$",ROUND($C$18,2)," or CA"),ROUND(($C$18/((-37.75347*LN($P$16))+194.87))-($C$18/((-37.75347*LN(E25))+194.87)),2))),IF($P$14="PA2",IF(E25&lt;=120,0,IF(E25&gt;170,"Max Neg. Pay/CA",ROUND(((E25-120)*-5),2))),IF($P$14="PA3",IF(E25&lt;=120,0,IF(E25&gt;170,_xlfn.CONCAT("-$",$C$18," or CA"),ROUND(($C$18/((-37.75347*LN($P$16))+194.87))-($C$18/((-37.75347*LN(E25))+194.87)),2))),IF($P$14="PA4",IF(E25&lt;=$P$16,0,IF(E25&gt;$AT$147,"Max Neg. Pay/CA",ROUND(((E25-$P$16)*(-1.25)),2))),""))))))</f>
        <v/>
      </c>
      <c r="G25" s="90"/>
      <c r="H25" s="88"/>
      <c r="I25" s="88"/>
      <c r="J25" s="89"/>
      <c r="K25" s="84" t="str">
        <f t="shared" ref="K25:K56" si="0">IF(OR(ISBLANK($I$9),ISBLANK($I$10),ISBLANK($I$11),ISBLANK($P$14),ISBLANK($P$15),ISBLANK($P$16),ISBLANK($F$16),ISBLANK(G25),ISBLANK(H25),ISBLANK(I25),ISBLANK(J25)),"",IF($P$15="Yes",IF(J25&lt;=$P$16,0, ROUND(($AM$158/((-37.75347*LN($P$16))+194.87))-($AM$158/((-37.75347*LN(J25))+194.87)),2)),IF($P$14="PA1",IF(J25&lt;$P$16,ROUND(($C$18/((-37.75347*LN($P$16))+194.87))-($C$18/((-37.75347*LN(J25))+194.87)),2),IF(J25&gt;170,_xlfn.CONCAT("-$",ROUND($C$18,2)," or CA"),ROUND(($C$18/((-37.75347*LN($P$16))+194.87))-($C$18/((-37.75347*LN(J25))+194.87)),2))),IF($P$14="PA2",IF(J25&lt;=120,0,IF(J25&gt;170,"Max Neg. Pay/CA",ROUND(((J25-120)*-5),2))),IF($P$14="PA3",IF(J25&lt;=120,0,IF(J25&gt;170,_xlfn.CONCAT("-$",$C$18," or CA"),ROUND(($C$18/((-37.75347*LN($P$16))+194.87))-($C$18/((-37.75347*LN(J25))+194.87)),2))),IF($P$14="PA4",IF(J25&lt;=$P$16,0,IF(J25&gt;$AT$147,"Max Neg. Pay/CA",ROUND(((J25-$P$16)*(-1.25)),2))),""))))))</f>
        <v/>
      </c>
      <c r="L25" s="90"/>
      <c r="M25" s="88"/>
      <c r="N25" s="88"/>
      <c r="O25" s="89"/>
      <c r="P25" s="84" t="str">
        <f t="shared" ref="P25:P56" si="1">IF(OR(ISBLANK($I$9),ISBLANK($I$10),ISBLANK($I$11),ISBLANK($P$14),ISBLANK($P$15),ISBLANK($P$16),ISBLANK($F$16),ISBLANK(L25),ISBLANK(M25),ISBLANK(N25),ISBLANK(O25)),"",IF($P$15="Yes",IF(O25&lt;=$P$16,0, ROUND(($AM$158/((-37.75347*LN($P$16))+194.87))-($AM$158/((-37.75347*LN(O25))+194.87)),2)),IF($P$14="PA1",IF(O25&lt;$P$16,ROUND(($C$18/((-37.75347*LN($P$16))+194.87))-($C$18/((-37.75347*LN(O25))+194.87)),2),IF(O25&gt;170,_xlfn.CONCAT("-$",ROUND($C$18,2)," or CA"),ROUND(($C$18/((-37.75347*LN($P$16))+194.87))-($C$18/((-37.75347*LN(O25))+194.87)),2))),IF($P$14="PA2",IF(O25&lt;=120,0,IF(O25&gt;170,"Max Neg. Pay/CA",ROUND(((O25-120)*-5),2))),IF($P$14="PA3",IF(O25&lt;=120,0,IF(O25&gt;170,_xlfn.CONCAT("-$",$C$18," or CA"),ROUND(($C$18/((-37.75347*LN($P$16))+194.87))-($C$18/((-37.75347*LN(O25))+194.87)),2))),IF($P$14="PA4",IF(O25&lt;=$P$16,0,IF(O25&gt;$AT$147,"Max Neg. Pay/CA",ROUND(((O25-$P$16)*(-1.25)),2))),""))))))</f>
        <v/>
      </c>
      <c r="Q25" s="95" t="str">
        <f t="shared" ref="Q25:Q56" si="2">IF(OR(ISBLANK(C25),ISBLANK(D25)),"",IF(OR(C59=FALSE,D59=FALSE),"Error: Please input lots in a numerical decimal format (0.01)",IF(ROUND(D25-C25,2)&gt;0.01,"Error: Lot Size is not reported in lenghts equivalent to 0.01 mile",IF(ROUND(D25-C25,2)&lt;0.01,"Error: Lot Size is not reported in lenghts equivalent to 0.01 mile",""))))</f>
        <v/>
      </c>
      <c r="R25" s="95" t="str">
        <f t="shared" ref="R25:R56" si="3">IF(OR(ISBLANK(H25),ISBLANK(I25)),"",IF(OR(H59=FALSE,I59=FALSE),"Error: Please input lots in a numerical decimal format (0.01)",IF(ROUND(I25-H25,2)&gt;0.01,"Error: Lot Size is not reported in lenghts equivalent to 0.01 mile",IF(ROUND(I25-H25,2)&lt;0.01,"Error: Lot Size is not reported in lenghts equivalent to 0.01 mile",""))))</f>
        <v/>
      </c>
      <c r="S25" s="95" t="str">
        <f t="shared" ref="S25:S56" si="4">IF(OR(ISBLANK(M25),ISBLANK(N25)),"",IF(OR(M59=FALSE,N59=FALSE),"Error: Please input lots in a numerical decimal format (0.01)",IF(ROUND(N25-M25,2)&gt;0.01,"Error: Lot Size is not reported in lenghts equivalent to 0.01 mile",IF(ROUND(N25-M25,2)&lt;0.01,"Error: Lot Size is not reported in lenghts equivalent to 0.01 mile",""))))</f>
        <v/>
      </c>
      <c r="T25" s="149"/>
      <c r="U25" s="148"/>
      <c r="V25" s="149"/>
      <c r="W25" s="149"/>
      <c r="X25" s="126"/>
      <c r="Y25" s="126"/>
      <c r="AU25" s="126" t="s">
        <v>176</v>
      </c>
    </row>
    <row r="26" spans="2:64" x14ac:dyDescent="0.25">
      <c r="B26" s="87"/>
      <c r="C26" s="88"/>
      <c r="D26" s="88"/>
      <c r="E26" s="89"/>
      <c r="F26" s="83" t="str">
        <f t="shared" ref="F26:F56" si="5">IF(OR(ISBLANK($I$9),ISBLANK($I$10),ISBLANK($I$11),ISBLANK($P$14),ISBLANK($P$15),ISBLANK($P$16),ISBLANK($F$16),ISBLANK(B26),ISBLANK(C26),ISBLANK(D26),ISBLANK(E26)),"",IF($P$15="Yes",IF(E26&lt;=$P$16,0, ROUND(($AM$158/((-37.75347*LN($P$16))+194.87))-($AM$158/((-37.75347*LN(E26))+194.87)),2)),IF($P$14="PA1",IF(E26&lt;$P$16, ROUND(($C$18/((-37.75347*LN($P$16))+194.87))-($C$18/((-37.75347*LN(E26))+194.87)),2),IF(E26&gt;170,_xlfn.CONCAT("-$",ROUND($C$18,2)," or CA"),ROUND(($C$18/((-37.75347*LN($P$16))+194.87))-($C$18/((-37.75347*LN(E26))+194.87)),2))),IF($P$14="PA2",IF(E26&lt;=120,0,IF(E26&gt;170,"Max Neg. Pay/CA",ROUND(((E26-120)*-5),2))),IF($P$14="PA3",IF(E26&lt;=120,0,IF(E26&gt;170,_xlfn.CONCAT("-$",$C$18," or CA"),ROUND(($C$18/((-37.75347*LN($P$16))+194.87))-($C$18/((-37.75347*LN(E26))+194.87)),2))),IF($P$14="PA4",IF(E26&lt;=$P$16,0,IF(E26&gt;$AT$147,"Max Neg. Pay/CA",ROUND(((E26-$P$16)*(-1.25)),2))),""))))))</f>
        <v/>
      </c>
      <c r="G26" s="90"/>
      <c r="H26" s="88"/>
      <c r="I26" s="88"/>
      <c r="J26" s="89"/>
      <c r="K26" s="84" t="str">
        <f t="shared" si="0"/>
        <v/>
      </c>
      <c r="L26" s="90"/>
      <c r="M26" s="88"/>
      <c r="N26" s="88"/>
      <c r="O26" s="89"/>
      <c r="P26" s="84" t="str">
        <f t="shared" si="1"/>
        <v/>
      </c>
      <c r="Q26" s="95" t="str">
        <f t="shared" si="2"/>
        <v/>
      </c>
      <c r="R26" s="95" t="str">
        <f t="shared" si="3"/>
        <v/>
      </c>
      <c r="S26" s="95" t="str">
        <f t="shared" si="4"/>
        <v/>
      </c>
      <c r="T26" s="126"/>
      <c r="U26" s="126"/>
      <c r="V26" s="126"/>
      <c r="W26" s="132"/>
      <c r="X26" s="132"/>
      <c r="Y26" s="126"/>
      <c r="AU26" s="126" t="str">
        <f>IF($P$15="Yes",IF(E24&lt;=$P$16,0, ROUND(($AM$158/((-37.75347*LN($P$16))+194.87))-($AM$158/((-37.75347*LN(E24))+194.87)),2)),IF($P$14="PA1",IF(E24&lt;$P$16,0,IF(E24&gt;170,_xlfn.CONCAT("-$",ROUND($C$18,2)," or CA"),ROUND(($C$18/((-37.75347*LN($P$16))+194.87))-($C$18/((-37.75347*LN(E24))+194.87)),2))),IF($P$14="PA2",IF(E24&lt;=120,0,IF(E24&gt;170,"Max Neg. Pay/CA",ROUND(((E24-120)*-5),2))),IF($P$14="PA3",IF(E24&lt;=120,0,IF(E24&gt;170,_xlfn.CONCAT("-$",$C$18," or CA"),ROUND(($C$18/((-37.75347*LN($P$16))+194.87))-($C$18/((-37.75347*LN(E24))+194.87)),2))),IF($P$14="PA4",IF(E24&lt;=$P$16,0,IF(E24&gt;$AT$147,"Max Neg. Pay/CA",ROUND(((E24-$P$16)*(-1.25)),2))),"")))))</f>
        <v/>
      </c>
    </row>
    <row r="27" spans="2:64" x14ac:dyDescent="0.25">
      <c r="B27" s="87"/>
      <c r="C27" s="88"/>
      <c r="D27" s="88"/>
      <c r="E27" s="89"/>
      <c r="F27" s="83" t="str">
        <f t="shared" si="5"/>
        <v/>
      </c>
      <c r="G27" s="90"/>
      <c r="H27" s="88"/>
      <c r="I27" s="88"/>
      <c r="J27" s="89"/>
      <c r="K27" s="84" t="str">
        <f t="shared" si="0"/>
        <v/>
      </c>
      <c r="L27" s="90"/>
      <c r="M27" s="88"/>
      <c r="N27" s="88"/>
      <c r="O27" s="89"/>
      <c r="P27" s="84" t="str">
        <f t="shared" si="1"/>
        <v/>
      </c>
      <c r="Q27" s="95" t="str">
        <f t="shared" si="2"/>
        <v/>
      </c>
      <c r="R27" s="95" t="str">
        <f t="shared" si="3"/>
        <v/>
      </c>
      <c r="S27" s="95" t="str">
        <f t="shared" si="4"/>
        <v/>
      </c>
      <c r="T27" s="126"/>
      <c r="U27" s="126"/>
      <c r="V27" s="126"/>
      <c r="W27" s="152"/>
      <c r="X27" s="126"/>
      <c r="Y27" s="126"/>
      <c r="AU27" s="131" t="s">
        <v>146</v>
      </c>
    </row>
    <row r="28" spans="2:64" x14ac:dyDescent="0.25">
      <c r="B28" s="87"/>
      <c r="C28" s="88"/>
      <c r="D28" s="88"/>
      <c r="E28" s="89"/>
      <c r="F28" s="83" t="str">
        <f t="shared" si="5"/>
        <v/>
      </c>
      <c r="G28" s="90"/>
      <c r="H28" s="88"/>
      <c r="I28" s="88"/>
      <c r="J28" s="89"/>
      <c r="K28" s="84" t="str">
        <f t="shared" si="0"/>
        <v/>
      </c>
      <c r="L28" s="90"/>
      <c r="M28" s="88"/>
      <c r="N28" s="88"/>
      <c r="O28" s="89"/>
      <c r="P28" s="84" t="str">
        <f t="shared" si="1"/>
        <v/>
      </c>
      <c r="Q28" s="95" t="str">
        <f t="shared" si="2"/>
        <v/>
      </c>
      <c r="R28" s="95" t="str">
        <f t="shared" si="3"/>
        <v/>
      </c>
      <c r="S28" s="95" t="str">
        <f t="shared" si="4"/>
        <v/>
      </c>
      <c r="T28" s="126"/>
      <c r="U28" s="126"/>
      <c r="V28" s="126"/>
      <c r="W28" s="132"/>
      <c r="X28" s="126"/>
      <c r="Y28" s="126"/>
    </row>
    <row r="29" spans="2:64" x14ac:dyDescent="0.25">
      <c r="B29" s="87"/>
      <c r="C29" s="88"/>
      <c r="D29" s="88"/>
      <c r="E29" s="89"/>
      <c r="F29" s="83" t="str">
        <f>IF(OR(ISBLANK($I$9),ISBLANK($I$10),ISBLANK($I$11),ISBLANK($P$14),ISBLANK($P$15),ISBLANK($P$16),ISBLANK($F$16),ISBLANK(B29),ISBLANK(C29),ISBLANK(D29),ISBLANK(E29)),"",IF($P$15="Yes",IF(E29&lt;=$P$16,0, ROUND(($AM$158/((-37.75347*LN($P$16))+194.87))-($AM$158/((-37.75347*LN(E29))+194.87)),2)),IF($P$14="PA1",IF(E29&lt;$P$16, ROUND(($C$18/((-37.75347*LN($P$16))+194.87))-($C$18/((-37.75347*LN(E29))+194.87)),2),IF(E29&gt;170,_xlfn.CONCAT("-$",ROUND($C$18,2)," or CA"),ROUND(($C$18/((-37.75347*LN($P$16))+194.87))-($C$18/((-37.75347*LN(E29))+194.87)),2))),IF($P$14="PA2",IF(E29&lt;=120,0,IF(E29&gt;170,"Max Neg. Pay/CA",ROUND(((E29-120)*-5),2))),IF($P$14="PA3",IF(E29&lt;=120,0,IF(E29&gt;170,_xlfn.CONCAT("-$",$C$18," or CA"),ROUND(($C$18/((-37.75347*LN($P$16))+194.87))-($C$18/((-37.75347*LN(E29))+194.87)),2))),IF($P$14="PA4",IF(E29&lt;=$P$16,0,IF(E29&gt;$AT$147,"Max Neg. Pay/CA",ROUND(((E29-$P$16)*(-1.25)),2))),""))))))</f>
        <v/>
      </c>
      <c r="G29" s="90"/>
      <c r="H29" s="88"/>
      <c r="I29" s="88"/>
      <c r="J29" s="89"/>
      <c r="K29" s="84" t="str">
        <f t="shared" si="0"/>
        <v/>
      </c>
      <c r="L29" s="90"/>
      <c r="M29" s="88"/>
      <c r="N29" s="88"/>
      <c r="O29" s="89"/>
      <c r="P29" s="84" t="str">
        <f t="shared" si="1"/>
        <v/>
      </c>
      <c r="Q29" s="95" t="str">
        <f t="shared" si="2"/>
        <v/>
      </c>
      <c r="R29" s="95" t="str">
        <f t="shared" si="3"/>
        <v/>
      </c>
      <c r="S29" s="95" t="str">
        <f t="shared" si="4"/>
        <v/>
      </c>
      <c r="T29" s="126"/>
      <c r="U29" s="127" t="str">
        <f>IF(OR(ISBLANK($I$9),ISBLANK($I$10),ISBLANK($I$11),ISBLANK($P$14),ISBLANK($P$15),ISBLANK($P$16),ISBLANK($F$16)),"",IF($P$15="Yes",IF(E24&lt;=$P$16,0, ROUND(($AM$158/((-37.75347*LN($P$16))+194.87))-($AM$158/((-37.75347*LN(E24))+194.87)),2)),IF($P$14="PA1",IF(E24&lt;$P$16,0,IF(E24&gt;170,_xlfn.CONCAT("-$",ROUND($C$18,2)," or CA"),ROUND(($C$18/((-37.75347*LN($P$16))+194.87))-($C$18/((-37.75347*LN(E24))+194.87)),2))),IF($P$14="PA2",IF(E24&lt;=120,0,IF(E24&gt;170,"Max Neg. Pay/CA",ROUND(((E24-120)*-5),2))),IF($P$14="PA3",IF(E24&lt;=120,0,IF(E24&gt;170,_xlfn.CONCAT("-$",$C$18," or CA"),ROUND(($C$18/((-37.75347*LN($P$16))+194.87))-($C$18/((-37.75347*LN(E24))+194.87)),2))),IF($P$14="PA4",IF(E24&lt;=$P$16,0,IF(E24&gt;$AT$147,"Max Neg. Pay/CA",ROUND(((E24-$P$16)*(-1.25)),2))),""))))))</f>
        <v/>
      </c>
      <c r="V29" s="126"/>
      <c r="W29" s="126" t="str">
        <f>IF(P14="PA4","something","")</f>
        <v/>
      </c>
      <c r="X29" s="132"/>
      <c r="Y29" s="126"/>
      <c r="AA29" s="127"/>
    </row>
    <row r="30" spans="2:64" x14ac:dyDescent="0.25">
      <c r="B30" s="87"/>
      <c r="C30" s="88"/>
      <c r="D30" s="88"/>
      <c r="E30" s="89"/>
      <c r="F30" s="83" t="str">
        <f t="shared" si="5"/>
        <v/>
      </c>
      <c r="G30" s="90"/>
      <c r="H30" s="88"/>
      <c r="I30" s="88"/>
      <c r="J30" s="89"/>
      <c r="K30" s="84" t="str">
        <f t="shared" si="0"/>
        <v/>
      </c>
      <c r="L30" s="90"/>
      <c r="M30" s="88"/>
      <c r="N30" s="88"/>
      <c r="O30" s="89"/>
      <c r="P30" s="84" t="str">
        <f t="shared" si="1"/>
        <v/>
      </c>
      <c r="Q30" s="95" t="str">
        <f t="shared" si="2"/>
        <v/>
      </c>
      <c r="R30" s="95" t="str">
        <f t="shared" si="3"/>
        <v/>
      </c>
      <c r="S30" s="95" t="str">
        <f t="shared" si="4"/>
        <v/>
      </c>
      <c r="T30" s="126"/>
      <c r="U30" s="126"/>
      <c r="V30" s="126"/>
      <c r="W30" s="129"/>
      <c r="X30" s="126"/>
      <c r="Y30" s="126"/>
    </row>
    <row r="31" spans="2:64" x14ac:dyDescent="0.25">
      <c r="B31" s="87"/>
      <c r="C31" s="88"/>
      <c r="D31" s="88"/>
      <c r="E31" s="89"/>
      <c r="F31" s="83" t="str">
        <f t="shared" si="5"/>
        <v/>
      </c>
      <c r="G31" s="90"/>
      <c r="H31" s="88"/>
      <c r="I31" s="88"/>
      <c r="J31" s="89"/>
      <c r="K31" s="84" t="str">
        <f t="shared" si="0"/>
        <v/>
      </c>
      <c r="L31" s="90"/>
      <c r="M31" s="88"/>
      <c r="N31" s="88"/>
      <c r="O31" s="89"/>
      <c r="P31" s="84" t="str">
        <f t="shared" si="1"/>
        <v/>
      </c>
      <c r="Q31" s="95" t="str">
        <f t="shared" si="2"/>
        <v/>
      </c>
      <c r="R31" s="95" t="str">
        <f t="shared" si="3"/>
        <v/>
      </c>
      <c r="S31" s="95" t="str">
        <f t="shared" si="4"/>
        <v/>
      </c>
      <c r="T31" s="126"/>
      <c r="U31" s="126"/>
      <c r="V31" s="126"/>
      <c r="W31" s="126"/>
      <c r="X31" s="126"/>
      <c r="Y31" s="132"/>
      <c r="Z31" s="132"/>
    </row>
    <row r="32" spans="2:64" x14ac:dyDescent="0.25">
      <c r="B32" s="87"/>
      <c r="C32" s="88"/>
      <c r="D32" s="88"/>
      <c r="E32" s="89"/>
      <c r="F32" s="83" t="str">
        <f t="shared" si="5"/>
        <v/>
      </c>
      <c r="G32" s="90"/>
      <c r="H32" s="88"/>
      <c r="I32" s="88"/>
      <c r="J32" s="89"/>
      <c r="K32" s="84" t="str">
        <f t="shared" si="0"/>
        <v/>
      </c>
      <c r="L32" s="90"/>
      <c r="M32" s="88"/>
      <c r="N32" s="88"/>
      <c r="O32" s="89"/>
      <c r="P32" s="84" t="str">
        <f t="shared" si="1"/>
        <v/>
      </c>
      <c r="Q32" s="95" t="str">
        <f t="shared" si="2"/>
        <v/>
      </c>
      <c r="R32" s="95" t="str">
        <f t="shared" si="3"/>
        <v/>
      </c>
      <c r="S32" s="95" t="str">
        <f t="shared" si="4"/>
        <v/>
      </c>
      <c r="T32" s="126"/>
      <c r="U32" s="126"/>
      <c r="V32" s="126"/>
      <c r="W32" s="126"/>
      <c r="X32" s="126"/>
      <c r="Y32" s="126"/>
      <c r="AA32" s="127"/>
    </row>
    <row r="33" spans="2:25" x14ac:dyDescent="0.25">
      <c r="B33" s="87"/>
      <c r="C33" s="88"/>
      <c r="D33" s="88"/>
      <c r="E33" s="89"/>
      <c r="F33" s="83" t="str">
        <f t="shared" si="5"/>
        <v/>
      </c>
      <c r="G33" s="90"/>
      <c r="H33" s="88"/>
      <c r="I33" s="88"/>
      <c r="J33" s="89"/>
      <c r="K33" s="84" t="str">
        <f t="shared" si="0"/>
        <v/>
      </c>
      <c r="L33" s="90"/>
      <c r="M33" s="88"/>
      <c r="N33" s="88"/>
      <c r="O33" s="89"/>
      <c r="P33" s="84" t="str">
        <f t="shared" si="1"/>
        <v/>
      </c>
      <c r="Q33" s="95" t="str">
        <f t="shared" si="2"/>
        <v/>
      </c>
      <c r="R33" s="95" t="str">
        <f t="shared" si="3"/>
        <v/>
      </c>
      <c r="S33" s="95" t="str">
        <f t="shared" si="4"/>
        <v/>
      </c>
      <c r="T33" s="126"/>
      <c r="U33" s="126"/>
      <c r="V33" s="126"/>
      <c r="W33" s="153"/>
      <c r="X33" s="126"/>
      <c r="Y33" s="126"/>
    </row>
    <row r="34" spans="2:25" x14ac:dyDescent="0.25">
      <c r="B34" s="87"/>
      <c r="C34" s="88"/>
      <c r="D34" s="88"/>
      <c r="E34" s="89"/>
      <c r="F34" s="83" t="str">
        <f t="shared" si="5"/>
        <v/>
      </c>
      <c r="G34" s="90"/>
      <c r="H34" s="88"/>
      <c r="I34" s="88"/>
      <c r="J34" s="89"/>
      <c r="K34" s="84" t="str">
        <f t="shared" si="0"/>
        <v/>
      </c>
      <c r="L34" s="90"/>
      <c r="M34" s="88"/>
      <c r="N34" s="88"/>
      <c r="O34" s="89"/>
      <c r="P34" s="84" t="str">
        <f t="shared" si="1"/>
        <v/>
      </c>
      <c r="Q34" s="95" t="str">
        <f t="shared" si="2"/>
        <v/>
      </c>
      <c r="R34" s="95" t="str">
        <f t="shared" si="3"/>
        <v/>
      </c>
      <c r="S34" s="95" t="str">
        <f t="shared" si="4"/>
        <v/>
      </c>
      <c r="T34" s="126"/>
      <c r="U34" s="126"/>
      <c r="V34" s="126"/>
      <c r="W34" s="126"/>
      <c r="X34" s="126"/>
      <c r="Y34" s="126"/>
    </row>
    <row r="35" spans="2:25" x14ac:dyDescent="0.25">
      <c r="B35" s="87"/>
      <c r="C35" s="88"/>
      <c r="D35" s="88"/>
      <c r="E35" s="89"/>
      <c r="F35" s="83" t="str">
        <f t="shared" si="5"/>
        <v/>
      </c>
      <c r="G35" s="90"/>
      <c r="H35" s="88"/>
      <c r="I35" s="88"/>
      <c r="J35" s="89"/>
      <c r="K35" s="84" t="str">
        <f t="shared" si="0"/>
        <v/>
      </c>
      <c r="L35" s="90"/>
      <c r="M35" s="88"/>
      <c r="N35" s="88"/>
      <c r="O35" s="89"/>
      <c r="P35" s="84" t="str">
        <f t="shared" si="1"/>
        <v/>
      </c>
      <c r="Q35" s="95" t="str">
        <f t="shared" si="2"/>
        <v/>
      </c>
      <c r="R35" s="95" t="str">
        <f t="shared" si="3"/>
        <v/>
      </c>
      <c r="S35" s="95" t="str">
        <f t="shared" si="4"/>
        <v/>
      </c>
      <c r="T35" s="126"/>
      <c r="U35" s="126"/>
      <c r="V35" s="126"/>
      <c r="W35" s="126"/>
      <c r="X35" s="126"/>
      <c r="Y35" s="126"/>
    </row>
    <row r="36" spans="2:25" x14ac:dyDescent="0.25">
      <c r="B36" s="87"/>
      <c r="C36" s="88"/>
      <c r="D36" s="88"/>
      <c r="E36" s="89"/>
      <c r="F36" s="83" t="str">
        <f t="shared" si="5"/>
        <v/>
      </c>
      <c r="G36" s="90"/>
      <c r="H36" s="88"/>
      <c r="I36" s="88"/>
      <c r="J36" s="89"/>
      <c r="K36" s="84" t="str">
        <f t="shared" si="0"/>
        <v/>
      </c>
      <c r="L36" s="90"/>
      <c r="M36" s="88"/>
      <c r="N36" s="88"/>
      <c r="O36" s="89"/>
      <c r="P36" s="84" t="str">
        <f t="shared" si="1"/>
        <v/>
      </c>
      <c r="Q36" s="95" t="str">
        <f t="shared" si="2"/>
        <v/>
      </c>
      <c r="R36" s="95" t="str">
        <f t="shared" si="3"/>
        <v/>
      </c>
      <c r="S36" s="95" t="str">
        <f t="shared" si="4"/>
        <v/>
      </c>
      <c r="T36" s="126"/>
      <c r="U36" s="126" t="str">
        <f>IF(OR(ISBLANK($I$9),ISBLANK($I$10),ISBLANK($I$11),ISBLANK($P$14),ISBLANK($P$15),ISBLANK($P$16),ISBLANK($F$16),ISBLANK(B24),ISBLANK(C24),ISBLANK(D24),ISBLANK(E24)),"",IF($P$15="Yes",IF(E24&lt;=$P$16,0, ROUND(($AM$158/((-37.75347*LN($P$16))+194.87))-($AM$158/((-37.75347*LN(E24))+194.87)),2)),IF($P$14="PA1",IF(E24&lt;$P$16,0,IF(E24&gt;170,_xlfn.CONCAT("-$",ROUND($C$18,2)," or CA"),ROUND(($C$18/((-37.75347*LN($P$16))+194.87))-($C$18/((-37.75347*LN(E24))+194.87)),2))),IF($P$14="PA2",IF(E24&lt;=120,0,IF(E24&gt;170,"Max Neg. Pay/CA",ROUND(((E24-120)*-5),2))),IF($P$14="PA3",IF(E24&lt;=120,0,IF(E24&gt;170,_xlfn.CONCAT("-$",$C$18," or CA"),ROUND(($C$18/((-37.75347*LN($P$16))+194.87))-($C$18/((-37.75347*LN(E24))+194.87)),2))),IF($P$14="PA4",IF(E24&lt;=$P$16,0,IF(E24&gt;$AT$147,"Max Neg. Pay/CA",ROUND(((E24-$P$16)*(-1.25)),2))),""))))))</f>
        <v/>
      </c>
      <c r="V36" s="126"/>
      <c r="W36" s="126"/>
      <c r="X36" s="126"/>
      <c r="Y36" s="126"/>
    </row>
    <row r="37" spans="2:25" x14ac:dyDescent="0.25">
      <c r="B37" s="87"/>
      <c r="C37" s="88"/>
      <c r="D37" s="88"/>
      <c r="E37" s="89"/>
      <c r="F37" s="83" t="str">
        <f t="shared" si="5"/>
        <v/>
      </c>
      <c r="G37" s="90"/>
      <c r="H37" s="88"/>
      <c r="I37" s="88"/>
      <c r="J37" s="89"/>
      <c r="K37" s="84" t="str">
        <f t="shared" si="0"/>
        <v/>
      </c>
      <c r="L37" s="90"/>
      <c r="M37" s="88"/>
      <c r="N37" s="88"/>
      <c r="O37" s="89"/>
      <c r="P37" s="84" t="str">
        <f t="shared" si="1"/>
        <v/>
      </c>
      <c r="Q37" s="95" t="str">
        <f t="shared" si="2"/>
        <v/>
      </c>
      <c r="R37" s="95" t="str">
        <f t="shared" si="3"/>
        <v/>
      </c>
      <c r="S37" s="95" t="str">
        <f t="shared" si="4"/>
        <v/>
      </c>
      <c r="T37" s="126"/>
      <c r="U37" s="126"/>
      <c r="V37" s="126"/>
      <c r="W37" s="126"/>
      <c r="X37" s="126"/>
      <c r="Y37" s="126"/>
    </row>
    <row r="38" spans="2:25" x14ac:dyDescent="0.25">
      <c r="B38" s="87"/>
      <c r="C38" s="88"/>
      <c r="D38" s="88"/>
      <c r="E38" s="89"/>
      <c r="F38" s="83" t="str">
        <f t="shared" si="5"/>
        <v/>
      </c>
      <c r="G38" s="90"/>
      <c r="H38" s="88"/>
      <c r="I38" s="88"/>
      <c r="J38" s="89"/>
      <c r="K38" s="84" t="str">
        <f t="shared" si="0"/>
        <v/>
      </c>
      <c r="L38" s="90"/>
      <c r="M38" s="88"/>
      <c r="N38" s="88"/>
      <c r="O38" s="89"/>
      <c r="P38" s="84" t="str">
        <f t="shared" si="1"/>
        <v/>
      </c>
      <c r="Q38" s="95" t="str">
        <f t="shared" si="2"/>
        <v/>
      </c>
      <c r="R38" s="95" t="str">
        <f t="shared" si="3"/>
        <v/>
      </c>
      <c r="S38" s="95" t="str">
        <f t="shared" si="4"/>
        <v/>
      </c>
      <c r="T38" s="126"/>
      <c r="U38" s="126"/>
      <c r="V38" s="126"/>
      <c r="W38" s="126"/>
      <c r="X38" s="126"/>
      <c r="Y38" s="126"/>
    </row>
    <row r="39" spans="2:25" x14ac:dyDescent="0.25">
      <c r="B39" s="87"/>
      <c r="C39" s="88"/>
      <c r="D39" s="88"/>
      <c r="E39" s="89"/>
      <c r="F39" s="83" t="str">
        <f t="shared" si="5"/>
        <v/>
      </c>
      <c r="G39" s="90"/>
      <c r="H39" s="88"/>
      <c r="I39" s="88"/>
      <c r="J39" s="89"/>
      <c r="K39" s="84" t="str">
        <f t="shared" si="0"/>
        <v/>
      </c>
      <c r="L39" s="90"/>
      <c r="M39" s="88"/>
      <c r="N39" s="88"/>
      <c r="O39" s="89"/>
      <c r="P39" s="84" t="str">
        <f t="shared" si="1"/>
        <v/>
      </c>
      <c r="Q39" s="95" t="str">
        <f t="shared" si="2"/>
        <v/>
      </c>
      <c r="R39" s="95" t="str">
        <f t="shared" si="3"/>
        <v/>
      </c>
      <c r="S39" s="95" t="str">
        <f t="shared" si="4"/>
        <v/>
      </c>
      <c r="T39" s="126"/>
      <c r="U39" s="126"/>
      <c r="V39" s="126"/>
      <c r="W39" s="126"/>
      <c r="X39" s="126"/>
      <c r="Y39" s="126"/>
    </row>
    <row r="40" spans="2:25" x14ac:dyDescent="0.25">
      <c r="B40" s="87"/>
      <c r="C40" s="88"/>
      <c r="D40" s="88"/>
      <c r="E40" s="89"/>
      <c r="F40" s="83" t="str">
        <f t="shared" si="5"/>
        <v/>
      </c>
      <c r="G40" s="90"/>
      <c r="H40" s="88"/>
      <c r="I40" s="88"/>
      <c r="J40" s="89"/>
      <c r="K40" s="84" t="str">
        <f t="shared" si="0"/>
        <v/>
      </c>
      <c r="L40" s="90"/>
      <c r="M40" s="88"/>
      <c r="N40" s="88"/>
      <c r="O40" s="89"/>
      <c r="P40" s="84" t="str">
        <f t="shared" si="1"/>
        <v/>
      </c>
      <c r="Q40" s="95" t="str">
        <f t="shared" si="2"/>
        <v/>
      </c>
      <c r="R40" s="95" t="str">
        <f t="shared" si="3"/>
        <v/>
      </c>
      <c r="S40" s="95" t="str">
        <f t="shared" si="4"/>
        <v/>
      </c>
      <c r="T40" s="126"/>
      <c r="U40" s="126"/>
      <c r="V40" s="126"/>
      <c r="W40" s="126"/>
      <c r="X40" s="126"/>
      <c r="Y40" s="126"/>
    </row>
    <row r="41" spans="2:25" x14ac:dyDescent="0.25">
      <c r="B41" s="87"/>
      <c r="C41" s="88"/>
      <c r="D41" s="88"/>
      <c r="E41" s="89"/>
      <c r="F41" s="83" t="str">
        <f t="shared" si="5"/>
        <v/>
      </c>
      <c r="G41" s="90"/>
      <c r="H41" s="88"/>
      <c r="I41" s="88"/>
      <c r="J41" s="89"/>
      <c r="K41" s="84" t="str">
        <f t="shared" si="0"/>
        <v/>
      </c>
      <c r="L41" s="90"/>
      <c r="M41" s="88"/>
      <c r="N41" s="88"/>
      <c r="O41" s="89"/>
      <c r="P41" s="84" t="str">
        <f t="shared" si="1"/>
        <v/>
      </c>
      <c r="Q41" s="95" t="str">
        <f t="shared" si="2"/>
        <v/>
      </c>
      <c r="R41" s="95" t="str">
        <f t="shared" si="3"/>
        <v/>
      </c>
      <c r="S41" s="95" t="str">
        <f t="shared" si="4"/>
        <v/>
      </c>
      <c r="T41" s="126"/>
      <c r="U41" s="126"/>
      <c r="V41" s="126"/>
      <c r="W41" s="126"/>
      <c r="X41" s="126"/>
      <c r="Y41" s="126"/>
    </row>
    <row r="42" spans="2:25" x14ac:dyDescent="0.25">
      <c r="B42" s="87"/>
      <c r="C42" s="88"/>
      <c r="D42" s="88"/>
      <c r="E42" s="89"/>
      <c r="F42" s="83" t="str">
        <f t="shared" si="5"/>
        <v/>
      </c>
      <c r="G42" s="90"/>
      <c r="H42" s="88"/>
      <c r="I42" s="88"/>
      <c r="J42" s="89"/>
      <c r="K42" s="84" t="str">
        <f t="shared" si="0"/>
        <v/>
      </c>
      <c r="L42" s="90"/>
      <c r="M42" s="88"/>
      <c r="N42" s="88"/>
      <c r="O42" s="89"/>
      <c r="P42" s="84" t="str">
        <f t="shared" si="1"/>
        <v/>
      </c>
      <c r="Q42" s="95" t="str">
        <f t="shared" si="2"/>
        <v/>
      </c>
      <c r="R42" s="95" t="str">
        <f t="shared" si="3"/>
        <v/>
      </c>
      <c r="S42" s="95" t="str">
        <f t="shared" si="4"/>
        <v/>
      </c>
      <c r="T42" s="126"/>
      <c r="U42" s="126"/>
      <c r="V42" s="126"/>
      <c r="W42" s="126"/>
      <c r="X42" s="126"/>
      <c r="Y42" s="126"/>
    </row>
    <row r="43" spans="2:25" x14ac:dyDescent="0.25">
      <c r="B43" s="87"/>
      <c r="C43" s="88"/>
      <c r="D43" s="88"/>
      <c r="E43" s="89"/>
      <c r="F43" s="83" t="str">
        <f t="shared" si="5"/>
        <v/>
      </c>
      <c r="G43" s="90"/>
      <c r="H43" s="88"/>
      <c r="I43" s="88"/>
      <c r="J43" s="89"/>
      <c r="K43" s="84" t="str">
        <f t="shared" si="0"/>
        <v/>
      </c>
      <c r="L43" s="90"/>
      <c r="M43" s="88"/>
      <c r="N43" s="88"/>
      <c r="O43" s="89"/>
      <c r="P43" s="84" t="str">
        <f t="shared" si="1"/>
        <v/>
      </c>
      <c r="Q43" s="95" t="str">
        <f t="shared" si="2"/>
        <v/>
      </c>
      <c r="R43" s="95" t="str">
        <f t="shared" si="3"/>
        <v/>
      </c>
      <c r="S43" s="95" t="str">
        <f t="shared" si="4"/>
        <v/>
      </c>
      <c r="T43" s="126"/>
      <c r="U43" s="126"/>
      <c r="V43" s="126"/>
      <c r="W43" s="126"/>
      <c r="X43" s="126"/>
      <c r="Y43" s="126"/>
    </row>
    <row r="44" spans="2:25" x14ac:dyDescent="0.25">
      <c r="B44" s="87"/>
      <c r="C44" s="88"/>
      <c r="D44" s="88"/>
      <c r="E44" s="89"/>
      <c r="F44" s="83" t="str">
        <f t="shared" si="5"/>
        <v/>
      </c>
      <c r="G44" s="90"/>
      <c r="H44" s="88"/>
      <c r="I44" s="88"/>
      <c r="J44" s="89"/>
      <c r="K44" s="84" t="str">
        <f t="shared" si="0"/>
        <v/>
      </c>
      <c r="L44" s="90"/>
      <c r="M44" s="88"/>
      <c r="N44" s="88"/>
      <c r="O44" s="89"/>
      <c r="P44" s="84" t="str">
        <f t="shared" si="1"/>
        <v/>
      </c>
      <c r="Q44" s="95" t="str">
        <f t="shared" si="2"/>
        <v/>
      </c>
      <c r="R44" s="95" t="str">
        <f t="shared" si="3"/>
        <v/>
      </c>
      <c r="S44" s="95" t="str">
        <f t="shared" si="4"/>
        <v/>
      </c>
      <c r="T44" s="126"/>
      <c r="U44" s="126"/>
      <c r="V44" s="126"/>
      <c r="W44" s="126"/>
      <c r="X44" s="126"/>
      <c r="Y44" s="126"/>
    </row>
    <row r="45" spans="2:25" x14ac:dyDescent="0.25">
      <c r="B45" s="87"/>
      <c r="C45" s="88"/>
      <c r="D45" s="88"/>
      <c r="E45" s="89"/>
      <c r="F45" s="83" t="str">
        <f t="shared" si="5"/>
        <v/>
      </c>
      <c r="G45" s="90"/>
      <c r="H45" s="88"/>
      <c r="I45" s="88"/>
      <c r="J45" s="89"/>
      <c r="K45" s="84" t="str">
        <f t="shared" si="0"/>
        <v/>
      </c>
      <c r="L45" s="90"/>
      <c r="M45" s="88"/>
      <c r="N45" s="88"/>
      <c r="O45" s="89"/>
      <c r="P45" s="84" t="str">
        <f t="shared" si="1"/>
        <v/>
      </c>
      <c r="Q45" s="95" t="str">
        <f t="shared" si="2"/>
        <v/>
      </c>
      <c r="R45" s="95" t="str">
        <f t="shared" si="3"/>
        <v/>
      </c>
      <c r="S45" s="95" t="str">
        <f t="shared" si="4"/>
        <v/>
      </c>
      <c r="T45" s="126"/>
      <c r="U45" s="126"/>
      <c r="V45" s="126"/>
      <c r="W45" s="126"/>
      <c r="X45" s="126"/>
      <c r="Y45" s="126"/>
    </row>
    <row r="46" spans="2:25" x14ac:dyDescent="0.25">
      <c r="B46" s="87"/>
      <c r="C46" s="88"/>
      <c r="D46" s="88"/>
      <c r="E46" s="89"/>
      <c r="F46" s="83" t="str">
        <f t="shared" si="5"/>
        <v/>
      </c>
      <c r="G46" s="90"/>
      <c r="H46" s="88"/>
      <c r="I46" s="88"/>
      <c r="J46" s="89"/>
      <c r="K46" s="84" t="str">
        <f t="shared" si="0"/>
        <v/>
      </c>
      <c r="L46" s="90"/>
      <c r="M46" s="88"/>
      <c r="N46" s="88"/>
      <c r="O46" s="89"/>
      <c r="P46" s="84" t="str">
        <f t="shared" si="1"/>
        <v/>
      </c>
      <c r="Q46" s="95" t="str">
        <f t="shared" si="2"/>
        <v/>
      </c>
      <c r="R46" s="95" t="str">
        <f t="shared" si="3"/>
        <v/>
      </c>
      <c r="S46" s="95" t="str">
        <f t="shared" si="4"/>
        <v/>
      </c>
      <c r="T46" s="126"/>
      <c r="U46" s="126"/>
      <c r="V46" s="126"/>
      <c r="W46" s="126"/>
      <c r="X46" s="126"/>
      <c r="Y46" s="126"/>
    </row>
    <row r="47" spans="2:25" x14ac:dyDescent="0.25">
      <c r="B47" s="87"/>
      <c r="C47" s="88"/>
      <c r="D47" s="88"/>
      <c r="E47" s="89"/>
      <c r="F47" s="83" t="str">
        <f t="shared" si="5"/>
        <v/>
      </c>
      <c r="G47" s="90"/>
      <c r="H47" s="88"/>
      <c r="I47" s="88"/>
      <c r="J47" s="89"/>
      <c r="K47" s="84" t="str">
        <f t="shared" si="0"/>
        <v/>
      </c>
      <c r="L47" s="90"/>
      <c r="M47" s="88"/>
      <c r="N47" s="88"/>
      <c r="O47" s="89"/>
      <c r="P47" s="84" t="str">
        <f t="shared" si="1"/>
        <v/>
      </c>
      <c r="Q47" s="95" t="str">
        <f t="shared" si="2"/>
        <v/>
      </c>
      <c r="R47" s="95" t="str">
        <f t="shared" si="3"/>
        <v/>
      </c>
      <c r="S47" s="95" t="str">
        <f t="shared" si="4"/>
        <v/>
      </c>
      <c r="T47" s="126"/>
      <c r="U47" s="126"/>
      <c r="V47" s="126"/>
      <c r="W47" s="126"/>
      <c r="X47" s="126"/>
      <c r="Y47" s="126"/>
    </row>
    <row r="48" spans="2:25" x14ac:dyDescent="0.25">
      <c r="B48" s="87"/>
      <c r="C48" s="88"/>
      <c r="D48" s="88"/>
      <c r="E48" s="89"/>
      <c r="F48" s="83" t="str">
        <f t="shared" si="5"/>
        <v/>
      </c>
      <c r="G48" s="90"/>
      <c r="H48" s="88"/>
      <c r="I48" s="88"/>
      <c r="J48" s="89"/>
      <c r="K48" s="84" t="str">
        <f t="shared" si="0"/>
        <v/>
      </c>
      <c r="L48" s="90"/>
      <c r="M48" s="88"/>
      <c r="N48" s="88"/>
      <c r="O48" s="89"/>
      <c r="P48" s="84" t="str">
        <f t="shared" si="1"/>
        <v/>
      </c>
      <c r="Q48" s="95" t="str">
        <f t="shared" si="2"/>
        <v/>
      </c>
      <c r="R48" s="95" t="str">
        <f t="shared" si="3"/>
        <v/>
      </c>
      <c r="S48" s="95" t="str">
        <f t="shared" si="4"/>
        <v/>
      </c>
      <c r="T48" s="126"/>
      <c r="U48" s="126"/>
      <c r="V48" s="126"/>
      <c r="W48" s="126"/>
      <c r="X48" s="126"/>
      <c r="Y48" s="126"/>
    </row>
    <row r="49" spans="2:25" x14ac:dyDescent="0.25">
      <c r="B49" s="87"/>
      <c r="C49" s="88"/>
      <c r="D49" s="88"/>
      <c r="E49" s="89"/>
      <c r="F49" s="83" t="str">
        <f t="shared" si="5"/>
        <v/>
      </c>
      <c r="G49" s="90"/>
      <c r="H49" s="88"/>
      <c r="I49" s="88"/>
      <c r="J49" s="89"/>
      <c r="K49" s="84" t="str">
        <f t="shared" si="0"/>
        <v/>
      </c>
      <c r="L49" s="90"/>
      <c r="M49" s="88"/>
      <c r="N49" s="88"/>
      <c r="O49" s="89"/>
      <c r="P49" s="84" t="str">
        <f t="shared" si="1"/>
        <v/>
      </c>
      <c r="Q49" s="95" t="str">
        <f t="shared" si="2"/>
        <v/>
      </c>
      <c r="R49" s="95" t="str">
        <f t="shared" si="3"/>
        <v/>
      </c>
      <c r="S49" s="95" t="str">
        <f t="shared" si="4"/>
        <v/>
      </c>
      <c r="T49" s="126"/>
      <c r="U49" s="126"/>
      <c r="V49" s="126"/>
      <c r="W49" s="126"/>
      <c r="X49" s="126"/>
      <c r="Y49" s="126"/>
    </row>
    <row r="50" spans="2:25" x14ac:dyDescent="0.25">
      <c r="B50" s="87"/>
      <c r="C50" s="88"/>
      <c r="D50" s="88"/>
      <c r="E50" s="89"/>
      <c r="F50" s="83" t="str">
        <f t="shared" si="5"/>
        <v/>
      </c>
      <c r="G50" s="90"/>
      <c r="H50" s="88"/>
      <c r="I50" s="88"/>
      <c r="J50" s="89"/>
      <c r="K50" s="84" t="str">
        <f t="shared" si="0"/>
        <v/>
      </c>
      <c r="L50" s="90"/>
      <c r="M50" s="88"/>
      <c r="N50" s="88"/>
      <c r="O50" s="89"/>
      <c r="P50" s="84" t="str">
        <f t="shared" si="1"/>
        <v/>
      </c>
      <c r="Q50" s="95" t="str">
        <f t="shared" si="2"/>
        <v/>
      </c>
      <c r="R50" s="95" t="str">
        <f t="shared" si="3"/>
        <v/>
      </c>
      <c r="S50" s="95" t="str">
        <f t="shared" si="4"/>
        <v/>
      </c>
      <c r="T50" s="126"/>
      <c r="U50" s="126"/>
      <c r="V50" s="126"/>
      <c r="W50" s="126"/>
      <c r="X50" s="126"/>
      <c r="Y50" s="126"/>
    </row>
    <row r="51" spans="2:25" x14ac:dyDescent="0.25">
      <c r="B51" s="87"/>
      <c r="C51" s="88"/>
      <c r="D51" s="88"/>
      <c r="E51" s="89"/>
      <c r="F51" s="83" t="str">
        <f t="shared" si="5"/>
        <v/>
      </c>
      <c r="G51" s="90"/>
      <c r="H51" s="88"/>
      <c r="I51" s="88"/>
      <c r="J51" s="89"/>
      <c r="K51" s="84" t="str">
        <f t="shared" si="0"/>
        <v/>
      </c>
      <c r="L51" s="90"/>
      <c r="M51" s="88"/>
      <c r="N51" s="88"/>
      <c r="O51" s="89"/>
      <c r="P51" s="84" t="str">
        <f t="shared" si="1"/>
        <v/>
      </c>
      <c r="Q51" s="95" t="str">
        <f t="shared" si="2"/>
        <v/>
      </c>
      <c r="R51" s="95" t="str">
        <f t="shared" si="3"/>
        <v/>
      </c>
      <c r="S51" s="95" t="str">
        <f t="shared" si="4"/>
        <v/>
      </c>
      <c r="T51" s="126"/>
      <c r="U51" s="126"/>
      <c r="V51" s="126"/>
      <c r="W51" s="126"/>
      <c r="X51" s="126"/>
      <c r="Y51" s="126"/>
    </row>
    <row r="52" spans="2:25" x14ac:dyDescent="0.25">
      <c r="B52" s="87"/>
      <c r="C52" s="88"/>
      <c r="D52" s="88"/>
      <c r="E52" s="89"/>
      <c r="F52" s="83" t="str">
        <f t="shared" si="5"/>
        <v/>
      </c>
      <c r="G52" s="90"/>
      <c r="H52" s="88"/>
      <c r="I52" s="88"/>
      <c r="J52" s="89"/>
      <c r="K52" s="84" t="str">
        <f t="shared" si="0"/>
        <v/>
      </c>
      <c r="L52" s="90"/>
      <c r="M52" s="88"/>
      <c r="N52" s="88"/>
      <c r="O52" s="89"/>
      <c r="P52" s="84" t="str">
        <f t="shared" si="1"/>
        <v/>
      </c>
      <c r="Q52" s="95" t="str">
        <f t="shared" si="2"/>
        <v/>
      </c>
      <c r="R52" s="95" t="str">
        <f t="shared" si="3"/>
        <v/>
      </c>
      <c r="S52" s="95" t="str">
        <f t="shared" si="4"/>
        <v/>
      </c>
      <c r="T52" s="126"/>
      <c r="U52" s="126"/>
      <c r="V52" s="126"/>
      <c r="W52" s="126"/>
      <c r="X52" s="126"/>
      <c r="Y52" s="126"/>
    </row>
    <row r="53" spans="2:25" x14ac:dyDescent="0.25">
      <c r="B53" s="87"/>
      <c r="C53" s="88"/>
      <c r="D53" s="88"/>
      <c r="E53" s="89"/>
      <c r="F53" s="83" t="str">
        <f t="shared" si="5"/>
        <v/>
      </c>
      <c r="G53" s="90"/>
      <c r="H53" s="88"/>
      <c r="I53" s="88"/>
      <c r="J53" s="89"/>
      <c r="K53" s="84" t="str">
        <f t="shared" si="0"/>
        <v/>
      </c>
      <c r="L53" s="90"/>
      <c r="M53" s="88"/>
      <c r="N53" s="88"/>
      <c r="O53" s="89"/>
      <c r="P53" s="84" t="str">
        <f t="shared" si="1"/>
        <v/>
      </c>
      <c r="Q53" s="95" t="str">
        <f t="shared" si="2"/>
        <v/>
      </c>
      <c r="R53" s="95" t="str">
        <f t="shared" si="3"/>
        <v/>
      </c>
      <c r="S53" s="95" t="str">
        <f t="shared" si="4"/>
        <v/>
      </c>
      <c r="T53" s="126"/>
      <c r="U53" s="126"/>
      <c r="V53" s="126"/>
      <c r="W53" s="126"/>
      <c r="X53" s="126"/>
      <c r="Y53" s="126"/>
    </row>
    <row r="54" spans="2:25" x14ac:dyDescent="0.25">
      <c r="B54" s="87"/>
      <c r="C54" s="88"/>
      <c r="D54" s="88"/>
      <c r="E54" s="89"/>
      <c r="F54" s="83" t="str">
        <f t="shared" si="5"/>
        <v/>
      </c>
      <c r="G54" s="90"/>
      <c r="H54" s="88"/>
      <c r="I54" s="88"/>
      <c r="J54" s="89"/>
      <c r="K54" s="84" t="str">
        <f t="shared" si="0"/>
        <v/>
      </c>
      <c r="L54" s="90"/>
      <c r="M54" s="88"/>
      <c r="N54" s="88"/>
      <c r="O54" s="89"/>
      <c r="P54" s="84" t="str">
        <f t="shared" si="1"/>
        <v/>
      </c>
      <c r="Q54" s="95" t="str">
        <f t="shared" si="2"/>
        <v/>
      </c>
      <c r="R54" s="95" t="str">
        <f t="shared" si="3"/>
        <v/>
      </c>
      <c r="S54" s="95" t="str">
        <f t="shared" si="4"/>
        <v/>
      </c>
      <c r="T54" s="126"/>
      <c r="U54" s="126"/>
      <c r="V54" s="126"/>
      <c r="W54" s="126"/>
      <c r="X54" s="126"/>
      <c r="Y54" s="126"/>
    </row>
    <row r="55" spans="2:25" x14ac:dyDescent="0.25">
      <c r="B55" s="87"/>
      <c r="C55" s="88"/>
      <c r="D55" s="88"/>
      <c r="E55" s="89"/>
      <c r="F55" s="83" t="str">
        <f t="shared" si="5"/>
        <v/>
      </c>
      <c r="G55" s="90"/>
      <c r="H55" s="88"/>
      <c r="I55" s="88"/>
      <c r="J55" s="89"/>
      <c r="K55" s="84" t="str">
        <f t="shared" si="0"/>
        <v/>
      </c>
      <c r="L55" s="90"/>
      <c r="M55" s="88"/>
      <c r="N55" s="88"/>
      <c r="O55" s="89"/>
      <c r="P55" s="84" t="str">
        <f t="shared" si="1"/>
        <v/>
      </c>
      <c r="Q55" s="95" t="str">
        <f t="shared" si="2"/>
        <v/>
      </c>
      <c r="R55" s="95" t="str">
        <f t="shared" si="3"/>
        <v/>
      </c>
      <c r="S55" s="95" t="str">
        <f t="shared" si="4"/>
        <v/>
      </c>
      <c r="T55" s="126"/>
      <c r="U55" s="126"/>
      <c r="V55" s="126"/>
      <c r="W55" s="126"/>
      <c r="X55" s="126"/>
      <c r="Y55" s="126"/>
    </row>
    <row r="56" spans="2:25" ht="15.75" thickBot="1" x14ac:dyDescent="0.3">
      <c r="B56" s="91"/>
      <c r="C56" s="92"/>
      <c r="D56" s="92"/>
      <c r="E56" s="93"/>
      <c r="F56" s="83" t="str">
        <f t="shared" si="5"/>
        <v/>
      </c>
      <c r="G56" s="94"/>
      <c r="H56" s="92"/>
      <c r="I56" s="92"/>
      <c r="J56" s="93"/>
      <c r="K56" s="84" t="str">
        <f t="shared" si="0"/>
        <v/>
      </c>
      <c r="L56" s="94"/>
      <c r="M56" s="92"/>
      <c r="N56" s="92"/>
      <c r="O56" s="93"/>
      <c r="P56" s="84" t="str">
        <f t="shared" si="1"/>
        <v/>
      </c>
      <c r="Q56" s="95" t="str">
        <f t="shared" si="2"/>
        <v/>
      </c>
      <c r="R56" s="95" t="str">
        <f t="shared" si="3"/>
        <v/>
      </c>
      <c r="S56" s="95" t="str">
        <f t="shared" si="4"/>
        <v/>
      </c>
      <c r="T56" s="126"/>
      <c r="U56" s="126"/>
      <c r="V56" s="126"/>
      <c r="W56" s="126"/>
      <c r="X56" s="126"/>
      <c r="Y56" s="126"/>
    </row>
    <row r="57" spans="2:25" ht="15.75" thickBot="1" x14ac:dyDescent="0.3">
      <c r="B57" s="97" t="s">
        <v>154</v>
      </c>
      <c r="C57" s="98"/>
      <c r="D57" s="198" t="str">
        <f>IF(OR(ISBLANK(B24),ISBLANK(C24),ISBLANK(D24),ISBLANK(E24)),"",ROUND(AVERAGE(E24:E56,J24:J56,O24:O56),0))</f>
        <v/>
      </c>
      <c r="E57" s="198"/>
      <c r="F57" s="199"/>
      <c r="G57" s="200" t="s">
        <v>152</v>
      </c>
      <c r="H57" s="201"/>
      <c r="I57" s="201"/>
      <c r="J57" s="201"/>
      <c r="K57" s="146" t="str">
        <f>IF(OR(ISBLANK(B24),ISBLANK(C24),ISBLANK(D24),ISBLANK(E24),ISBLANK(P16)),"",COUNTIF(E24:E56,"&gt;"&amp;P16)+COUNTIF(J24:J56,"&gt;"&amp;P16)+COUNTIF(O24:O56,"&gt;"&amp;P16))</f>
        <v/>
      </c>
      <c r="L57" s="200" t="s">
        <v>153</v>
      </c>
      <c r="M57" s="201"/>
      <c r="N57" s="201"/>
      <c r="O57" s="201"/>
      <c r="P57" s="147" t="str">
        <f>IF(OR(ISBLANK(B24),ISBLANK(C24),ISBLANK(D24),ISBLANK(E24),ISBLANK(P16)),"",COUNTIF(E24:E56,"&lt;="&amp;P16)+COUNTIF(J24:J56,"&lt;="&amp;P16)+COUNTIF(O24:O56,"&lt;="&amp;P16))</f>
        <v/>
      </c>
      <c r="Q57" s="95"/>
      <c r="R57" s="95"/>
      <c r="S57" s="95"/>
      <c r="T57" s="126"/>
      <c r="U57" s="126"/>
      <c r="V57" s="126"/>
      <c r="W57" s="126"/>
      <c r="X57" s="126"/>
      <c r="Y57" s="126"/>
    </row>
    <row r="58" spans="2:25" hidden="1" x14ac:dyDescent="0.25">
      <c r="C58" t="b">
        <f>ISNUMBER(C24)</f>
        <v>0</v>
      </c>
      <c r="D58" t="b">
        <f>ISNUMBER(D24)</f>
        <v>0</v>
      </c>
      <c r="H58" t="b">
        <f>ISNUMBER(H24)</f>
        <v>0</v>
      </c>
      <c r="I58" t="b">
        <f>ISNUMBER(I24)</f>
        <v>0</v>
      </c>
      <c r="M58" t="b">
        <f>ISNUMBER(M24)</f>
        <v>0</v>
      </c>
      <c r="N58" t="b">
        <f>ISNUMBER(N24)</f>
        <v>0</v>
      </c>
      <c r="T58" s="126"/>
      <c r="U58" s="126"/>
      <c r="V58" s="126"/>
      <c r="W58" s="126"/>
      <c r="X58" s="126"/>
      <c r="Y58" s="126"/>
    </row>
    <row r="59" spans="2:25" hidden="1" x14ac:dyDescent="0.25">
      <c r="C59" t="b">
        <f t="shared" ref="C59:D59" si="6">ISNUMBER(C25)</f>
        <v>0</v>
      </c>
      <c r="D59" t="b">
        <f t="shared" si="6"/>
        <v>0</v>
      </c>
      <c r="H59" t="b">
        <f t="shared" ref="H59:I59" si="7">ISNUMBER(H25)</f>
        <v>0</v>
      </c>
      <c r="I59" t="b">
        <f t="shared" si="7"/>
        <v>0</v>
      </c>
      <c r="M59" t="b">
        <f t="shared" ref="M59:N59" si="8">ISNUMBER(M25)</f>
        <v>0</v>
      </c>
      <c r="N59" t="b">
        <f t="shared" si="8"/>
        <v>0</v>
      </c>
      <c r="R59" s="96"/>
      <c r="T59" s="126"/>
      <c r="U59" s="126"/>
      <c r="V59" s="126"/>
      <c r="W59" s="126"/>
      <c r="X59" s="126"/>
      <c r="Y59" s="126"/>
    </row>
    <row r="60" spans="2:25" hidden="1" x14ac:dyDescent="0.25">
      <c r="C60" t="b">
        <f t="shared" ref="C60:D60" si="9">ISNUMBER(C26)</f>
        <v>0</v>
      </c>
      <c r="D60" t="b">
        <f t="shared" si="9"/>
        <v>0</v>
      </c>
      <c r="H60" t="b">
        <f t="shared" ref="H60:I60" si="10">ISNUMBER(H26)</f>
        <v>0</v>
      </c>
      <c r="I60" t="b">
        <f t="shared" si="10"/>
        <v>0</v>
      </c>
      <c r="M60" t="b">
        <f t="shared" ref="M60:N60" si="11">ISNUMBER(M26)</f>
        <v>0</v>
      </c>
      <c r="N60" t="b">
        <f t="shared" si="11"/>
        <v>0</v>
      </c>
      <c r="T60" s="126"/>
      <c r="U60" s="126"/>
      <c r="V60" s="126"/>
      <c r="W60" s="126"/>
      <c r="X60" s="126"/>
      <c r="Y60" s="126"/>
    </row>
    <row r="61" spans="2:25" hidden="1" x14ac:dyDescent="0.25">
      <c r="C61" t="b">
        <f t="shared" ref="C61:D61" si="12">ISNUMBER(C27)</f>
        <v>0</v>
      </c>
      <c r="D61" t="b">
        <f t="shared" si="12"/>
        <v>0</v>
      </c>
      <c r="H61" t="b">
        <f t="shared" ref="H61:I61" si="13">ISNUMBER(H27)</f>
        <v>0</v>
      </c>
      <c r="I61" t="b">
        <f t="shared" si="13"/>
        <v>0</v>
      </c>
      <c r="M61" t="b">
        <f t="shared" ref="M61:N61" si="14">ISNUMBER(M27)</f>
        <v>0</v>
      </c>
      <c r="N61" t="b">
        <f t="shared" si="14"/>
        <v>0</v>
      </c>
      <c r="T61" s="126"/>
      <c r="U61" s="126"/>
      <c r="V61" s="126"/>
      <c r="W61" s="126"/>
      <c r="X61" s="126"/>
      <c r="Y61" s="126"/>
    </row>
    <row r="62" spans="2:25" hidden="1" x14ac:dyDescent="0.25">
      <c r="C62" t="b">
        <f t="shared" ref="C62:D62" si="15">ISNUMBER(C28)</f>
        <v>0</v>
      </c>
      <c r="D62" t="b">
        <f t="shared" si="15"/>
        <v>0</v>
      </c>
      <c r="H62" t="b">
        <f t="shared" ref="H62:I62" si="16">ISNUMBER(H28)</f>
        <v>0</v>
      </c>
      <c r="I62" t="b">
        <f t="shared" si="16"/>
        <v>0</v>
      </c>
      <c r="M62" t="b">
        <f t="shared" ref="M62:N62" si="17">ISNUMBER(M28)</f>
        <v>0</v>
      </c>
      <c r="N62" t="b">
        <f t="shared" si="17"/>
        <v>0</v>
      </c>
      <c r="T62" s="126"/>
      <c r="U62" s="126"/>
      <c r="V62" s="126"/>
      <c r="W62" s="126"/>
      <c r="X62" s="126"/>
      <c r="Y62" s="126"/>
    </row>
    <row r="63" spans="2:25" hidden="1" x14ac:dyDescent="0.25">
      <c r="C63" t="b">
        <f t="shared" ref="C63:D63" si="18">ISNUMBER(C29)</f>
        <v>0</v>
      </c>
      <c r="D63" t="b">
        <f t="shared" si="18"/>
        <v>0</v>
      </c>
      <c r="H63" t="b">
        <f t="shared" ref="H63:I63" si="19">ISNUMBER(H29)</f>
        <v>0</v>
      </c>
      <c r="I63" t="b">
        <f t="shared" si="19"/>
        <v>0</v>
      </c>
      <c r="M63" t="b">
        <f t="shared" ref="M63:N63" si="20">ISNUMBER(M29)</f>
        <v>0</v>
      </c>
      <c r="N63" t="b">
        <f t="shared" si="20"/>
        <v>0</v>
      </c>
      <c r="T63" s="126"/>
      <c r="U63" s="126"/>
      <c r="V63" s="126"/>
      <c r="W63" s="126"/>
      <c r="X63" s="126"/>
      <c r="Y63" s="126"/>
    </row>
    <row r="64" spans="2:25" hidden="1" x14ac:dyDescent="0.25">
      <c r="C64" t="b">
        <f t="shared" ref="C64:D64" si="21">ISNUMBER(C30)</f>
        <v>0</v>
      </c>
      <c r="D64" t="b">
        <f t="shared" si="21"/>
        <v>0</v>
      </c>
      <c r="H64" t="b">
        <f t="shared" ref="H64:I64" si="22">ISNUMBER(H30)</f>
        <v>0</v>
      </c>
      <c r="I64" t="b">
        <f t="shared" si="22"/>
        <v>0</v>
      </c>
      <c r="M64" t="b">
        <f t="shared" ref="M64:N64" si="23">ISNUMBER(M30)</f>
        <v>0</v>
      </c>
      <c r="N64" t="b">
        <f t="shared" si="23"/>
        <v>0</v>
      </c>
      <c r="T64" s="126"/>
      <c r="U64" s="126"/>
      <c r="V64" s="126"/>
      <c r="W64" s="126"/>
      <c r="X64" s="126"/>
      <c r="Y64" s="126"/>
    </row>
    <row r="65" spans="3:25" hidden="1" x14ac:dyDescent="0.25">
      <c r="C65" t="b">
        <f t="shared" ref="C65:D65" si="24">ISNUMBER(C31)</f>
        <v>0</v>
      </c>
      <c r="D65" t="b">
        <f t="shared" si="24"/>
        <v>0</v>
      </c>
      <c r="H65" t="b">
        <f t="shared" ref="H65:I65" si="25">ISNUMBER(H31)</f>
        <v>0</v>
      </c>
      <c r="I65" t="b">
        <f t="shared" si="25"/>
        <v>0</v>
      </c>
      <c r="M65" t="b">
        <f t="shared" ref="M65:N65" si="26">ISNUMBER(M31)</f>
        <v>0</v>
      </c>
      <c r="N65" t="b">
        <f t="shared" si="26"/>
        <v>0</v>
      </c>
      <c r="T65" s="126"/>
      <c r="U65" s="126"/>
      <c r="V65" s="126"/>
      <c r="W65" s="126"/>
      <c r="X65" s="126"/>
      <c r="Y65" s="126"/>
    </row>
    <row r="66" spans="3:25" hidden="1" x14ac:dyDescent="0.25">
      <c r="C66" t="b">
        <f t="shared" ref="C66:D66" si="27">ISNUMBER(C32)</f>
        <v>0</v>
      </c>
      <c r="D66" t="b">
        <f t="shared" si="27"/>
        <v>0</v>
      </c>
      <c r="H66" t="b">
        <f t="shared" ref="H66:I66" si="28">ISNUMBER(H32)</f>
        <v>0</v>
      </c>
      <c r="I66" t="b">
        <f t="shared" si="28"/>
        <v>0</v>
      </c>
      <c r="M66" t="b">
        <f t="shared" ref="M66:N66" si="29">ISNUMBER(M32)</f>
        <v>0</v>
      </c>
      <c r="N66" t="b">
        <f t="shared" si="29"/>
        <v>0</v>
      </c>
      <c r="T66" s="126"/>
      <c r="U66" s="126"/>
      <c r="V66" s="126"/>
      <c r="W66" s="126"/>
      <c r="X66" s="126"/>
      <c r="Y66" s="126"/>
    </row>
    <row r="67" spans="3:25" hidden="1" x14ac:dyDescent="0.25">
      <c r="C67" t="b">
        <f t="shared" ref="C67:D67" si="30">ISNUMBER(C33)</f>
        <v>0</v>
      </c>
      <c r="D67" t="b">
        <f t="shared" si="30"/>
        <v>0</v>
      </c>
      <c r="H67" t="b">
        <f t="shared" ref="H67:I67" si="31">ISNUMBER(H33)</f>
        <v>0</v>
      </c>
      <c r="I67" t="b">
        <f t="shared" si="31"/>
        <v>0</v>
      </c>
      <c r="M67" t="b">
        <f t="shared" ref="M67:N67" si="32">ISNUMBER(M33)</f>
        <v>0</v>
      </c>
      <c r="N67" t="b">
        <f t="shared" si="32"/>
        <v>0</v>
      </c>
      <c r="T67" s="126"/>
      <c r="U67" s="126"/>
      <c r="V67" s="126"/>
      <c r="W67" s="126"/>
      <c r="X67" s="126"/>
      <c r="Y67" s="126"/>
    </row>
    <row r="68" spans="3:25" hidden="1" x14ac:dyDescent="0.25">
      <c r="C68" t="b">
        <f t="shared" ref="C68:D68" si="33">ISNUMBER(C34)</f>
        <v>0</v>
      </c>
      <c r="D68" t="b">
        <f t="shared" si="33"/>
        <v>0</v>
      </c>
      <c r="H68" t="b">
        <f t="shared" ref="H68:I68" si="34">ISNUMBER(H34)</f>
        <v>0</v>
      </c>
      <c r="I68" t="b">
        <f t="shared" si="34"/>
        <v>0</v>
      </c>
      <c r="M68" t="b">
        <f t="shared" ref="M68:N68" si="35">ISNUMBER(M34)</f>
        <v>0</v>
      </c>
      <c r="N68" t="b">
        <f t="shared" si="35"/>
        <v>0</v>
      </c>
      <c r="T68" s="126"/>
      <c r="U68" s="126"/>
      <c r="V68" s="126"/>
      <c r="W68" s="126"/>
      <c r="X68" s="126"/>
      <c r="Y68" s="126"/>
    </row>
    <row r="69" spans="3:25" hidden="1" x14ac:dyDescent="0.25">
      <c r="C69" t="b">
        <f t="shared" ref="C69:D69" si="36">ISNUMBER(C35)</f>
        <v>0</v>
      </c>
      <c r="D69" t="b">
        <f t="shared" si="36"/>
        <v>0</v>
      </c>
      <c r="H69" t="b">
        <f t="shared" ref="H69:I69" si="37">ISNUMBER(H35)</f>
        <v>0</v>
      </c>
      <c r="I69" t="b">
        <f t="shared" si="37"/>
        <v>0</v>
      </c>
      <c r="M69" t="b">
        <f t="shared" ref="M69:N69" si="38">ISNUMBER(M35)</f>
        <v>0</v>
      </c>
      <c r="N69" t="b">
        <f t="shared" si="38"/>
        <v>0</v>
      </c>
    </row>
    <row r="70" spans="3:25" hidden="1" x14ac:dyDescent="0.25">
      <c r="C70" t="b">
        <f t="shared" ref="C70:D70" si="39">ISNUMBER(C36)</f>
        <v>0</v>
      </c>
      <c r="D70" t="b">
        <f t="shared" si="39"/>
        <v>0</v>
      </c>
      <c r="H70" t="b">
        <f t="shared" ref="H70:I70" si="40">ISNUMBER(H36)</f>
        <v>0</v>
      </c>
      <c r="I70" t="b">
        <f t="shared" si="40"/>
        <v>0</v>
      </c>
      <c r="M70" t="b">
        <f t="shared" ref="M70:N70" si="41">ISNUMBER(M36)</f>
        <v>0</v>
      </c>
      <c r="N70" t="b">
        <f t="shared" si="41"/>
        <v>0</v>
      </c>
    </row>
    <row r="71" spans="3:25" hidden="1" x14ac:dyDescent="0.25">
      <c r="C71" t="b">
        <f t="shared" ref="C71:D71" si="42">ISNUMBER(C37)</f>
        <v>0</v>
      </c>
      <c r="D71" t="b">
        <f t="shared" si="42"/>
        <v>0</v>
      </c>
      <c r="H71" t="b">
        <f t="shared" ref="H71:I71" si="43">ISNUMBER(H37)</f>
        <v>0</v>
      </c>
      <c r="I71" t="b">
        <f t="shared" si="43"/>
        <v>0</v>
      </c>
      <c r="M71" t="b">
        <f t="shared" ref="M71:N71" si="44">ISNUMBER(M37)</f>
        <v>0</v>
      </c>
      <c r="N71" t="b">
        <f t="shared" si="44"/>
        <v>0</v>
      </c>
    </row>
    <row r="72" spans="3:25" hidden="1" x14ac:dyDescent="0.25">
      <c r="C72" t="b">
        <f t="shared" ref="C72:D72" si="45">ISNUMBER(C38)</f>
        <v>0</v>
      </c>
      <c r="D72" t="b">
        <f t="shared" si="45"/>
        <v>0</v>
      </c>
      <c r="H72" t="b">
        <f t="shared" ref="H72:I72" si="46">ISNUMBER(H38)</f>
        <v>0</v>
      </c>
      <c r="I72" t="b">
        <f t="shared" si="46"/>
        <v>0</v>
      </c>
      <c r="M72" t="b">
        <f t="shared" ref="M72:N72" si="47">ISNUMBER(M38)</f>
        <v>0</v>
      </c>
      <c r="N72" t="b">
        <f t="shared" si="47"/>
        <v>0</v>
      </c>
    </row>
    <row r="73" spans="3:25" hidden="1" x14ac:dyDescent="0.25">
      <c r="C73" t="b">
        <f t="shared" ref="C73:D73" si="48">ISNUMBER(C39)</f>
        <v>0</v>
      </c>
      <c r="D73" t="b">
        <f t="shared" si="48"/>
        <v>0</v>
      </c>
      <c r="H73" t="b">
        <f t="shared" ref="H73:I73" si="49">ISNUMBER(H39)</f>
        <v>0</v>
      </c>
      <c r="I73" t="b">
        <f t="shared" si="49"/>
        <v>0</v>
      </c>
      <c r="M73" t="b">
        <f t="shared" ref="M73:N73" si="50">ISNUMBER(M39)</f>
        <v>0</v>
      </c>
      <c r="N73" t="b">
        <f t="shared" si="50"/>
        <v>0</v>
      </c>
    </row>
    <row r="74" spans="3:25" hidden="1" x14ac:dyDescent="0.25">
      <c r="C74" t="b">
        <f t="shared" ref="C74:D74" si="51">ISNUMBER(C40)</f>
        <v>0</v>
      </c>
      <c r="D74" t="b">
        <f t="shared" si="51"/>
        <v>0</v>
      </c>
      <c r="H74" t="b">
        <f t="shared" ref="H74:I74" si="52">ISNUMBER(H40)</f>
        <v>0</v>
      </c>
      <c r="I74" t="b">
        <f t="shared" si="52"/>
        <v>0</v>
      </c>
      <c r="M74" t="b">
        <f t="shared" ref="M74:N74" si="53">ISNUMBER(M40)</f>
        <v>0</v>
      </c>
      <c r="N74" t="b">
        <f t="shared" si="53"/>
        <v>0</v>
      </c>
    </row>
    <row r="75" spans="3:25" hidden="1" x14ac:dyDescent="0.25">
      <c r="C75" t="b">
        <f t="shared" ref="C75:D75" si="54">ISNUMBER(C41)</f>
        <v>0</v>
      </c>
      <c r="D75" t="b">
        <f t="shared" si="54"/>
        <v>0</v>
      </c>
      <c r="H75" t="b">
        <f t="shared" ref="H75:I75" si="55">ISNUMBER(H41)</f>
        <v>0</v>
      </c>
      <c r="I75" t="b">
        <f t="shared" si="55"/>
        <v>0</v>
      </c>
      <c r="M75" t="b">
        <f t="shared" ref="M75:N75" si="56">ISNUMBER(M41)</f>
        <v>0</v>
      </c>
      <c r="N75" t="b">
        <f t="shared" si="56"/>
        <v>0</v>
      </c>
    </row>
    <row r="76" spans="3:25" hidden="1" x14ac:dyDescent="0.25">
      <c r="C76" t="b">
        <f t="shared" ref="C76:D76" si="57">ISNUMBER(C42)</f>
        <v>0</v>
      </c>
      <c r="D76" t="b">
        <f t="shared" si="57"/>
        <v>0</v>
      </c>
      <c r="H76" t="b">
        <f t="shared" ref="H76:I76" si="58">ISNUMBER(H42)</f>
        <v>0</v>
      </c>
      <c r="I76" t="b">
        <f t="shared" si="58"/>
        <v>0</v>
      </c>
      <c r="M76" t="b">
        <f t="shared" ref="M76:N76" si="59">ISNUMBER(M42)</f>
        <v>0</v>
      </c>
      <c r="N76" t="b">
        <f t="shared" si="59"/>
        <v>0</v>
      </c>
    </row>
    <row r="77" spans="3:25" hidden="1" x14ac:dyDescent="0.25">
      <c r="C77" t="b">
        <f t="shared" ref="C77:D77" si="60">ISNUMBER(C43)</f>
        <v>0</v>
      </c>
      <c r="D77" t="b">
        <f t="shared" si="60"/>
        <v>0</v>
      </c>
      <c r="H77" t="b">
        <f t="shared" ref="H77:I77" si="61">ISNUMBER(H43)</f>
        <v>0</v>
      </c>
      <c r="I77" t="b">
        <f t="shared" si="61"/>
        <v>0</v>
      </c>
      <c r="M77" t="b">
        <f t="shared" ref="M77:N77" si="62">ISNUMBER(M43)</f>
        <v>0</v>
      </c>
      <c r="N77" t="b">
        <f t="shared" si="62"/>
        <v>0</v>
      </c>
    </row>
    <row r="78" spans="3:25" hidden="1" x14ac:dyDescent="0.25">
      <c r="C78" t="b">
        <f t="shared" ref="C78:D78" si="63">ISNUMBER(C44)</f>
        <v>0</v>
      </c>
      <c r="D78" t="b">
        <f t="shared" si="63"/>
        <v>0</v>
      </c>
      <c r="H78" t="b">
        <f t="shared" ref="H78:I78" si="64">ISNUMBER(H44)</f>
        <v>0</v>
      </c>
      <c r="I78" t="b">
        <f t="shared" si="64"/>
        <v>0</v>
      </c>
      <c r="M78" t="b">
        <f t="shared" ref="M78:N78" si="65">ISNUMBER(M44)</f>
        <v>0</v>
      </c>
      <c r="N78" t="b">
        <f t="shared" si="65"/>
        <v>0</v>
      </c>
    </row>
    <row r="79" spans="3:25" hidden="1" x14ac:dyDescent="0.25">
      <c r="C79" t="b">
        <f t="shared" ref="C79:D79" si="66">ISNUMBER(C45)</f>
        <v>0</v>
      </c>
      <c r="D79" t="b">
        <f t="shared" si="66"/>
        <v>0</v>
      </c>
      <c r="H79" t="b">
        <f t="shared" ref="H79:I79" si="67">ISNUMBER(H45)</f>
        <v>0</v>
      </c>
      <c r="I79" t="b">
        <f t="shared" si="67"/>
        <v>0</v>
      </c>
      <c r="M79" t="b">
        <f t="shared" ref="M79:N79" si="68">ISNUMBER(M45)</f>
        <v>0</v>
      </c>
      <c r="N79" t="b">
        <f t="shared" si="68"/>
        <v>0</v>
      </c>
    </row>
    <row r="80" spans="3:25" hidden="1" x14ac:dyDescent="0.25">
      <c r="C80" t="b">
        <f t="shared" ref="C80:D80" si="69">ISNUMBER(C46)</f>
        <v>0</v>
      </c>
      <c r="D80" t="b">
        <f t="shared" si="69"/>
        <v>0</v>
      </c>
      <c r="H80" t="b">
        <f t="shared" ref="H80:I80" si="70">ISNUMBER(H46)</f>
        <v>0</v>
      </c>
      <c r="I80" t="b">
        <f t="shared" si="70"/>
        <v>0</v>
      </c>
      <c r="M80" t="b">
        <f t="shared" ref="M80:N80" si="71">ISNUMBER(M46)</f>
        <v>0</v>
      </c>
      <c r="N80" t="b">
        <f t="shared" si="71"/>
        <v>0</v>
      </c>
    </row>
    <row r="81" spans="3:14" hidden="1" x14ac:dyDescent="0.25">
      <c r="C81" t="b">
        <f t="shared" ref="C81:D81" si="72">ISNUMBER(C47)</f>
        <v>0</v>
      </c>
      <c r="D81" t="b">
        <f t="shared" si="72"/>
        <v>0</v>
      </c>
      <c r="H81" t="b">
        <f t="shared" ref="H81:I81" si="73">ISNUMBER(H47)</f>
        <v>0</v>
      </c>
      <c r="I81" t="b">
        <f t="shared" si="73"/>
        <v>0</v>
      </c>
      <c r="M81" t="b">
        <f t="shared" ref="M81:N81" si="74">ISNUMBER(M47)</f>
        <v>0</v>
      </c>
      <c r="N81" t="b">
        <f t="shared" si="74"/>
        <v>0</v>
      </c>
    </row>
    <row r="82" spans="3:14" hidden="1" x14ac:dyDescent="0.25">
      <c r="C82" t="b">
        <f t="shared" ref="C82:D82" si="75">ISNUMBER(C48)</f>
        <v>0</v>
      </c>
      <c r="D82" t="b">
        <f t="shared" si="75"/>
        <v>0</v>
      </c>
      <c r="H82" t="b">
        <f t="shared" ref="H82:I82" si="76">ISNUMBER(H48)</f>
        <v>0</v>
      </c>
      <c r="I82" t="b">
        <f t="shared" si="76"/>
        <v>0</v>
      </c>
      <c r="M82" t="b">
        <f t="shared" ref="M82:N82" si="77">ISNUMBER(M48)</f>
        <v>0</v>
      </c>
      <c r="N82" t="b">
        <f t="shared" si="77"/>
        <v>0</v>
      </c>
    </row>
    <row r="83" spans="3:14" hidden="1" x14ac:dyDescent="0.25">
      <c r="C83" t="b">
        <f t="shared" ref="C83:D83" si="78">ISNUMBER(C49)</f>
        <v>0</v>
      </c>
      <c r="D83" t="b">
        <f t="shared" si="78"/>
        <v>0</v>
      </c>
      <c r="H83" t="b">
        <f t="shared" ref="H83:I83" si="79">ISNUMBER(H49)</f>
        <v>0</v>
      </c>
      <c r="I83" t="b">
        <f t="shared" si="79"/>
        <v>0</v>
      </c>
      <c r="M83" t="b">
        <f t="shared" ref="M83:N83" si="80">ISNUMBER(M49)</f>
        <v>0</v>
      </c>
      <c r="N83" t="b">
        <f t="shared" si="80"/>
        <v>0</v>
      </c>
    </row>
    <row r="84" spans="3:14" hidden="1" x14ac:dyDescent="0.25">
      <c r="C84" t="b">
        <f t="shared" ref="C84:D84" si="81">ISNUMBER(C50)</f>
        <v>0</v>
      </c>
      <c r="D84" t="b">
        <f t="shared" si="81"/>
        <v>0</v>
      </c>
      <c r="H84" t="b">
        <f t="shared" ref="H84:I84" si="82">ISNUMBER(H50)</f>
        <v>0</v>
      </c>
      <c r="I84" t="b">
        <f t="shared" si="82"/>
        <v>0</v>
      </c>
      <c r="M84" t="b">
        <f t="shared" ref="M84:N84" si="83">ISNUMBER(M50)</f>
        <v>0</v>
      </c>
      <c r="N84" t="b">
        <f t="shared" si="83"/>
        <v>0</v>
      </c>
    </row>
    <row r="85" spans="3:14" hidden="1" x14ac:dyDescent="0.25">
      <c r="C85" t="b">
        <f t="shared" ref="C85:D85" si="84">ISNUMBER(C51)</f>
        <v>0</v>
      </c>
      <c r="D85" t="b">
        <f t="shared" si="84"/>
        <v>0</v>
      </c>
      <c r="H85" t="b">
        <f t="shared" ref="H85:I85" si="85">ISNUMBER(H51)</f>
        <v>0</v>
      </c>
      <c r="I85" t="b">
        <f t="shared" si="85"/>
        <v>0</v>
      </c>
      <c r="M85" t="b">
        <f t="shared" ref="M85:N85" si="86">ISNUMBER(M51)</f>
        <v>0</v>
      </c>
      <c r="N85" t="b">
        <f t="shared" si="86"/>
        <v>0</v>
      </c>
    </row>
    <row r="86" spans="3:14" hidden="1" x14ac:dyDescent="0.25">
      <c r="C86" t="b">
        <f t="shared" ref="C86:D86" si="87">ISNUMBER(C52)</f>
        <v>0</v>
      </c>
      <c r="D86" t="b">
        <f t="shared" si="87"/>
        <v>0</v>
      </c>
      <c r="H86" t="b">
        <f t="shared" ref="H86:I86" si="88">ISNUMBER(H52)</f>
        <v>0</v>
      </c>
      <c r="I86" t="b">
        <f t="shared" si="88"/>
        <v>0</v>
      </c>
      <c r="M86" t="b">
        <f t="shared" ref="M86:N86" si="89">ISNUMBER(M52)</f>
        <v>0</v>
      </c>
      <c r="N86" t="b">
        <f t="shared" si="89"/>
        <v>0</v>
      </c>
    </row>
    <row r="87" spans="3:14" hidden="1" x14ac:dyDescent="0.25">
      <c r="C87" t="b">
        <f t="shared" ref="C87:D87" si="90">ISNUMBER(C53)</f>
        <v>0</v>
      </c>
      <c r="D87" t="b">
        <f t="shared" si="90"/>
        <v>0</v>
      </c>
      <c r="H87" t="b">
        <f t="shared" ref="H87:I87" si="91">ISNUMBER(H53)</f>
        <v>0</v>
      </c>
      <c r="I87" t="b">
        <f t="shared" si="91"/>
        <v>0</v>
      </c>
      <c r="M87" t="b">
        <f t="shared" ref="M87:N87" si="92">ISNUMBER(M53)</f>
        <v>0</v>
      </c>
      <c r="N87" t="b">
        <f t="shared" si="92"/>
        <v>0</v>
      </c>
    </row>
    <row r="88" spans="3:14" hidden="1" x14ac:dyDescent="0.25">
      <c r="C88" t="b">
        <f t="shared" ref="C88:D88" si="93">ISNUMBER(C54)</f>
        <v>0</v>
      </c>
      <c r="D88" t="b">
        <f t="shared" si="93"/>
        <v>0</v>
      </c>
      <c r="H88" t="b">
        <f t="shared" ref="H88:I88" si="94">ISNUMBER(H54)</f>
        <v>0</v>
      </c>
      <c r="I88" t="b">
        <f t="shared" si="94"/>
        <v>0</v>
      </c>
      <c r="M88" t="b">
        <f t="shared" ref="M88:N88" si="95">ISNUMBER(M54)</f>
        <v>0</v>
      </c>
      <c r="N88" t="b">
        <f t="shared" si="95"/>
        <v>0</v>
      </c>
    </row>
    <row r="89" spans="3:14" hidden="1" x14ac:dyDescent="0.25">
      <c r="C89" t="b">
        <f t="shared" ref="C89:D89" si="96">ISNUMBER(C55)</f>
        <v>0</v>
      </c>
      <c r="D89" t="b">
        <f t="shared" si="96"/>
        <v>0</v>
      </c>
      <c r="H89" t="b">
        <f t="shared" ref="H89:I89" si="97">ISNUMBER(H55)</f>
        <v>0</v>
      </c>
      <c r="I89" t="b">
        <f t="shared" si="97"/>
        <v>0</v>
      </c>
      <c r="M89" t="b">
        <f t="shared" ref="M89:N89" si="98">ISNUMBER(M55)</f>
        <v>0</v>
      </c>
      <c r="N89" t="b">
        <f t="shared" si="98"/>
        <v>0</v>
      </c>
    </row>
    <row r="90" spans="3:14" hidden="1" x14ac:dyDescent="0.25">
      <c r="C90" t="b">
        <f t="shared" ref="C90:D90" si="99">ISNUMBER(C56)</f>
        <v>0</v>
      </c>
      <c r="D90" t="b">
        <f t="shared" si="99"/>
        <v>0</v>
      </c>
      <c r="H90" t="b">
        <f t="shared" ref="H90:I90" si="100">ISNUMBER(H56)</f>
        <v>0</v>
      </c>
      <c r="I90" t="b">
        <f t="shared" si="100"/>
        <v>0</v>
      </c>
      <c r="M90" t="b">
        <f t="shared" ref="M90:N90" si="101">ISNUMBER(M56)</f>
        <v>0</v>
      </c>
      <c r="N90" t="b">
        <f t="shared" si="101"/>
        <v>0</v>
      </c>
    </row>
    <row r="144" ht="15.75" thickBot="1" x14ac:dyDescent="0.3"/>
    <row r="145" spans="34:46" ht="16.5" thickTop="1" thickBot="1" x14ac:dyDescent="0.3">
      <c r="AI145" s="219" t="s">
        <v>88</v>
      </c>
      <c r="AJ145" s="219"/>
    </row>
    <row r="146" spans="34:46" ht="15.75" thickBot="1" x14ac:dyDescent="0.3">
      <c r="AI146" s="133" t="s">
        <v>89</v>
      </c>
      <c r="AJ146" s="134" t="s">
        <v>90</v>
      </c>
    </row>
    <row r="147" spans="34:46" x14ac:dyDescent="0.25">
      <c r="AI147" s="135" t="s">
        <v>91</v>
      </c>
      <c r="AJ147" s="136">
        <v>60</v>
      </c>
      <c r="AS147" s="126" t="str">
        <f>IF($P$14="PA4",$P$16+80,"NOT PA4")</f>
        <v>NOT PA4</v>
      </c>
      <c r="AT147" s="126" t="str">
        <f>IF(P14="PA4",IF($AS$147&gt;=$AS$148,$AS$147,$AS$148),"NOT PA4")</f>
        <v>NOT PA4</v>
      </c>
    </row>
    <row r="148" spans="34:46" x14ac:dyDescent="0.25">
      <c r="AI148" s="135" t="s">
        <v>92</v>
      </c>
      <c r="AJ148" s="136">
        <v>70</v>
      </c>
      <c r="AS148" s="126" t="str">
        <f>IF($P$14="PA4",170,"NOT PA4")</f>
        <v>NOT PA4</v>
      </c>
    </row>
    <row r="149" spans="34:46" x14ac:dyDescent="0.25">
      <c r="AI149" s="135" t="s">
        <v>95</v>
      </c>
      <c r="AJ149" s="136">
        <v>80</v>
      </c>
    </row>
    <row r="150" spans="34:46" ht="15.75" thickBot="1" x14ac:dyDescent="0.3">
      <c r="AI150" s="137" t="s">
        <v>93</v>
      </c>
      <c r="AJ150" s="138">
        <v>250</v>
      </c>
    </row>
    <row r="151" spans="34:46" ht="15.75" thickTop="1" x14ac:dyDescent="0.25">
      <c r="AH151" s="139" t="s">
        <v>99</v>
      </c>
      <c r="AI151" s="140" t="e">
        <f>VLOOKUP(D8,AI147:AJ150,2,FALSE)</f>
        <v>#N/A</v>
      </c>
    </row>
    <row r="152" spans="34:46" x14ac:dyDescent="0.25">
      <c r="AH152" s="139" t="s">
        <v>96</v>
      </c>
      <c r="AI152" s="126" t="e">
        <f>IF(I11&gt;=AI151,"No","Yes")</f>
        <v>#N/A</v>
      </c>
    </row>
    <row r="153" spans="34:46" x14ac:dyDescent="0.25">
      <c r="AH153" s="139" t="s">
        <v>100</v>
      </c>
      <c r="AI153" s="140" t="e">
        <f>IF(I11&gt;=AI151,I11,AI151)</f>
        <v>#N/A</v>
      </c>
    </row>
    <row r="155" spans="34:46" x14ac:dyDescent="0.25">
      <c r="AH155" s="139" t="s">
        <v>27</v>
      </c>
    </row>
    <row r="156" spans="34:46" x14ac:dyDescent="0.25">
      <c r="AH156" s="139" t="s">
        <v>28</v>
      </c>
    </row>
    <row r="158" spans="34:46" x14ac:dyDescent="0.25">
      <c r="AM158" s="132" t="e">
        <f>ROUND(1267.2*((I10/9)+(I9*AI153/150)),2)</f>
        <v>#N/A</v>
      </c>
    </row>
    <row r="159" spans="34:46" x14ac:dyDescent="0.25">
      <c r="AH159" s="141" t="s">
        <v>18</v>
      </c>
      <c r="AI159" s="126" t="s">
        <v>102</v>
      </c>
    </row>
    <row r="160" spans="34:46" x14ac:dyDescent="0.25">
      <c r="AH160" s="141" t="s">
        <v>19</v>
      </c>
      <c r="AI160" s="126" t="s">
        <v>103</v>
      </c>
      <c r="AO160" s="126" t="str">
        <f>IF(P15="Yes","PAEfive",IF(P14="PA1","PAEone",IF(P14="PA2","PAEtwo",IF(P14="PA3","PAEthree",IF(P14="PA4","PAEfour","PAEempty")))))</f>
        <v>PAEempty</v>
      </c>
      <c r="AP160" s="126" t="str">
        <f>IF(P15="Yes","Afive",IF(P14="PA1","Aone",IF(P14="PA2","Atwo",IF(P14="PA3","Athree",IF(P14="PA4","Afour","")))))</f>
        <v/>
      </c>
    </row>
    <row r="161" spans="34:45" x14ac:dyDescent="0.25">
      <c r="AH161" s="141" t="s">
        <v>20</v>
      </c>
      <c r="AI161" s="126" t="s">
        <v>104</v>
      </c>
    </row>
    <row r="162" spans="34:45" x14ac:dyDescent="0.25">
      <c r="AH162" s="141" t="s">
        <v>21</v>
      </c>
      <c r="AI162" s="126" t="s">
        <v>105</v>
      </c>
      <c r="AP162" s="126" t="s">
        <v>148</v>
      </c>
    </row>
    <row r="163" spans="34:45" ht="54.95" customHeight="1" x14ac:dyDescent="0.25">
      <c r="AP163" s="126" t="s">
        <v>108</v>
      </c>
    </row>
    <row r="164" spans="34:45" ht="45" customHeight="1" x14ac:dyDescent="0.25">
      <c r="AP164" s="126" t="s">
        <v>110</v>
      </c>
    </row>
    <row r="165" spans="34:45" ht="47.45" customHeight="1" x14ac:dyDescent="0.25">
      <c r="AL165" s="126" t="s">
        <v>109</v>
      </c>
      <c r="AP165" s="126" t="s">
        <v>111</v>
      </c>
    </row>
    <row r="166" spans="34:45" ht="51.6" customHeight="1" x14ac:dyDescent="0.25">
      <c r="AL166" s="126" t="s">
        <v>113</v>
      </c>
      <c r="AP166" s="126" t="s">
        <v>112</v>
      </c>
    </row>
    <row r="167" spans="34:45" ht="45" customHeight="1" x14ac:dyDescent="0.25">
      <c r="AL167" s="126" t="s">
        <v>114</v>
      </c>
      <c r="AP167" s="126" t="s">
        <v>124</v>
      </c>
    </row>
    <row r="168" spans="34:45" x14ac:dyDescent="0.25">
      <c r="AL168" s="126" t="s">
        <v>115</v>
      </c>
    </row>
    <row r="169" spans="34:45" ht="47.45" customHeight="1" x14ac:dyDescent="0.25">
      <c r="AL169" s="126" t="s">
        <v>125</v>
      </c>
      <c r="AS169" s="142" t="str">
        <f>IF(P15="Yes","payequationfive",IF(P14="PA1","payequationone",IF(P14="PA2","payequationtwo",IF(P14="PA3","payequationthree",IF(P14="PA4","payequationfour","")))))</f>
        <v/>
      </c>
    </row>
    <row r="170" spans="34:45" x14ac:dyDescent="0.25">
      <c r="AS170" s="142"/>
    </row>
    <row r="171" spans="34:45" ht="54" customHeight="1" x14ac:dyDescent="0.25">
      <c r="AS171" s="142" t="s">
        <v>117</v>
      </c>
    </row>
    <row r="172" spans="34:45" ht="54" customHeight="1" x14ac:dyDescent="0.25">
      <c r="AS172" s="142" t="s">
        <v>118</v>
      </c>
    </row>
    <row r="173" spans="34:45" ht="54" customHeight="1" x14ac:dyDescent="0.25">
      <c r="AS173" s="142" t="s">
        <v>119</v>
      </c>
    </row>
    <row r="174" spans="34:45" ht="54" customHeight="1" x14ac:dyDescent="0.25">
      <c r="AS174" s="142" t="s">
        <v>120</v>
      </c>
    </row>
    <row r="175" spans="34:45" ht="54" customHeight="1" x14ac:dyDescent="0.25">
      <c r="AS175" s="142" t="s">
        <v>121</v>
      </c>
    </row>
  </sheetData>
  <sheetProtection algorithmName="SHA-512" hashValue="dgjGhMXdgeuIweqHbDmA4FCxXkdZofd6iJyxLD858ikOaYu7qQA4YWDrRk3loGAVTJJc7r0STy5CsYTgx3IO5g==" saltValue="a6Sxtt1GxXf3xLmczmV/mw==" spinCount="100000" sheet="1" objects="1" scenarios="1" selectLockedCells="1"/>
  <mergeCells count="32">
    <mergeCell ref="A3:R3"/>
    <mergeCell ref="L57:O57"/>
    <mergeCell ref="AI145:AJ145"/>
    <mergeCell ref="B8:C8"/>
    <mergeCell ref="B9:H9"/>
    <mergeCell ref="B10:H10"/>
    <mergeCell ref="E14:L14"/>
    <mergeCell ref="M14:O14"/>
    <mergeCell ref="B22:P22"/>
    <mergeCell ref="B13:P13"/>
    <mergeCell ref="D8:P8"/>
    <mergeCell ref="I21:J21"/>
    <mergeCell ref="K21:O21"/>
    <mergeCell ref="B21:H21"/>
    <mergeCell ref="B15:O15"/>
    <mergeCell ref="E20:K20"/>
    <mergeCell ref="D57:F57"/>
    <mergeCell ref="G57:J57"/>
    <mergeCell ref="B20:D20"/>
    <mergeCell ref="C4:P4"/>
    <mergeCell ref="C5:F5"/>
    <mergeCell ref="H5:I5"/>
    <mergeCell ref="N5:P5"/>
    <mergeCell ref="E6:P6"/>
    <mergeCell ref="B11:H11"/>
    <mergeCell ref="K5:L5"/>
    <mergeCell ref="C18:D18"/>
    <mergeCell ref="E7:F7"/>
    <mergeCell ref="B7:C7"/>
    <mergeCell ref="K7:L7"/>
    <mergeCell ref="G7:J7"/>
    <mergeCell ref="M7:P7"/>
  </mergeCells>
  <conditionalFormatting sqref="I21">
    <cfRule type="cellIs" dxfId="59" priority="5" operator="between">
      <formula>0.00001</formula>
      <formula>500000</formula>
    </cfRule>
    <cfRule type="cellIs" dxfId="58" priority="6" operator="between">
      <formula>-0.001</formula>
      <formula>-500000</formula>
    </cfRule>
  </conditionalFormatting>
  <conditionalFormatting sqref="L57 F24:F56 K24:K56 P24:P56">
    <cfRule type="containsText" dxfId="57" priority="2" operator="containsText" text="CA">
      <formula>NOT(ISERROR(SEARCH("CA",F24)))</formula>
    </cfRule>
    <cfRule type="cellIs" dxfId="56" priority="3" operator="between">
      <formula>0</formula>
      <formula>500000</formula>
    </cfRule>
    <cfRule type="cellIs" dxfId="55" priority="4" operator="between">
      <formula>-0.0000000001</formula>
      <formula>-500000</formula>
    </cfRule>
  </conditionalFormatting>
  <conditionalFormatting sqref="P21">
    <cfRule type="cellIs" dxfId="54" priority="1" operator="between">
      <formula>0.0000001</formula>
      <formula>500000</formula>
    </cfRule>
  </conditionalFormatting>
  <dataValidations count="9">
    <dataValidation type="list" errorStyle="warning" allowBlank="1" showInputMessage="1" showErrorMessage="1" errorTitle="WARNING" error="Incorrect value entered in cell D8. Please choose a surface course mix from the drop-down menu" promptTitle="Instructions" prompt="Please select a surface course mix from the drop-down menu" sqref="D8" xr:uid="{00000000-0002-0000-0400-000000000000}">
      <formula1>$AI$147:$AI$150</formula1>
    </dataValidation>
    <dataValidation errorStyle="warning" allowBlank="1" showInputMessage="1" sqref="E19" xr:uid="{00000000-0002-0000-0400-000001000000}"/>
    <dataValidation type="list" errorStyle="warning" allowBlank="1" showInputMessage="1" showErrorMessage="1" errorTitle="WARNING" error="Please select a value for the paving route location from the drop-down menu" promptTitle="Instrucitons" prompt="Please select a value from the drop-down menu" sqref="E14:L14" xr:uid="{00000000-0002-0000-0400-000002000000}">
      <formula1>$AH$159:$AH$162</formula1>
    </dataValidation>
    <dataValidation type="decimal" allowBlank="1" showInputMessage="1" showErrorMessage="1" errorTitle="Warning" error="Please enter a numeric value between 0 and 500 in/mi for the IRI measurement" promptTitle="Instructions" prompt="Please enter your pre-construction IRI here." sqref="F16" xr:uid="{00000000-0002-0000-0400-000003000000}">
      <formula1>0</formula1>
      <formula2>500</formula2>
    </dataValidation>
    <dataValidation type="decimal" allowBlank="1" showInputMessage="1" showErrorMessage="1" errorTitle="Warning" error="Please enter a numeric value between 0 and 500 in/mi for the IRI measurement" promptTitle="Instructions" prompt="Please enter your target IRI here._x000a__x000a_You can determine your target IRI on the worksheet titled &quot;Target IRI Lookup Table &amp; Tool&quot;" sqref="P16" xr:uid="{00000000-0002-0000-0400-000004000000}">
      <formula1>0</formula1>
      <formula2>500</formula2>
    </dataValidation>
    <dataValidation type="decimal" allowBlank="1" showInputMessage="1" showErrorMessage="1" errorTitle="Warning" error="Please enter a numeric value between 0 and 300 in/mi for the IRI measurement" promptTitle="Instructions" prompt="Please enter your current or preconstruction IRI here." sqref="L16" xr:uid="{00000000-0002-0000-0400-000005000000}">
      <formula1>0</formula1>
      <formula2>500</formula2>
    </dataValidation>
    <dataValidation type="list" allowBlank="1" showInputMessage="1" showErrorMessage="1" errorTitle="WARNING" error="Please enter a valid entry from the drop-down menu or leave this cell blank" promptTitle="Instructions" prompt="Please select a value from the drop-down menu._x000a__x000a_Milling is one operation. Paving each layer of asphalt mix is an individual operation unless plans specify paving a mix in two lifts.  In such case, each lift is considered as an operation." sqref="P15" xr:uid="{00000000-0002-0000-0400-000006000000}">
      <formula1>$AH$155:$AH$156</formula1>
    </dataValidation>
    <dataValidation allowBlank="1" showInputMessage="1" showErrorMessage="1" promptTitle="Instructions" prompt="Please enter your target IRI here._x000a__x000a_You can determine your target IRI on the worksheet titled &quot;Target IRI Lookup Table &amp; Tool&quot;" sqref="E18" xr:uid="{00000000-0002-0000-0400-000007000000}"/>
    <dataValidation allowBlank="1" showInputMessage="1" showErrorMessage="1" promptTitle="Instructions" prompt="Please add up the total pay adjustments of any excluded lots from this worksheet and enter that value into this cell. If the excluded lots' pay adjustments aren't listed here, then those pay adjustments will count toward the total pay adjustments." sqref="P20" xr:uid="{1E9831EA-C942-4787-99C3-2B4067FBE1EA}"/>
  </dataValidations>
  <pageMargins left="0.7" right="0.7" top="0.75" bottom="0.75" header="0.3" footer="0.3"/>
  <pageSetup scale="72" fitToHeight="0" orientation="portrait" r:id="rId1"/>
  <headerFooter>
    <oddHeader>&amp;C&amp;"-,Bold"&amp;12Lane IRI Data Summary
&amp;A</oddHeader>
    <oddFooter>&amp;L&amp;G&amp;C&amp;"-,Bold"&amp;14New Jersey Department of Transportation
Division of Local Aid &amp; Economic Development&amp;R&amp;G</oddFooter>
  </headerFooter>
  <drawing r:id="rId2"/>
  <legacyDrawing r:id="rId3"/>
  <legacyDrawingHF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DBF8D-AE8F-4C4B-8211-4BB725ED8E34}">
  <sheetPr>
    <pageSetUpPr fitToPage="1"/>
  </sheetPr>
  <dimension ref="B1:IO175"/>
  <sheetViews>
    <sheetView topLeftCell="A3" zoomScale="115" zoomScaleNormal="115" workbookViewId="0">
      <selection activeCell="C4" sqref="C4:P4"/>
    </sheetView>
  </sheetViews>
  <sheetFormatPr defaultColWidth="8.7109375" defaultRowHeight="15" x14ac:dyDescent="0.25"/>
  <cols>
    <col min="1" max="1" width="9" customWidth="1"/>
    <col min="2" max="2" width="9.5703125" customWidth="1"/>
    <col min="3" max="3" width="7.85546875" customWidth="1"/>
    <col min="4" max="4" width="7.5703125" customWidth="1"/>
    <col min="5" max="5" width="5.140625" customWidth="1"/>
    <col min="6" max="6" width="12.42578125" customWidth="1"/>
    <col min="7" max="7" width="8.5703125" customWidth="1"/>
    <col min="8" max="9" width="7.7109375" customWidth="1"/>
    <col min="10" max="10" width="5.28515625" customWidth="1"/>
    <col min="11" max="11" width="12.42578125" customWidth="1"/>
    <col min="12" max="12" width="8.140625" bestFit="1" customWidth="1"/>
    <col min="13" max="13" width="7.42578125" customWidth="1"/>
    <col min="14" max="14" width="6.85546875" customWidth="1"/>
    <col min="15" max="15" width="5.7109375" customWidth="1"/>
    <col min="16" max="16" width="12.42578125" customWidth="1"/>
    <col min="17" max="19" width="57" customWidth="1"/>
    <col min="20" max="20" width="10.5703125" customWidth="1"/>
    <col min="23" max="23" width="10.42578125" customWidth="1"/>
    <col min="26" max="34" width="8.7109375" style="126"/>
    <col min="35" max="35" width="99.85546875" style="126" customWidth="1"/>
    <col min="36" max="38" width="8.7109375" style="126"/>
    <col min="39" max="39" width="30.42578125" style="126" customWidth="1"/>
    <col min="40" max="41" width="8.7109375" style="126"/>
    <col min="42" max="42" width="9.42578125" style="126" bestFit="1" customWidth="1"/>
    <col min="43" max="43" width="70.85546875" style="126" customWidth="1"/>
    <col min="44" max="46" width="8.7109375" style="126"/>
    <col min="47" max="47" width="88.7109375" style="126" customWidth="1"/>
    <col min="48" max="249" width="8.7109375" style="126"/>
  </cols>
  <sheetData>
    <row r="1" spans="2:25" ht="12.6" hidden="1" customHeight="1" x14ac:dyDescent="0.25"/>
    <row r="2" spans="2:25" hidden="1" x14ac:dyDescent="0.25"/>
    <row r="3" spans="2:25" ht="15.75" thickBot="1" x14ac:dyDescent="0.3">
      <c r="B3" s="237" t="s">
        <v>178</v>
      </c>
      <c r="C3" s="237"/>
      <c r="D3" s="237"/>
      <c r="E3" s="237"/>
      <c r="F3" s="237"/>
      <c r="G3" s="237"/>
      <c r="H3" s="237"/>
      <c r="I3" s="237"/>
      <c r="J3" s="237"/>
      <c r="K3" s="237"/>
      <c r="L3" s="237"/>
      <c r="M3" s="237"/>
      <c r="N3" s="237"/>
      <c r="O3" s="237"/>
      <c r="P3" s="237"/>
    </row>
    <row r="4" spans="2:25" ht="15.75" thickBot="1" x14ac:dyDescent="0.3">
      <c r="B4" s="43" t="s">
        <v>78</v>
      </c>
      <c r="C4" s="204"/>
      <c r="D4" s="204"/>
      <c r="E4" s="204"/>
      <c r="F4" s="204"/>
      <c r="G4" s="204"/>
      <c r="H4" s="204"/>
      <c r="I4" s="204"/>
      <c r="J4" s="204"/>
      <c r="K4" s="204"/>
      <c r="L4" s="204"/>
      <c r="M4" s="204"/>
      <c r="N4" s="204"/>
      <c r="O4" s="204"/>
      <c r="P4" s="205"/>
      <c r="Q4" s="155"/>
      <c r="R4" s="126"/>
      <c r="S4" s="126"/>
      <c r="T4" s="126"/>
      <c r="U4" s="126"/>
      <c r="V4" s="126"/>
      <c r="W4" s="126"/>
      <c r="X4" s="126"/>
      <c r="Y4" s="126"/>
    </row>
    <row r="5" spans="2:25" ht="15.75" thickBot="1" x14ac:dyDescent="0.3">
      <c r="B5" s="44" t="s">
        <v>79</v>
      </c>
      <c r="C5" s="206"/>
      <c r="D5" s="206"/>
      <c r="E5" s="206"/>
      <c r="F5" s="207"/>
      <c r="G5" s="44" t="s">
        <v>80</v>
      </c>
      <c r="H5" s="208"/>
      <c r="I5" s="209"/>
      <c r="J5" s="44" t="s">
        <v>81</v>
      </c>
      <c r="K5" s="211"/>
      <c r="L5" s="212"/>
      <c r="M5" s="45" t="s">
        <v>82</v>
      </c>
      <c r="N5" s="210"/>
      <c r="O5" s="211"/>
      <c r="P5" s="212"/>
      <c r="Q5" s="154"/>
      <c r="R5" s="126"/>
      <c r="S5" s="126"/>
      <c r="T5" s="126"/>
      <c r="U5" s="126"/>
      <c r="V5" s="126"/>
      <c r="W5" s="126"/>
      <c r="X5" s="126"/>
      <c r="Y5" s="126"/>
    </row>
    <row r="6" spans="2:25" ht="15.75" thickBot="1" x14ac:dyDescent="0.3">
      <c r="B6" s="46" t="s">
        <v>83</v>
      </c>
      <c r="C6" s="47"/>
      <c r="D6" s="47"/>
      <c r="E6" s="211"/>
      <c r="F6" s="211"/>
      <c r="G6" s="211"/>
      <c r="H6" s="211"/>
      <c r="I6" s="211"/>
      <c r="J6" s="211"/>
      <c r="K6" s="211"/>
      <c r="L6" s="211"/>
      <c r="M6" s="211"/>
      <c r="N6" s="211"/>
      <c r="O6" s="211"/>
      <c r="P6" s="212"/>
      <c r="Q6" s="126"/>
      <c r="R6" s="126"/>
      <c r="S6" s="126"/>
      <c r="T6" s="126"/>
      <c r="U6" s="126"/>
      <c r="V6" s="126"/>
      <c r="W6" s="126"/>
      <c r="X6" s="126"/>
      <c r="Y6" s="126"/>
    </row>
    <row r="7" spans="2:25" ht="15.6" customHeight="1" thickBot="1" x14ac:dyDescent="0.3">
      <c r="B7" s="202" t="s">
        <v>84</v>
      </c>
      <c r="C7" s="203"/>
      <c r="D7" s="30"/>
      <c r="E7" s="202" t="s">
        <v>85</v>
      </c>
      <c r="F7" s="203"/>
      <c r="G7" s="216"/>
      <c r="H7" s="216"/>
      <c r="I7" s="216"/>
      <c r="J7" s="217"/>
      <c r="K7" s="214" t="s">
        <v>149</v>
      </c>
      <c r="L7" s="215"/>
      <c r="M7" s="216"/>
      <c r="N7" s="216"/>
      <c r="O7" s="216"/>
      <c r="P7" s="217"/>
      <c r="Q7" s="126"/>
      <c r="R7" s="132"/>
      <c r="S7" s="126"/>
      <c r="T7" s="126"/>
      <c r="U7" s="126"/>
      <c r="V7" s="126"/>
      <c r="W7" s="126"/>
      <c r="X7" s="126"/>
      <c r="Y7" s="126"/>
    </row>
    <row r="8" spans="2:25" ht="15.6" customHeight="1" thickBot="1" x14ac:dyDescent="0.3">
      <c r="B8" s="202" t="s">
        <v>94</v>
      </c>
      <c r="C8" s="203"/>
      <c r="D8" s="211"/>
      <c r="E8" s="211"/>
      <c r="F8" s="211"/>
      <c r="G8" s="211"/>
      <c r="H8" s="211"/>
      <c r="I8" s="211"/>
      <c r="J8" s="211"/>
      <c r="K8" s="211"/>
      <c r="L8" s="211"/>
      <c r="M8" s="211"/>
      <c r="N8" s="211"/>
      <c r="O8" s="211"/>
      <c r="P8" s="212"/>
      <c r="Q8" s="126"/>
      <c r="R8" s="129"/>
      <c r="S8" s="126"/>
      <c r="T8" s="126"/>
      <c r="U8" s="126"/>
      <c r="V8" s="126"/>
      <c r="W8" s="126"/>
      <c r="X8" s="126"/>
      <c r="Y8" s="126"/>
    </row>
    <row r="9" spans="2:25" ht="15.6" customHeight="1" thickBot="1" x14ac:dyDescent="0.3">
      <c r="B9" s="202" t="s">
        <v>97</v>
      </c>
      <c r="C9" s="203"/>
      <c r="D9" s="203"/>
      <c r="E9" s="203"/>
      <c r="F9" s="203"/>
      <c r="G9" s="203"/>
      <c r="H9" s="203"/>
      <c r="I9" s="40"/>
      <c r="J9" s="48"/>
      <c r="K9" s="49"/>
      <c r="L9" s="49"/>
      <c r="M9" s="49"/>
      <c r="N9" s="49"/>
      <c r="O9" s="49"/>
      <c r="P9" s="50"/>
      <c r="Q9" s="126"/>
      <c r="R9" s="126"/>
      <c r="S9" s="126"/>
      <c r="T9" s="126"/>
      <c r="U9" s="126"/>
      <c r="V9" s="126"/>
      <c r="W9" s="126"/>
      <c r="X9" s="126"/>
      <c r="Y9" s="126"/>
    </row>
    <row r="10" spans="2:25" ht="15.6" customHeight="1" thickBot="1" x14ac:dyDescent="0.3">
      <c r="B10" s="202" t="s">
        <v>98</v>
      </c>
      <c r="C10" s="203"/>
      <c r="D10" s="203"/>
      <c r="E10" s="203"/>
      <c r="F10" s="203"/>
      <c r="G10" s="203"/>
      <c r="H10" s="203"/>
      <c r="I10" s="41"/>
      <c r="J10" s="48"/>
      <c r="K10" s="49"/>
      <c r="L10" s="49"/>
      <c r="M10" s="49"/>
      <c r="N10" s="49"/>
      <c r="O10" s="49"/>
      <c r="P10" s="50"/>
      <c r="Q10" s="126"/>
      <c r="R10" s="126"/>
      <c r="S10" s="126"/>
      <c r="T10" s="126"/>
      <c r="U10" s="126"/>
      <c r="V10" s="126"/>
      <c r="W10" s="126"/>
      <c r="X10" s="126"/>
      <c r="Y10" s="126"/>
    </row>
    <row r="11" spans="2:25" ht="15.6" customHeight="1" thickBot="1" x14ac:dyDescent="0.3">
      <c r="B11" s="202" t="s">
        <v>147</v>
      </c>
      <c r="C11" s="203"/>
      <c r="D11" s="203"/>
      <c r="E11" s="203"/>
      <c r="F11" s="203"/>
      <c r="G11" s="203"/>
      <c r="H11" s="203"/>
      <c r="I11" s="33"/>
      <c r="K11" s="51"/>
      <c r="L11" s="51"/>
      <c r="M11" s="52"/>
      <c r="N11" s="52"/>
      <c r="O11" s="53"/>
      <c r="P11" s="54"/>
      <c r="Q11" s="126"/>
      <c r="R11" s="126"/>
      <c r="S11" s="126"/>
      <c r="T11" s="150"/>
      <c r="U11" s="126"/>
      <c r="V11" s="129"/>
      <c r="W11" s="126"/>
      <c r="X11" s="126"/>
      <c r="Y11" s="126"/>
    </row>
    <row r="12" spans="2:25" ht="15.6" customHeight="1" thickBot="1" x14ac:dyDescent="0.3">
      <c r="B12" s="55" t="str">
        <f>IF(OR(ISBLANK(I11),ISBLANK(D8)),"",IF(AI152="Yes", "P does not meet minimum price requirement. Instead P will equal:",""))</f>
        <v/>
      </c>
      <c r="C12" s="49"/>
      <c r="D12" s="49"/>
      <c r="E12" s="47"/>
      <c r="F12" s="47"/>
      <c r="G12" s="32"/>
      <c r="H12" s="42" t="str">
        <f>IF(OR(ISBLANK(I11),ISBLANK(D8)),"",IF(I11&gt;=AI151,"",AI151))</f>
        <v/>
      </c>
      <c r="I12" s="35"/>
      <c r="J12" s="56"/>
      <c r="K12" s="57"/>
      <c r="L12" s="57"/>
      <c r="M12" s="58"/>
      <c r="N12" s="58"/>
      <c r="O12" s="59"/>
      <c r="P12" s="60"/>
      <c r="Q12" s="126"/>
      <c r="R12" s="126"/>
      <c r="S12" s="126"/>
      <c r="T12" s="126"/>
      <c r="U12" s="126"/>
      <c r="V12" s="129"/>
      <c r="W12" s="126"/>
      <c r="X12" s="126"/>
      <c r="Y12" s="126"/>
    </row>
    <row r="13" spans="2:25" ht="15.75" thickBot="1" x14ac:dyDescent="0.3">
      <c r="B13" s="225" t="s">
        <v>142</v>
      </c>
      <c r="C13" s="226"/>
      <c r="D13" s="226"/>
      <c r="E13" s="226"/>
      <c r="F13" s="226"/>
      <c r="G13" s="226"/>
      <c r="H13" s="226"/>
      <c r="I13" s="226"/>
      <c r="J13" s="226"/>
      <c r="K13" s="226"/>
      <c r="L13" s="226"/>
      <c r="M13" s="226"/>
      <c r="N13" s="226"/>
      <c r="O13" s="226"/>
      <c r="P13" s="227"/>
      <c r="Q13" s="126"/>
      <c r="R13" s="126"/>
      <c r="S13" s="126"/>
      <c r="T13" s="126"/>
      <c r="U13" s="126"/>
      <c r="V13" s="126"/>
      <c r="W13" s="126"/>
      <c r="X13" s="126"/>
      <c r="Y13" s="126"/>
    </row>
    <row r="14" spans="2:25" ht="15.75" thickBot="1" x14ac:dyDescent="0.3">
      <c r="B14" s="46" t="s">
        <v>101</v>
      </c>
      <c r="C14" s="61"/>
      <c r="D14" s="61"/>
      <c r="E14" s="211"/>
      <c r="F14" s="211"/>
      <c r="G14" s="211"/>
      <c r="H14" s="211"/>
      <c r="I14" s="211"/>
      <c r="J14" s="211"/>
      <c r="K14" s="211"/>
      <c r="L14" s="211"/>
      <c r="M14" s="220" t="s">
        <v>106</v>
      </c>
      <c r="N14" s="220"/>
      <c r="O14" s="220"/>
      <c r="P14" s="50" t="str">
        <f>IF(OR(ISBLANK(E14)),"",VLOOKUP(E14,AH159:AI162,2,FALSE))</f>
        <v/>
      </c>
      <c r="Q14" s="126"/>
      <c r="R14" s="126"/>
      <c r="S14" s="126"/>
      <c r="T14" s="126"/>
      <c r="U14" s="126"/>
      <c r="V14" s="126"/>
      <c r="W14" s="126"/>
      <c r="X14" s="126"/>
      <c r="Y14" s="126"/>
    </row>
    <row r="15" spans="2:25" ht="15.75" thickBot="1" x14ac:dyDescent="0.3">
      <c r="B15" s="233" t="s">
        <v>123</v>
      </c>
      <c r="C15" s="234"/>
      <c r="D15" s="234"/>
      <c r="E15" s="234"/>
      <c r="F15" s="234"/>
      <c r="G15" s="234"/>
      <c r="H15" s="234"/>
      <c r="I15" s="234"/>
      <c r="J15" s="234"/>
      <c r="K15" s="234"/>
      <c r="L15" s="234"/>
      <c r="M15" s="234"/>
      <c r="N15" s="234"/>
      <c r="O15" s="234"/>
      <c r="P15" s="85"/>
      <c r="Q15" s="126"/>
      <c r="R15" s="129"/>
      <c r="S15" s="126"/>
      <c r="T15" s="126"/>
      <c r="U15" s="126"/>
      <c r="V15" s="126"/>
      <c r="W15" s="126"/>
      <c r="X15" s="126"/>
      <c r="Y15" s="126"/>
    </row>
    <row r="16" spans="2:25" ht="15.75" thickBot="1" x14ac:dyDescent="0.3">
      <c r="B16" s="46" t="s">
        <v>122</v>
      </c>
      <c r="C16" s="48"/>
      <c r="D16" s="48"/>
      <c r="E16" s="48"/>
      <c r="F16" s="86"/>
      <c r="G16" s="66"/>
      <c r="H16" s="67"/>
      <c r="I16" s="67"/>
      <c r="J16" s="68"/>
      <c r="K16" s="68"/>
      <c r="L16" s="69"/>
      <c r="M16" s="46" t="s">
        <v>107</v>
      </c>
      <c r="N16" s="47"/>
      <c r="O16" s="48"/>
      <c r="P16" s="34"/>
      <c r="Q16" s="126"/>
      <c r="R16" s="129"/>
      <c r="S16" s="126"/>
      <c r="T16" s="126"/>
      <c r="U16" s="126"/>
      <c r="V16" s="126"/>
      <c r="W16" s="126"/>
      <c r="X16" s="126"/>
      <c r="Y16" s="126"/>
    </row>
    <row r="17" spans="2:64" ht="34.5" customHeight="1" x14ac:dyDescent="0.25">
      <c r="B17" s="62"/>
      <c r="C17" s="63"/>
      <c r="D17" s="63"/>
      <c r="G17" s="64"/>
      <c r="H17" s="64"/>
      <c r="I17" s="64"/>
      <c r="J17" s="64"/>
      <c r="K17" s="64"/>
      <c r="L17" s="64"/>
      <c r="M17" s="65"/>
      <c r="N17" s="65"/>
      <c r="O17" s="65"/>
      <c r="P17" s="70"/>
      <c r="Q17" s="126"/>
      <c r="R17" s="129"/>
      <c r="S17" s="126"/>
      <c r="T17" s="126"/>
      <c r="U17" s="126"/>
      <c r="V17" s="126"/>
      <c r="W17" s="126"/>
      <c r="X17" s="126"/>
      <c r="Y17" s="126"/>
      <c r="AU17" s="126" t="s">
        <v>130</v>
      </c>
      <c r="AV17" s="127" t="s">
        <v>140</v>
      </c>
      <c r="BL17" s="128" t="str">
        <f>IF($P$15="Yes",IF(E24&lt;=$P$16,0, ($AM$158/((-37.75347*LN($P$16))+194.87))-($AM$158/((-37.75347*LN(E24))+194.87))),"NOT PA5 ONE OPERATION")</f>
        <v>NOT PA5 ONE OPERATION</v>
      </c>
    </row>
    <row r="18" spans="2:64" ht="34.5" customHeight="1" x14ac:dyDescent="0.25">
      <c r="B18" s="71" t="str">
        <f>IF(P15="No",IF(P14="PA1","A =",IF(P14="PA3","A=","")),IF(P15="Yes","A=",""))</f>
        <v/>
      </c>
      <c r="C18" s="213" t="str">
        <f>IF(P15="No",IF(P14="PA1",ROUND(1267.2*((I10/9)+(I9*AI153/150)),2),IF(P14="PA3",ROUND(1267.2*((I10/9)+(I9*AI153/150)),2),"")),IF(P15="Yes",ROUND(1267.2*((I10/9)+(I9*AI153/150)),2),""))</f>
        <v/>
      </c>
      <c r="D18" s="213"/>
      <c r="E18" s="72"/>
      <c r="F18" s="73"/>
      <c r="G18" s="64"/>
      <c r="H18" s="64"/>
      <c r="I18" s="64"/>
      <c r="J18" s="64"/>
      <c r="K18" s="64"/>
      <c r="L18" s="64"/>
      <c r="M18" s="65"/>
      <c r="N18" s="65"/>
      <c r="O18" s="65"/>
      <c r="P18" s="70"/>
      <c r="Q18" s="126"/>
      <c r="R18" s="126"/>
      <c r="S18" s="126"/>
      <c r="T18" s="126"/>
      <c r="U18" s="126"/>
      <c r="V18" s="126"/>
      <c r="W18" s="126"/>
      <c r="X18" s="126"/>
      <c r="Y18" s="126"/>
      <c r="AU18" s="126" t="s">
        <v>134</v>
      </c>
      <c r="AV18" s="127" t="s">
        <v>139</v>
      </c>
      <c r="BL18" s="126" t="str">
        <f>IF($P$14="PA1",IF(E24&lt;$P$16,0,IF(E24&gt;170,_xlfn.CONCAT("-$",ROUND($C$18,2)," or CA"),($C$18/((-37.75347*LN($P$16))+194.87))-($C$18/((-37.75347*LN(E24))+194.87)))),"NOT PA1")</f>
        <v>NOT PA1</v>
      </c>
    </row>
    <row r="19" spans="2:64" ht="48.75" customHeight="1" thickBot="1" x14ac:dyDescent="0.3">
      <c r="B19" s="71"/>
      <c r="C19" s="73"/>
      <c r="D19" s="73"/>
      <c r="E19" s="64"/>
      <c r="F19" s="64"/>
      <c r="G19" s="64"/>
      <c r="J19" s="74"/>
      <c r="K19" s="74"/>
      <c r="L19" s="64"/>
      <c r="M19" s="65"/>
      <c r="N19" s="65"/>
      <c r="O19" s="65"/>
      <c r="P19" s="70"/>
      <c r="Q19" s="126"/>
      <c r="R19" s="129"/>
      <c r="S19" s="126"/>
      <c r="T19" s="126"/>
      <c r="U19" s="126"/>
      <c r="V19" s="126"/>
      <c r="W19" s="126"/>
      <c r="X19" s="126"/>
      <c r="Y19" s="126"/>
      <c r="AU19" s="126" t="s">
        <v>133</v>
      </c>
      <c r="AV19" s="127" t="s">
        <v>138</v>
      </c>
      <c r="BL19" s="126" t="str">
        <f>IF($P$14="PA2",IF(E24&lt;=120,0,IF(E24&gt;170,"Max Neg. Pay/CA",((E24-120)*-5))),"NOT PA2")</f>
        <v>NOT PA2</v>
      </c>
    </row>
    <row r="20" spans="2:64" ht="15.75" thickBot="1" x14ac:dyDescent="0.3">
      <c r="B20" s="202" t="s">
        <v>141</v>
      </c>
      <c r="C20" s="203"/>
      <c r="D20" s="203"/>
      <c r="E20" s="235"/>
      <c r="F20" s="235"/>
      <c r="G20" s="235"/>
      <c r="H20" s="235"/>
      <c r="I20" s="235"/>
      <c r="J20" s="235"/>
      <c r="K20" s="236"/>
      <c r="L20" s="75" t="s">
        <v>150</v>
      </c>
      <c r="M20" s="75"/>
      <c r="N20" s="75"/>
      <c r="O20" s="75"/>
      <c r="P20" s="145"/>
      <c r="Q20" s="126"/>
      <c r="R20" s="126"/>
      <c r="S20" s="126"/>
      <c r="T20" s="126"/>
      <c r="U20" s="126"/>
      <c r="V20" s="126"/>
      <c r="W20" s="126"/>
      <c r="X20" s="126"/>
      <c r="Y20" s="126"/>
      <c r="AU20" s="126" t="s">
        <v>132</v>
      </c>
      <c r="AV20" s="129" t="s">
        <v>137</v>
      </c>
      <c r="BL20" s="126" t="str">
        <f>IF($P$14="PA3",IF(E24&lt;=120,0,IF(E24&gt;170,_xlfn.CONCAT("-$",C18," or CA"),($C$18/((-37.75347*LN($P$16))+194.87))-($C$18/((-37.75347*LN(E24))+194.87)))),"NOT PA3")</f>
        <v>NOT PA3</v>
      </c>
    </row>
    <row r="21" spans="2:64" ht="15.75" thickBot="1" x14ac:dyDescent="0.3">
      <c r="B21" s="231" t="s">
        <v>143</v>
      </c>
      <c r="C21" s="232"/>
      <c r="D21" s="232"/>
      <c r="E21" s="232"/>
      <c r="F21" s="232"/>
      <c r="G21" s="232"/>
      <c r="H21" s="232"/>
      <c r="I21" s="228">
        <f>IF(SUM(F24:F56)+SUM(K24:K56)+SUM(P24:P56)=0,0,SUM(F24:F56)+SUM(K24:K56)+SUM(P24:P56)-P20)</f>
        <v>0</v>
      </c>
      <c r="J21" s="228"/>
      <c r="K21" s="229" t="s">
        <v>145</v>
      </c>
      <c r="L21" s="230"/>
      <c r="M21" s="230"/>
      <c r="N21" s="230"/>
      <c r="O21" s="230"/>
      <c r="P21" s="76">
        <f>COUNTIF(F24:F56,"*CA*")+COUNTIF(K24:K56,"*CA*")+COUNTIF(P24:P56,"*CA*")</f>
        <v>0</v>
      </c>
      <c r="Q21" s="126"/>
      <c r="R21" s="126"/>
      <c r="S21" s="126"/>
      <c r="T21" s="126"/>
      <c r="U21" s="126"/>
      <c r="V21" s="126"/>
      <c r="W21" s="126"/>
      <c r="X21" s="126"/>
      <c r="Y21" s="126"/>
      <c r="AU21" s="126" t="s">
        <v>131</v>
      </c>
      <c r="AV21" s="127" t="s">
        <v>136</v>
      </c>
      <c r="BL21" s="126" t="str">
        <f>IF($P$14="PA4",IF(E24&lt;=$P$16,0,IF(E24&gt;$AT$147,"Max Neg. Pay/CA",((E24-$P$16)*(-1.25)))),"NOT PA4")</f>
        <v>NOT PA4</v>
      </c>
    </row>
    <row r="22" spans="2:64" ht="25.5" customHeight="1" thickBot="1" x14ac:dyDescent="0.3">
      <c r="B22" s="221" t="s">
        <v>151</v>
      </c>
      <c r="C22" s="222"/>
      <c r="D22" s="222"/>
      <c r="E22" s="222"/>
      <c r="F22" s="222"/>
      <c r="G22" s="223"/>
      <c r="H22" s="223"/>
      <c r="I22" s="223"/>
      <c r="J22" s="223"/>
      <c r="K22" s="223"/>
      <c r="L22" s="223"/>
      <c r="M22" s="223"/>
      <c r="N22" s="223"/>
      <c r="O22" s="223"/>
      <c r="P22" s="224"/>
      <c r="T22" s="126"/>
      <c r="U22" s="126"/>
      <c r="V22" s="126"/>
      <c r="W22" s="126"/>
      <c r="X22" s="126"/>
      <c r="Y22" s="126"/>
      <c r="AU22" s="126" t="s">
        <v>135</v>
      </c>
      <c r="AV22" s="130" t="s">
        <v>144</v>
      </c>
    </row>
    <row r="23" spans="2:64" ht="15.75" thickBot="1" x14ac:dyDescent="0.3">
      <c r="B23" s="77" t="s">
        <v>116</v>
      </c>
      <c r="C23" s="78" t="s">
        <v>126</v>
      </c>
      <c r="D23" s="78" t="s">
        <v>127</v>
      </c>
      <c r="E23" s="79" t="s">
        <v>129</v>
      </c>
      <c r="F23" s="80" t="s">
        <v>86</v>
      </c>
      <c r="G23" s="77" t="s">
        <v>116</v>
      </c>
      <c r="H23" s="78" t="s">
        <v>126</v>
      </c>
      <c r="I23" s="78" t="s">
        <v>128</v>
      </c>
      <c r="J23" s="81" t="s">
        <v>129</v>
      </c>
      <c r="K23" s="82" t="s">
        <v>86</v>
      </c>
      <c r="L23" s="77" t="s">
        <v>116</v>
      </c>
      <c r="M23" s="78" t="s">
        <v>126</v>
      </c>
      <c r="N23" s="78" t="s">
        <v>127</v>
      </c>
      <c r="O23" s="81" t="s">
        <v>129</v>
      </c>
      <c r="P23" s="82" t="s">
        <v>86</v>
      </c>
      <c r="T23" s="151"/>
      <c r="U23" s="126"/>
      <c r="V23" s="126">
        <v>101.366</v>
      </c>
      <c r="W23" s="126"/>
      <c r="X23" s="126"/>
      <c r="Y23" s="126"/>
    </row>
    <row r="24" spans="2:64" x14ac:dyDescent="0.25">
      <c r="B24" s="36"/>
      <c r="C24" s="39"/>
      <c r="D24" s="39"/>
      <c r="E24" s="37"/>
      <c r="F24" s="83" t="str">
        <f>IF(OR(ISBLANK($I$9),ISBLANK($I$10),ISBLANK($I$11),ISBLANK($P$14),ISBLANK($P$15),ISBLANK($P$16),ISBLANK($F$16),ISBLANK(B24),ISBLANK(C24),ISBLANK(D24),ISBLANK(E24)),"",IF($P$15="Yes",IF(E24&lt;=$P$16,0, ROUND(($AM$158/((-37.75347*LN($P$16))+194.87))-($AM$158/((-37.75347*LN(E24))+194.87)),2)),IF($P$14="PA1",IF(E24&lt;$P$16, ROUND(($C$18/((-37.75347*LN($P$16))+194.87))-($C$18/((-37.75347*LN(E24))+194.87)),2),IF(E24&gt;170,_xlfn.CONCAT("-$",ROUND($C$18,2)," or CA"),ROUND(($C$18/((-37.75347*LN($P$16))+194.87))-($C$18/((-37.75347*LN(E24))+194.87)),2))),IF($P$14="PA2",IF(E24&lt;=120,0,IF(E24&gt;170,"Max Neg. Pay/CA",ROUND(((E24-120)*-5),2))),IF($P$14="PA3",IF(E24&lt;=120,0,IF(E24&gt;170,_xlfn.CONCAT("-$",$C$18," or CA"),ROUND(($C$18/((-37.75347*LN($P$16))+194.87))-($C$18/((-37.75347*LN(E24))+194.87)),2))),IF($P$14="PA4",IF(E24&lt;=$P$16,0,IF(E24&gt;$AT$147,"Max Neg. Pay/CA",ROUND(((E24-$P$16)*(-1.25)),2))),""))))))</f>
        <v/>
      </c>
      <c r="G24" s="38"/>
      <c r="H24" s="39"/>
      <c r="I24" s="39"/>
      <c r="J24" s="37"/>
      <c r="K24" s="84" t="str">
        <f>IF(OR(ISBLANK($I$9),ISBLANK($I$10),ISBLANK($I$11),ISBLANK($P$14),ISBLANK($P$15),ISBLANK($P$16),ISBLANK($F$16),ISBLANK(G24),ISBLANK(H24),ISBLANK(I24),ISBLANK(J24)),"",IF($P$15="Yes",IF(J24&lt;=$P$16,0, ROUND(($AM$158/((-37.75347*LN($P$16))+194.87))-($AM$158/((-37.75347*LN(J24))+194.87)),2)),IF($P$14="PA1",IF(J24&lt;$P$16,ROUND(($C$18/((-37.75347*LN($P$16))+194.87))-($C$18/((-37.75347*LN(J24))+194.87)),2),IF(J24&gt;170,_xlfn.CONCAT("-$",ROUND($C$18,2)," or CA"),ROUND(($C$18/((-37.75347*LN($P$16))+194.87))-($C$18/((-37.75347*LN(J24))+194.87)),2))),IF($P$14="PA2",IF(J24&lt;=120,0,IF(J24&gt;170,"Max Neg. Pay/CA",ROUND(((J24-120)*-5),2))),IF($P$14="PA3",IF(J24&lt;=120,0,IF(J24&gt;170,_xlfn.CONCAT("-$",$C$18," or CA"),ROUND(($C$18/((-37.75347*LN($P$16))+194.87))-($C$18/((-37.75347*LN(J24))+194.87)),2))),IF($P$14="PA4",IF(J24&lt;=$P$16,0,IF(J24&gt;$AT$147,"Max Neg. Pay/CA",ROUND(((J24-$P$16)*(-1.25)),2))),""))))))</f>
        <v/>
      </c>
      <c r="L24" s="38"/>
      <c r="M24" s="39"/>
      <c r="N24" s="39"/>
      <c r="O24" s="37"/>
      <c r="P24" s="84" t="str">
        <f>IF(OR(ISBLANK($I$9),ISBLANK($I$10),ISBLANK($I$11),ISBLANK($P$14),ISBLANK($P$15),ISBLANK($P$16),ISBLANK($F$16),ISBLANK(L24),ISBLANK(M24),ISBLANK(N24),ISBLANK(O24)),"",IF($P$15="Yes",IF(O24&lt;=$P$16,0, ROUND(($AM$158/((-37.75347*LN($P$16))+194.87))-($AM$158/((-37.75347*LN(O24))+194.87)),2)),IF($P$14="PA1",IF(O24&lt;$P$16,ROUND(($C$18/((-37.75347*LN($P$16))+194.87))-($C$18/((-37.75347*LN(O24))+194.87)),2),IF(O24&gt;170,_xlfn.CONCAT("-$",ROUND($C$18,2)," or CA"),ROUND(($C$18/((-37.75347*LN($P$16))+194.87))-($C$18/((-37.75347*LN(O24))+194.87)),2))),IF($P$14="PA2",IF(O24&lt;=120,0,IF(O24&gt;170,"Max Neg. Pay/CA",ROUND(((O24-120)*-5),2))),IF($P$14="PA3",IF(O24&lt;=120,0,IF(O24&gt;170,_xlfn.CONCAT("-$",$C$18," or CA"),ROUND(($C$18/((-37.75347*LN($P$16))+194.87))-($C$18/((-37.75347*LN(O24))+194.87)),2))),IF($P$14="PA4",IF(O24&lt;=$P$16,0,IF(O24&gt;$AT$147,"Max Neg. Pay/CA",ROUND(((O24-$P$16)*(-1.25)),2))),""))))))</f>
        <v/>
      </c>
      <c r="Q24" s="95" t="str">
        <f>IF(OR(ISBLANK(C24),ISBLANK(D24)),"",IF(OR(C58=FALSE,D58=FALSE),"Error: Please input lots in a numerical decimal format (0.01)",IF(ROUND(D24-C24,2)&gt;0.01,"Error: Lot Size is not reported in lenghts equivalent to 0.01 mile",IF(ROUND(D24-C24,2)&lt;0.01,"Error: Lot Size is not reported in lenghts equivalent to 0.01 mile",""))))</f>
        <v/>
      </c>
      <c r="R24" s="95" t="str">
        <f>IF(OR(ISBLANK(H24),ISBLANK(I24)),"",IF(OR(H58=FALSE,I58=FALSE),"Error: Please input lots in a numerical decimal format (0.01)",IF(ROUND(I24-H24,2)&gt;0.01,"Error: Lot Size is not reported in lenghts equivalent to 0.01 mile",IF(ROUND(I24-H24,2)&lt;0.01,"Error: Lot Size is not reported in lenghts equivalent to 0.01 mile",""))))</f>
        <v/>
      </c>
      <c r="S24" s="95" t="str">
        <f>IF(OR(ISBLANK(M24),ISBLANK(N24)),"",IF(OR(M58=FALSE,N58=FALSE),"Error: Please input lots in a numerical decimal format (0.01)",IF(ROUND(N24-M24,2)&gt;0.01,"Error: Lot Size is not reported in lenghts equivalent to 0.01 mile",IF(ROUND(N24-M24,2)&lt;0.01,"Error: Lot Size is not reported in lenghts equivalent to 0.01 mile",""))))</f>
        <v/>
      </c>
      <c r="T24" s="126"/>
      <c r="U24" s="126"/>
      <c r="V24" s="126">
        <f>ROUND(V23,0)</f>
        <v>101</v>
      </c>
      <c r="W24" s="126"/>
      <c r="X24" s="126"/>
      <c r="Y24" s="126"/>
    </row>
    <row r="25" spans="2:64" x14ac:dyDescent="0.25">
      <c r="B25" s="87"/>
      <c r="C25" s="88"/>
      <c r="D25" s="88"/>
      <c r="E25" s="89"/>
      <c r="F25" s="83" t="str">
        <f>IF(OR(ISBLANK($I$9),ISBLANK($I$10),ISBLANK($I$11),ISBLANK($P$14),ISBLANK($P$15),ISBLANK($P$16),ISBLANK($F$16),ISBLANK(B25),ISBLANK(C25),ISBLANK(D25),ISBLANK(E25)),"",IF($P$15="Yes",IF(E25&lt;=$P$16,0, ROUND(($AM$158/((-37.75347*LN($P$16))+194.87))-($AM$158/((-37.75347*LN(E25))+194.87)),2)),IF($P$14="PA1",IF(E25&lt;$P$16, ROUND(($C$18/((-37.75347*LN($P$16))+194.87))-($C$18/((-37.75347*LN(E25))+194.87)),2),IF(E25&gt;170,_xlfn.CONCAT("-$",ROUND($C$18,2)," or CA"),ROUND(($C$18/((-37.75347*LN($P$16))+194.87))-($C$18/((-37.75347*LN(E25))+194.87)),2))),IF($P$14="PA2",IF(E25&lt;=120,0,IF(E25&gt;170,"Max Neg. Pay/CA",ROUND(((E25-120)*-5),2))),IF($P$14="PA3",IF(E25&lt;=120,0,IF(E25&gt;170,_xlfn.CONCAT("-$",$C$18," or CA"),ROUND(($C$18/((-37.75347*LN($P$16))+194.87))-($C$18/((-37.75347*LN(E25))+194.87)),2))),IF($P$14="PA4",IF(E25&lt;=$P$16,0,IF(E25&gt;$AT$147,"Max Neg. Pay/CA",ROUND(((E25-$P$16)*(-1.25)),2))),""))))))</f>
        <v/>
      </c>
      <c r="G25" s="90"/>
      <c r="H25" s="88"/>
      <c r="I25" s="88"/>
      <c r="J25" s="89"/>
      <c r="K25" s="84" t="str">
        <f t="shared" ref="K25:K56" si="0">IF(OR(ISBLANK($I$9),ISBLANK($I$10),ISBLANK($I$11),ISBLANK($P$14),ISBLANK($P$15),ISBLANK($P$16),ISBLANK($F$16),ISBLANK(G25),ISBLANK(H25),ISBLANK(I25),ISBLANK(J25)),"",IF($P$15="Yes",IF(J25&lt;=$P$16,0, ROUND(($AM$158/((-37.75347*LN($P$16))+194.87))-($AM$158/((-37.75347*LN(J25))+194.87)),2)),IF($P$14="PA1",IF(J25&lt;$P$16,ROUND(($C$18/((-37.75347*LN($P$16))+194.87))-($C$18/((-37.75347*LN(J25))+194.87)),2),IF(J25&gt;170,_xlfn.CONCAT("-$",ROUND($C$18,2)," or CA"),ROUND(($C$18/((-37.75347*LN($P$16))+194.87))-($C$18/((-37.75347*LN(J25))+194.87)),2))),IF($P$14="PA2",IF(J25&lt;=120,0,IF(J25&gt;170,"Max Neg. Pay/CA",ROUND(((J25-120)*-5),2))),IF($P$14="PA3",IF(J25&lt;=120,0,IF(J25&gt;170,_xlfn.CONCAT("-$",$C$18," or CA"),ROUND(($C$18/((-37.75347*LN($P$16))+194.87))-($C$18/((-37.75347*LN(J25))+194.87)),2))),IF($P$14="PA4",IF(J25&lt;=$P$16,0,IF(J25&gt;$AT$147,"Max Neg. Pay/CA",ROUND(((J25-$P$16)*(-1.25)),2))),""))))))</f>
        <v/>
      </c>
      <c r="L25" s="90"/>
      <c r="M25" s="88"/>
      <c r="N25" s="88"/>
      <c r="O25" s="89"/>
      <c r="P25" s="84" t="str">
        <f t="shared" ref="P25:P56" si="1">IF(OR(ISBLANK($I$9),ISBLANK($I$10),ISBLANK($I$11),ISBLANK($P$14),ISBLANK($P$15),ISBLANK($P$16),ISBLANK($F$16),ISBLANK(L25),ISBLANK(M25),ISBLANK(N25),ISBLANK(O25)),"",IF($P$15="Yes",IF(O25&lt;=$P$16,0, ROUND(($AM$158/((-37.75347*LN($P$16))+194.87))-($AM$158/((-37.75347*LN(O25))+194.87)),2)),IF($P$14="PA1",IF(O25&lt;$P$16,ROUND(($C$18/((-37.75347*LN($P$16))+194.87))-($C$18/((-37.75347*LN(O25))+194.87)),2),IF(O25&gt;170,_xlfn.CONCAT("-$",ROUND($C$18,2)," or CA"),ROUND(($C$18/((-37.75347*LN($P$16))+194.87))-($C$18/((-37.75347*LN(O25))+194.87)),2))),IF($P$14="PA2",IF(O25&lt;=120,0,IF(O25&gt;170,"Max Neg. Pay/CA",ROUND(((O25-120)*-5),2))),IF($P$14="PA3",IF(O25&lt;=120,0,IF(O25&gt;170,_xlfn.CONCAT("-$",$C$18," or CA"),ROUND(($C$18/((-37.75347*LN($P$16))+194.87))-($C$18/((-37.75347*LN(O25))+194.87)),2))),IF($P$14="PA4",IF(O25&lt;=$P$16,0,IF(O25&gt;$AT$147,"Max Neg. Pay/CA",ROUND(((O25-$P$16)*(-1.25)),2))),""))))))</f>
        <v/>
      </c>
      <c r="Q25" s="95" t="str">
        <f t="shared" ref="Q25:Q56" si="2">IF(OR(ISBLANK(C25),ISBLANK(D25)),"",IF(OR(C59=FALSE,D59=FALSE),"Error: Please input lots in a numerical decimal format (0.01)",IF(ROUND(D25-C25,2)&gt;0.01,"Error: Lot Size is not reported in lenghts equivalent to 0.01 mile",IF(ROUND(D25-C25,2)&lt;0.01,"Error: Lot Size is not reported in lenghts equivalent to 0.01 mile",""))))</f>
        <v/>
      </c>
      <c r="R25" s="95" t="str">
        <f t="shared" ref="R25:R56" si="3">IF(OR(ISBLANK(H25),ISBLANK(I25)),"",IF(OR(H59=FALSE,I59=FALSE),"Error: Please input lots in a numerical decimal format (0.01)",IF(ROUND(I25-H25,2)&gt;0.01,"Error: Lot Size is not reported in lenghts equivalent to 0.01 mile",IF(ROUND(I25-H25,2)&lt;0.01,"Error: Lot Size is not reported in lenghts equivalent to 0.01 mile",""))))</f>
        <v/>
      </c>
      <c r="S25" s="95" t="str">
        <f t="shared" ref="S25:S56" si="4">IF(OR(ISBLANK(M25),ISBLANK(N25)),"",IF(OR(M59=FALSE,N59=FALSE),"Error: Please input lots in a numerical decimal format (0.01)",IF(ROUND(N25-M25,2)&gt;0.01,"Error: Lot Size is not reported in lenghts equivalent to 0.01 mile",IF(ROUND(N25-M25,2)&lt;0.01,"Error: Lot Size is not reported in lenghts equivalent to 0.01 mile",""))))</f>
        <v/>
      </c>
      <c r="T25" s="149"/>
      <c r="U25" s="148"/>
      <c r="V25" s="149"/>
      <c r="W25" s="149"/>
      <c r="X25" s="126"/>
      <c r="Y25" s="126"/>
      <c r="AU25" s="126" t="s">
        <v>176</v>
      </c>
    </row>
    <row r="26" spans="2:64" x14ac:dyDescent="0.25">
      <c r="B26" s="87"/>
      <c r="C26" s="88"/>
      <c r="D26" s="88"/>
      <c r="E26" s="89"/>
      <c r="F26" s="83" t="str">
        <f t="shared" ref="F26:F56" si="5">IF(OR(ISBLANK($I$9),ISBLANK($I$10),ISBLANK($I$11),ISBLANK($P$14),ISBLANK($P$15),ISBLANK($P$16),ISBLANK($F$16),ISBLANK(B26),ISBLANK(C26),ISBLANK(D26),ISBLANK(E26)),"",IF($P$15="Yes",IF(E26&lt;=$P$16,0, ROUND(($AM$158/((-37.75347*LN($P$16))+194.87))-($AM$158/((-37.75347*LN(E26))+194.87)),2)),IF($P$14="PA1",IF(E26&lt;$P$16, ROUND(($C$18/((-37.75347*LN($P$16))+194.87))-($C$18/((-37.75347*LN(E26))+194.87)),2),IF(E26&gt;170,_xlfn.CONCAT("-$",ROUND($C$18,2)," or CA"),ROUND(($C$18/((-37.75347*LN($P$16))+194.87))-($C$18/((-37.75347*LN(E26))+194.87)),2))),IF($P$14="PA2",IF(E26&lt;=120,0,IF(E26&gt;170,"Max Neg. Pay/CA",ROUND(((E26-120)*-5),2))),IF($P$14="PA3",IF(E26&lt;=120,0,IF(E26&gt;170,_xlfn.CONCAT("-$",$C$18," or CA"),ROUND(($C$18/((-37.75347*LN($P$16))+194.87))-($C$18/((-37.75347*LN(E26))+194.87)),2))),IF($P$14="PA4",IF(E26&lt;=$P$16,0,IF(E26&gt;$AT$147,"Max Neg. Pay/CA",ROUND(((E26-$P$16)*(-1.25)),2))),""))))))</f>
        <v/>
      </c>
      <c r="G26" s="90"/>
      <c r="H26" s="88"/>
      <c r="I26" s="88"/>
      <c r="J26" s="89"/>
      <c r="K26" s="84" t="str">
        <f t="shared" si="0"/>
        <v/>
      </c>
      <c r="L26" s="90"/>
      <c r="M26" s="88"/>
      <c r="N26" s="88"/>
      <c r="O26" s="89"/>
      <c r="P26" s="84" t="str">
        <f t="shared" si="1"/>
        <v/>
      </c>
      <c r="Q26" s="95" t="str">
        <f t="shared" si="2"/>
        <v/>
      </c>
      <c r="R26" s="95" t="str">
        <f t="shared" si="3"/>
        <v/>
      </c>
      <c r="S26" s="95" t="str">
        <f t="shared" si="4"/>
        <v/>
      </c>
      <c r="T26" s="126"/>
      <c r="U26" s="126"/>
      <c r="V26" s="126"/>
      <c r="W26" s="132"/>
      <c r="X26" s="132"/>
      <c r="Y26" s="126"/>
      <c r="AU26" s="126" t="str">
        <f>IF($P$15="Yes",IF(E24&lt;=$P$16,0, ROUND(($AM$158/((-37.75347*LN($P$16))+194.87))-($AM$158/((-37.75347*LN(E24))+194.87)),2)),IF($P$14="PA1",IF(E24&lt;$P$16,0,IF(E24&gt;170,_xlfn.CONCAT("-$",ROUND($C$18,2)," or CA"),ROUND(($C$18/((-37.75347*LN($P$16))+194.87))-($C$18/((-37.75347*LN(E24))+194.87)),2))),IF($P$14="PA2",IF(E24&lt;=120,0,IF(E24&gt;170,"Max Neg. Pay/CA",ROUND(((E24-120)*-5),2))),IF($P$14="PA3",IF(E24&lt;=120,0,IF(E24&gt;170,_xlfn.CONCAT("-$",$C$18," or CA"),ROUND(($C$18/((-37.75347*LN($P$16))+194.87))-($C$18/((-37.75347*LN(E24))+194.87)),2))),IF($P$14="PA4",IF(E24&lt;=$P$16,0,IF(E24&gt;$AT$147,"Max Neg. Pay/CA",ROUND(((E24-$P$16)*(-1.25)),2))),"")))))</f>
        <v/>
      </c>
    </row>
    <row r="27" spans="2:64" x14ac:dyDescent="0.25">
      <c r="B27" s="87"/>
      <c r="C27" s="88"/>
      <c r="D27" s="88"/>
      <c r="E27" s="89"/>
      <c r="F27" s="83" t="str">
        <f t="shared" si="5"/>
        <v/>
      </c>
      <c r="G27" s="90"/>
      <c r="H27" s="88"/>
      <c r="I27" s="88"/>
      <c r="J27" s="89"/>
      <c r="K27" s="84" t="str">
        <f t="shared" si="0"/>
        <v/>
      </c>
      <c r="L27" s="90"/>
      <c r="M27" s="88"/>
      <c r="N27" s="88"/>
      <c r="O27" s="89"/>
      <c r="P27" s="84" t="str">
        <f t="shared" si="1"/>
        <v/>
      </c>
      <c r="Q27" s="95" t="str">
        <f t="shared" si="2"/>
        <v/>
      </c>
      <c r="R27" s="95" t="str">
        <f t="shared" si="3"/>
        <v/>
      </c>
      <c r="S27" s="95" t="str">
        <f t="shared" si="4"/>
        <v/>
      </c>
      <c r="T27" s="126"/>
      <c r="U27" s="126"/>
      <c r="V27" s="126"/>
      <c r="W27" s="152"/>
      <c r="X27" s="126"/>
      <c r="Y27" s="126"/>
      <c r="AU27" s="131" t="s">
        <v>146</v>
      </c>
    </row>
    <row r="28" spans="2:64" x14ac:dyDescent="0.25">
      <c r="B28" s="87"/>
      <c r="C28" s="88"/>
      <c r="D28" s="88"/>
      <c r="E28" s="89"/>
      <c r="F28" s="83" t="str">
        <f t="shared" si="5"/>
        <v/>
      </c>
      <c r="G28" s="90"/>
      <c r="H28" s="88"/>
      <c r="I28" s="88"/>
      <c r="J28" s="89"/>
      <c r="K28" s="84" t="str">
        <f t="shared" si="0"/>
        <v/>
      </c>
      <c r="L28" s="90"/>
      <c r="M28" s="88"/>
      <c r="N28" s="88"/>
      <c r="O28" s="89"/>
      <c r="P28" s="84" t="str">
        <f t="shared" si="1"/>
        <v/>
      </c>
      <c r="Q28" s="95" t="str">
        <f t="shared" si="2"/>
        <v/>
      </c>
      <c r="R28" s="95" t="str">
        <f t="shared" si="3"/>
        <v/>
      </c>
      <c r="S28" s="95" t="str">
        <f t="shared" si="4"/>
        <v/>
      </c>
      <c r="T28" s="126"/>
      <c r="U28" s="126"/>
      <c r="V28" s="126"/>
      <c r="W28" s="132"/>
      <c r="X28" s="126"/>
      <c r="Y28" s="126"/>
    </row>
    <row r="29" spans="2:64" x14ac:dyDescent="0.25">
      <c r="B29" s="87"/>
      <c r="C29" s="88"/>
      <c r="D29" s="88"/>
      <c r="E29" s="89"/>
      <c r="F29" s="83" t="str">
        <f>IF(OR(ISBLANK($I$9),ISBLANK($I$10),ISBLANK($I$11),ISBLANK($P$14),ISBLANK($P$15),ISBLANK($P$16),ISBLANK($F$16),ISBLANK(B29),ISBLANK(C29),ISBLANK(D29),ISBLANK(E29)),"",IF($P$15="Yes",IF(E29&lt;=$P$16,0, ROUND(($AM$158/((-37.75347*LN($P$16))+194.87))-($AM$158/((-37.75347*LN(E29))+194.87)),2)),IF($P$14="PA1",IF(E29&lt;$P$16, ROUND(($C$18/((-37.75347*LN($P$16))+194.87))-($C$18/((-37.75347*LN(E29))+194.87)),2),IF(E29&gt;170,_xlfn.CONCAT("-$",ROUND($C$18,2)," or CA"),ROUND(($C$18/((-37.75347*LN($P$16))+194.87))-($C$18/((-37.75347*LN(E29))+194.87)),2))),IF($P$14="PA2",IF(E29&lt;=120,0,IF(E29&gt;170,"Max Neg. Pay/CA",ROUND(((E29-120)*-5),2))),IF($P$14="PA3",IF(E29&lt;=120,0,IF(E29&gt;170,_xlfn.CONCAT("-$",$C$18," or CA"),ROUND(($C$18/((-37.75347*LN($P$16))+194.87))-($C$18/((-37.75347*LN(E29))+194.87)),2))),IF($P$14="PA4",IF(E29&lt;=$P$16,0,IF(E29&gt;$AT$147,"Max Neg. Pay/CA",ROUND(((E29-$P$16)*(-1.25)),2))),""))))))</f>
        <v/>
      </c>
      <c r="G29" s="90"/>
      <c r="H29" s="88"/>
      <c r="I29" s="88"/>
      <c r="J29" s="89"/>
      <c r="K29" s="84" t="str">
        <f t="shared" si="0"/>
        <v/>
      </c>
      <c r="L29" s="90"/>
      <c r="M29" s="88"/>
      <c r="N29" s="88"/>
      <c r="O29" s="89"/>
      <c r="P29" s="84" t="str">
        <f t="shared" si="1"/>
        <v/>
      </c>
      <c r="Q29" s="95" t="str">
        <f t="shared" si="2"/>
        <v/>
      </c>
      <c r="R29" s="95" t="str">
        <f t="shared" si="3"/>
        <v/>
      </c>
      <c r="S29" s="95" t="str">
        <f t="shared" si="4"/>
        <v/>
      </c>
      <c r="T29" s="126"/>
      <c r="U29" s="127" t="str">
        <f>IF(OR(ISBLANK($I$9),ISBLANK($I$10),ISBLANK($I$11),ISBLANK($P$14),ISBLANK($P$15),ISBLANK($P$16),ISBLANK($F$16)),"",IF($P$15="Yes",IF(E24&lt;=$P$16,0, ROUND(($AM$158/((-37.75347*LN($P$16))+194.87))-($AM$158/((-37.75347*LN(E24))+194.87)),2)),IF($P$14="PA1",IF(E24&lt;$P$16,0,IF(E24&gt;170,_xlfn.CONCAT("-$",ROUND($C$18,2)," or CA"),ROUND(($C$18/((-37.75347*LN($P$16))+194.87))-($C$18/((-37.75347*LN(E24))+194.87)),2))),IF($P$14="PA2",IF(E24&lt;=120,0,IF(E24&gt;170,"Max Neg. Pay/CA",ROUND(((E24-120)*-5),2))),IF($P$14="PA3",IF(E24&lt;=120,0,IF(E24&gt;170,_xlfn.CONCAT("-$",$C$18," or CA"),ROUND(($C$18/((-37.75347*LN($P$16))+194.87))-($C$18/((-37.75347*LN(E24))+194.87)),2))),IF($P$14="PA4",IF(E24&lt;=$P$16,0,IF(E24&gt;$AT$147,"Max Neg. Pay/CA",ROUND(((E24-$P$16)*(-1.25)),2))),""))))))</f>
        <v/>
      </c>
      <c r="V29" s="126"/>
      <c r="W29" s="126" t="str">
        <f>IF(P14="PA4","something","")</f>
        <v/>
      </c>
      <c r="X29" s="132"/>
      <c r="Y29" s="126"/>
      <c r="AA29" s="127"/>
    </row>
    <row r="30" spans="2:64" x14ac:dyDescent="0.25">
      <c r="B30" s="87"/>
      <c r="C30" s="88"/>
      <c r="D30" s="88"/>
      <c r="E30" s="89"/>
      <c r="F30" s="83" t="str">
        <f t="shared" si="5"/>
        <v/>
      </c>
      <c r="G30" s="90"/>
      <c r="H30" s="88"/>
      <c r="I30" s="88"/>
      <c r="J30" s="89"/>
      <c r="K30" s="84" t="str">
        <f t="shared" si="0"/>
        <v/>
      </c>
      <c r="L30" s="90"/>
      <c r="M30" s="88"/>
      <c r="N30" s="88"/>
      <c r="O30" s="89"/>
      <c r="P30" s="84" t="str">
        <f t="shared" si="1"/>
        <v/>
      </c>
      <c r="Q30" s="95" t="str">
        <f t="shared" si="2"/>
        <v/>
      </c>
      <c r="R30" s="95" t="str">
        <f t="shared" si="3"/>
        <v/>
      </c>
      <c r="S30" s="95" t="str">
        <f t="shared" si="4"/>
        <v/>
      </c>
      <c r="T30" s="126"/>
      <c r="U30" s="126"/>
      <c r="V30" s="126"/>
      <c r="W30" s="129"/>
      <c r="X30" s="126"/>
      <c r="Y30" s="126"/>
    </row>
    <row r="31" spans="2:64" x14ac:dyDescent="0.25">
      <c r="B31" s="87"/>
      <c r="C31" s="88"/>
      <c r="D31" s="88"/>
      <c r="E31" s="89"/>
      <c r="F31" s="83" t="str">
        <f t="shared" si="5"/>
        <v/>
      </c>
      <c r="G31" s="90"/>
      <c r="H31" s="88"/>
      <c r="I31" s="88"/>
      <c r="J31" s="89"/>
      <c r="K31" s="84" t="str">
        <f t="shared" si="0"/>
        <v/>
      </c>
      <c r="L31" s="90"/>
      <c r="M31" s="88"/>
      <c r="N31" s="88"/>
      <c r="O31" s="89"/>
      <c r="P31" s="84" t="str">
        <f t="shared" si="1"/>
        <v/>
      </c>
      <c r="Q31" s="95" t="str">
        <f t="shared" si="2"/>
        <v/>
      </c>
      <c r="R31" s="95" t="str">
        <f t="shared" si="3"/>
        <v/>
      </c>
      <c r="S31" s="95" t="str">
        <f t="shared" si="4"/>
        <v/>
      </c>
      <c r="T31" s="126"/>
      <c r="U31" s="126"/>
      <c r="V31" s="126"/>
      <c r="W31" s="126"/>
      <c r="X31" s="126"/>
      <c r="Y31" s="132"/>
      <c r="Z31" s="132"/>
    </row>
    <row r="32" spans="2:64" x14ac:dyDescent="0.25">
      <c r="B32" s="87"/>
      <c r="C32" s="88"/>
      <c r="D32" s="88"/>
      <c r="E32" s="89"/>
      <c r="F32" s="83" t="str">
        <f t="shared" si="5"/>
        <v/>
      </c>
      <c r="G32" s="90"/>
      <c r="H32" s="88"/>
      <c r="I32" s="88"/>
      <c r="J32" s="89"/>
      <c r="K32" s="84" t="str">
        <f t="shared" si="0"/>
        <v/>
      </c>
      <c r="L32" s="90"/>
      <c r="M32" s="88"/>
      <c r="N32" s="88"/>
      <c r="O32" s="89"/>
      <c r="P32" s="84" t="str">
        <f t="shared" si="1"/>
        <v/>
      </c>
      <c r="Q32" s="95" t="str">
        <f t="shared" si="2"/>
        <v/>
      </c>
      <c r="R32" s="95" t="str">
        <f t="shared" si="3"/>
        <v/>
      </c>
      <c r="S32" s="95" t="str">
        <f t="shared" si="4"/>
        <v/>
      </c>
      <c r="T32" s="126"/>
      <c r="U32" s="126"/>
      <c r="V32" s="126"/>
      <c r="W32" s="126"/>
      <c r="X32" s="126"/>
      <c r="Y32" s="126"/>
      <c r="AA32" s="127"/>
    </row>
    <row r="33" spans="2:25" x14ac:dyDescent="0.25">
      <c r="B33" s="87"/>
      <c r="C33" s="88"/>
      <c r="D33" s="88"/>
      <c r="E33" s="89"/>
      <c r="F33" s="83" t="str">
        <f t="shared" si="5"/>
        <v/>
      </c>
      <c r="G33" s="90"/>
      <c r="H33" s="88"/>
      <c r="I33" s="88"/>
      <c r="J33" s="89"/>
      <c r="K33" s="84" t="str">
        <f t="shared" si="0"/>
        <v/>
      </c>
      <c r="L33" s="90"/>
      <c r="M33" s="88"/>
      <c r="N33" s="88"/>
      <c r="O33" s="89"/>
      <c r="P33" s="84" t="str">
        <f t="shared" si="1"/>
        <v/>
      </c>
      <c r="Q33" s="95" t="str">
        <f t="shared" si="2"/>
        <v/>
      </c>
      <c r="R33" s="95" t="str">
        <f t="shared" si="3"/>
        <v/>
      </c>
      <c r="S33" s="95" t="str">
        <f t="shared" si="4"/>
        <v/>
      </c>
      <c r="T33" s="126"/>
      <c r="U33" s="126"/>
      <c r="V33" s="126"/>
      <c r="W33" s="153"/>
      <c r="X33" s="126"/>
      <c r="Y33" s="126"/>
    </row>
    <row r="34" spans="2:25" x14ac:dyDescent="0.25">
      <c r="B34" s="87"/>
      <c r="C34" s="88"/>
      <c r="D34" s="88"/>
      <c r="E34" s="89"/>
      <c r="F34" s="83" t="str">
        <f t="shared" si="5"/>
        <v/>
      </c>
      <c r="G34" s="90"/>
      <c r="H34" s="88"/>
      <c r="I34" s="88"/>
      <c r="J34" s="89"/>
      <c r="K34" s="84" t="str">
        <f t="shared" si="0"/>
        <v/>
      </c>
      <c r="L34" s="90"/>
      <c r="M34" s="88"/>
      <c r="N34" s="88"/>
      <c r="O34" s="89"/>
      <c r="P34" s="84" t="str">
        <f t="shared" si="1"/>
        <v/>
      </c>
      <c r="Q34" s="95" t="str">
        <f t="shared" si="2"/>
        <v/>
      </c>
      <c r="R34" s="95" t="str">
        <f t="shared" si="3"/>
        <v/>
      </c>
      <c r="S34" s="95" t="str">
        <f t="shared" si="4"/>
        <v/>
      </c>
      <c r="T34" s="126"/>
      <c r="U34" s="126"/>
      <c r="V34" s="126"/>
      <c r="W34" s="126"/>
      <c r="X34" s="126"/>
      <c r="Y34" s="126"/>
    </row>
    <row r="35" spans="2:25" x14ac:dyDescent="0.25">
      <c r="B35" s="87"/>
      <c r="C35" s="88"/>
      <c r="D35" s="88"/>
      <c r="E35" s="89"/>
      <c r="F35" s="83" t="str">
        <f t="shared" si="5"/>
        <v/>
      </c>
      <c r="G35" s="90"/>
      <c r="H35" s="88"/>
      <c r="I35" s="88"/>
      <c r="J35" s="89"/>
      <c r="K35" s="84" t="str">
        <f t="shared" si="0"/>
        <v/>
      </c>
      <c r="L35" s="90"/>
      <c r="M35" s="88"/>
      <c r="N35" s="88"/>
      <c r="O35" s="89"/>
      <c r="P35" s="84" t="str">
        <f t="shared" si="1"/>
        <v/>
      </c>
      <c r="Q35" s="95" t="str">
        <f t="shared" si="2"/>
        <v/>
      </c>
      <c r="R35" s="95" t="str">
        <f t="shared" si="3"/>
        <v/>
      </c>
      <c r="S35" s="95" t="str">
        <f t="shared" si="4"/>
        <v/>
      </c>
      <c r="T35" s="126"/>
      <c r="U35" s="126"/>
      <c r="V35" s="126"/>
      <c r="W35" s="126"/>
      <c r="X35" s="126"/>
      <c r="Y35" s="126"/>
    </row>
    <row r="36" spans="2:25" x14ac:dyDescent="0.25">
      <c r="B36" s="87"/>
      <c r="C36" s="88"/>
      <c r="D36" s="88"/>
      <c r="E36" s="89"/>
      <c r="F36" s="83" t="str">
        <f t="shared" si="5"/>
        <v/>
      </c>
      <c r="G36" s="90"/>
      <c r="H36" s="88"/>
      <c r="I36" s="88"/>
      <c r="J36" s="89"/>
      <c r="K36" s="84" t="str">
        <f t="shared" si="0"/>
        <v/>
      </c>
      <c r="L36" s="90"/>
      <c r="M36" s="88"/>
      <c r="N36" s="88"/>
      <c r="O36" s="89"/>
      <c r="P36" s="84" t="str">
        <f t="shared" si="1"/>
        <v/>
      </c>
      <c r="Q36" s="95" t="str">
        <f t="shared" si="2"/>
        <v/>
      </c>
      <c r="R36" s="95" t="str">
        <f t="shared" si="3"/>
        <v/>
      </c>
      <c r="S36" s="95" t="str">
        <f t="shared" si="4"/>
        <v/>
      </c>
      <c r="T36" s="126"/>
      <c r="U36" s="126" t="str">
        <f>IF(OR(ISBLANK($I$9),ISBLANK($I$10),ISBLANK($I$11),ISBLANK($P$14),ISBLANK($P$15),ISBLANK($P$16),ISBLANK($F$16),ISBLANK(B24),ISBLANK(C24),ISBLANK(D24),ISBLANK(E24)),"",IF($P$15="Yes",IF(E24&lt;=$P$16,0, ROUND(($AM$158/((-37.75347*LN($P$16))+194.87))-($AM$158/((-37.75347*LN(E24))+194.87)),2)),IF($P$14="PA1",IF(E24&lt;$P$16,0,IF(E24&gt;170,_xlfn.CONCAT("-$",ROUND($C$18,2)," or CA"),ROUND(($C$18/((-37.75347*LN($P$16))+194.87))-($C$18/((-37.75347*LN(E24))+194.87)),2))),IF($P$14="PA2",IF(E24&lt;=120,0,IF(E24&gt;170,"Max Neg. Pay/CA",ROUND(((E24-120)*-5),2))),IF($P$14="PA3",IF(E24&lt;=120,0,IF(E24&gt;170,_xlfn.CONCAT("-$",$C$18," or CA"),ROUND(($C$18/((-37.75347*LN($P$16))+194.87))-($C$18/((-37.75347*LN(E24))+194.87)),2))),IF($P$14="PA4",IF(E24&lt;=$P$16,0,IF(E24&gt;$AT$147,"Max Neg. Pay/CA",ROUND(((E24-$P$16)*(-1.25)),2))),""))))))</f>
        <v/>
      </c>
      <c r="V36" s="126"/>
      <c r="W36" s="126"/>
      <c r="X36" s="126"/>
      <c r="Y36" s="126"/>
    </row>
    <row r="37" spans="2:25" x14ac:dyDescent="0.25">
      <c r="B37" s="87"/>
      <c r="C37" s="88"/>
      <c r="D37" s="88"/>
      <c r="E37" s="89"/>
      <c r="F37" s="83" t="str">
        <f t="shared" si="5"/>
        <v/>
      </c>
      <c r="G37" s="90"/>
      <c r="H37" s="88"/>
      <c r="I37" s="88"/>
      <c r="J37" s="89"/>
      <c r="K37" s="84" t="str">
        <f t="shared" si="0"/>
        <v/>
      </c>
      <c r="L37" s="90"/>
      <c r="M37" s="88"/>
      <c r="N37" s="88"/>
      <c r="O37" s="89"/>
      <c r="P37" s="84" t="str">
        <f t="shared" si="1"/>
        <v/>
      </c>
      <c r="Q37" s="95" t="str">
        <f t="shared" si="2"/>
        <v/>
      </c>
      <c r="R37" s="95" t="str">
        <f t="shared" si="3"/>
        <v/>
      </c>
      <c r="S37" s="95" t="str">
        <f t="shared" si="4"/>
        <v/>
      </c>
      <c r="T37" s="126"/>
      <c r="U37" s="126"/>
      <c r="V37" s="126"/>
      <c r="W37" s="126"/>
      <c r="X37" s="126"/>
      <c r="Y37" s="126"/>
    </row>
    <row r="38" spans="2:25" x14ac:dyDescent="0.25">
      <c r="B38" s="87"/>
      <c r="C38" s="88"/>
      <c r="D38" s="88"/>
      <c r="E38" s="89"/>
      <c r="F38" s="83" t="str">
        <f t="shared" si="5"/>
        <v/>
      </c>
      <c r="G38" s="90"/>
      <c r="H38" s="88"/>
      <c r="I38" s="88"/>
      <c r="J38" s="89"/>
      <c r="K38" s="84" t="str">
        <f t="shared" si="0"/>
        <v/>
      </c>
      <c r="L38" s="90"/>
      <c r="M38" s="88"/>
      <c r="N38" s="88"/>
      <c r="O38" s="89"/>
      <c r="P38" s="84" t="str">
        <f t="shared" si="1"/>
        <v/>
      </c>
      <c r="Q38" s="95" t="str">
        <f t="shared" si="2"/>
        <v/>
      </c>
      <c r="R38" s="95" t="str">
        <f t="shared" si="3"/>
        <v/>
      </c>
      <c r="S38" s="95" t="str">
        <f t="shared" si="4"/>
        <v/>
      </c>
      <c r="T38" s="126"/>
      <c r="U38" s="126"/>
      <c r="V38" s="126"/>
      <c r="W38" s="126"/>
      <c r="X38" s="126"/>
      <c r="Y38" s="126"/>
    </row>
    <row r="39" spans="2:25" x14ac:dyDescent="0.25">
      <c r="B39" s="87"/>
      <c r="C39" s="88"/>
      <c r="D39" s="88"/>
      <c r="E39" s="89"/>
      <c r="F39" s="83" t="str">
        <f t="shared" si="5"/>
        <v/>
      </c>
      <c r="G39" s="90"/>
      <c r="H39" s="88"/>
      <c r="I39" s="88"/>
      <c r="J39" s="89"/>
      <c r="K39" s="84" t="str">
        <f t="shared" si="0"/>
        <v/>
      </c>
      <c r="L39" s="90"/>
      <c r="M39" s="88"/>
      <c r="N39" s="88"/>
      <c r="O39" s="89"/>
      <c r="P39" s="84" t="str">
        <f t="shared" si="1"/>
        <v/>
      </c>
      <c r="Q39" s="95" t="str">
        <f t="shared" si="2"/>
        <v/>
      </c>
      <c r="R39" s="95" t="str">
        <f t="shared" si="3"/>
        <v/>
      </c>
      <c r="S39" s="95" t="str">
        <f t="shared" si="4"/>
        <v/>
      </c>
      <c r="T39" s="126"/>
      <c r="U39" s="126"/>
      <c r="V39" s="126"/>
      <c r="W39" s="126"/>
      <c r="X39" s="126"/>
      <c r="Y39" s="126"/>
    </row>
    <row r="40" spans="2:25" x14ac:dyDescent="0.25">
      <c r="B40" s="87"/>
      <c r="C40" s="88"/>
      <c r="D40" s="88"/>
      <c r="E40" s="89"/>
      <c r="F40" s="83" t="str">
        <f t="shared" si="5"/>
        <v/>
      </c>
      <c r="G40" s="90"/>
      <c r="H40" s="88"/>
      <c r="I40" s="88"/>
      <c r="J40" s="89"/>
      <c r="K40" s="84" t="str">
        <f t="shared" si="0"/>
        <v/>
      </c>
      <c r="L40" s="90"/>
      <c r="M40" s="88"/>
      <c r="N40" s="88"/>
      <c r="O40" s="89"/>
      <c r="P40" s="84" t="str">
        <f t="shared" si="1"/>
        <v/>
      </c>
      <c r="Q40" s="95" t="str">
        <f t="shared" si="2"/>
        <v/>
      </c>
      <c r="R40" s="95" t="str">
        <f t="shared" si="3"/>
        <v/>
      </c>
      <c r="S40" s="95" t="str">
        <f t="shared" si="4"/>
        <v/>
      </c>
      <c r="T40" s="126"/>
      <c r="U40" s="126"/>
      <c r="V40" s="126"/>
      <c r="W40" s="126"/>
      <c r="X40" s="126"/>
      <c r="Y40" s="126"/>
    </row>
    <row r="41" spans="2:25" x14ac:dyDescent="0.25">
      <c r="B41" s="87"/>
      <c r="C41" s="88"/>
      <c r="D41" s="88"/>
      <c r="E41" s="89"/>
      <c r="F41" s="83" t="str">
        <f t="shared" si="5"/>
        <v/>
      </c>
      <c r="G41" s="90"/>
      <c r="H41" s="88"/>
      <c r="I41" s="88"/>
      <c r="J41" s="89"/>
      <c r="K41" s="84" t="str">
        <f t="shared" si="0"/>
        <v/>
      </c>
      <c r="L41" s="90"/>
      <c r="M41" s="88"/>
      <c r="N41" s="88"/>
      <c r="O41" s="89"/>
      <c r="P41" s="84" t="str">
        <f t="shared" si="1"/>
        <v/>
      </c>
      <c r="Q41" s="95" t="str">
        <f t="shared" si="2"/>
        <v/>
      </c>
      <c r="R41" s="95" t="str">
        <f t="shared" si="3"/>
        <v/>
      </c>
      <c r="S41" s="95" t="str">
        <f t="shared" si="4"/>
        <v/>
      </c>
      <c r="T41" s="126"/>
      <c r="U41" s="126"/>
      <c r="V41" s="126"/>
      <c r="W41" s="126"/>
      <c r="X41" s="126"/>
      <c r="Y41" s="126"/>
    </row>
    <row r="42" spans="2:25" x14ac:dyDescent="0.25">
      <c r="B42" s="87"/>
      <c r="C42" s="88"/>
      <c r="D42" s="88"/>
      <c r="E42" s="89"/>
      <c r="F42" s="83" t="str">
        <f t="shared" si="5"/>
        <v/>
      </c>
      <c r="G42" s="90"/>
      <c r="H42" s="88"/>
      <c r="I42" s="88"/>
      <c r="J42" s="89"/>
      <c r="K42" s="84" t="str">
        <f t="shared" si="0"/>
        <v/>
      </c>
      <c r="L42" s="90"/>
      <c r="M42" s="88"/>
      <c r="N42" s="88"/>
      <c r="O42" s="89"/>
      <c r="P42" s="84" t="str">
        <f t="shared" si="1"/>
        <v/>
      </c>
      <c r="Q42" s="95" t="str">
        <f t="shared" si="2"/>
        <v/>
      </c>
      <c r="R42" s="95" t="str">
        <f t="shared" si="3"/>
        <v/>
      </c>
      <c r="S42" s="95" t="str">
        <f t="shared" si="4"/>
        <v/>
      </c>
      <c r="T42" s="126"/>
      <c r="U42" s="126"/>
      <c r="V42" s="126"/>
      <c r="W42" s="126"/>
      <c r="X42" s="126"/>
      <c r="Y42" s="126"/>
    </row>
    <row r="43" spans="2:25" x14ac:dyDescent="0.25">
      <c r="B43" s="87"/>
      <c r="C43" s="88"/>
      <c r="D43" s="88"/>
      <c r="E43" s="89"/>
      <c r="F43" s="83" t="str">
        <f t="shared" si="5"/>
        <v/>
      </c>
      <c r="G43" s="90"/>
      <c r="H43" s="88"/>
      <c r="I43" s="88"/>
      <c r="J43" s="89"/>
      <c r="K43" s="84" t="str">
        <f t="shared" si="0"/>
        <v/>
      </c>
      <c r="L43" s="90"/>
      <c r="M43" s="88"/>
      <c r="N43" s="88"/>
      <c r="O43" s="89"/>
      <c r="P43" s="84" t="str">
        <f t="shared" si="1"/>
        <v/>
      </c>
      <c r="Q43" s="95" t="str">
        <f t="shared" si="2"/>
        <v/>
      </c>
      <c r="R43" s="95" t="str">
        <f t="shared" si="3"/>
        <v/>
      </c>
      <c r="S43" s="95" t="str">
        <f t="shared" si="4"/>
        <v/>
      </c>
      <c r="T43" s="126"/>
      <c r="U43" s="126"/>
      <c r="V43" s="126"/>
      <c r="W43" s="126"/>
      <c r="X43" s="126"/>
      <c r="Y43" s="126"/>
    </row>
    <row r="44" spans="2:25" x14ac:dyDescent="0.25">
      <c r="B44" s="87"/>
      <c r="C44" s="88"/>
      <c r="D44" s="88"/>
      <c r="E44" s="89"/>
      <c r="F44" s="83" t="str">
        <f t="shared" si="5"/>
        <v/>
      </c>
      <c r="G44" s="90"/>
      <c r="H44" s="88"/>
      <c r="I44" s="88"/>
      <c r="J44" s="89"/>
      <c r="K44" s="84" t="str">
        <f t="shared" si="0"/>
        <v/>
      </c>
      <c r="L44" s="90"/>
      <c r="M44" s="88"/>
      <c r="N44" s="88"/>
      <c r="O44" s="89"/>
      <c r="P44" s="84" t="str">
        <f t="shared" si="1"/>
        <v/>
      </c>
      <c r="Q44" s="95" t="str">
        <f t="shared" si="2"/>
        <v/>
      </c>
      <c r="R44" s="95" t="str">
        <f t="shared" si="3"/>
        <v/>
      </c>
      <c r="S44" s="95" t="str">
        <f t="shared" si="4"/>
        <v/>
      </c>
      <c r="T44" s="126"/>
      <c r="U44" s="126"/>
      <c r="V44" s="126"/>
      <c r="W44" s="126"/>
      <c r="X44" s="126"/>
      <c r="Y44" s="126"/>
    </row>
    <row r="45" spans="2:25" x14ac:dyDescent="0.25">
      <c r="B45" s="87"/>
      <c r="C45" s="88"/>
      <c r="D45" s="88"/>
      <c r="E45" s="89"/>
      <c r="F45" s="83" t="str">
        <f t="shared" si="5"/>
        <v/>
      </c>
      <c r="G45" s="90"/>
      <c r="H45" s="88"/>
      <c r="I45" s="88"/>
      <c r="J45" s="89"/>
      <c r="K45" s="84" t="str">
        <f t="shared" si="0"/>
        <v/>
      </c>
      <c r="L45" s="90"/>
      <c r="M45" s="88"/>
      <c r="N45" s="88"/>
      <c r="O45" s="89"/>
      <c r="P45" s="84" t="str">
        <f t="shared" si="1"/>
        <v/>
      </c>
      <c r="Q45" s="95" t="str">
        <f t="shared" si="2"/>
        <v/>
      </c>
      <c r="R45" s="95" t="str">
        <f t="shared" si="3"/>
        <v/>
      </c>
      <c r="S45" s="95" t="str">
        <f t="shared" si="4"/>
        <v/>
      </c>
      <c r="T45" s="126"/>
      <c r="U45" s="126"/>
      <c r="V45" s="126"/>
      <c r="W45" s="126"/>
      <c r="X45" s="126"/>
      <c r="Y45" s="126"/>
    </row>
    <row r="46" spans="2:25" x14ac:dyDescent="0.25">
      <c r="B46" s="87"/>
      <c r="C46" s="88"/>
      <c r="D46" s="88"/>
      <c r="E46" s="89"/>
      <c r="F46" s="83" t="str">
        <f t="shared" si="5"/>
        <v/>
      </c>
      <c r="G46" s="90"/>
      <c r="H46" s="88"/>
      <c r="I46" s="88"/>
      <c r="J46" s="89"/>
      <c r="K46" s="84" t="str">
        <f t="shared" si="0"/>
        <v/>
      </c>
      <c r="L46" s="90"/>
      <c r="M46" s="88"/>
      <c r="N46" s="88"/>
      <c r="O46" s="89"/>
      <c r="P46" s="84" t="str">
        <f t="shared" si="1"/>
        <v/>
      </c>
      <c r="Q46" s="95" t="str">
        <f t="shared" si="2"/>
        <v/>
      </c>
      <c r="R46" s="95" t="str">
        <f t="shared" si="3"/>
        <v/>
      </c>
      <c r="S46" s="95" t="str">
        <f t="shared" si="4"/>
        <v/>
      </c>
      <c r="T46" s="126"/>
      <c r="U46" s="126"/>
      <c r="V46" s="126"/>
      <c r="W46" s="126"/>
      <c r="X46" s="126"/>
      <c r="Y46" s="126"/>
    </row>
    <row r="47" spans="2:25" x14ac:dyDescent="0.25">
      <c r="B47" s="87"/>
      <c r="C47" s="88"/>
      <c r="D47" s="88"/>
      <c r="E47" s="89"/>
      <c r="F47" s="83" t="str">
        <f t="shared" si="5"/>
        <v/>
      </c>
      <c r="G47" s="90"/>
      <c r="H47" s="88"/>
      <c r="I47" s="88"/>
      <c r="J47" s="89"/>
      <c r="K47" s="84" t="str">
        <f t="shared" si="0"/>
        <v/>
      </c>
      <c r="L47" s="90"/>
      <c r="M47" s="88"/>
      <c r="N47" s="88"/>
      <c r="O47" s="89"/>
      <c r="P47" s="84" t="str">
        <f t="shared" si="1"/>
        <v/>
      </c>
      <c r="Q47" s="95" t="str">
        <f t="shared" si="2"/>
        <v/>
      </c>
      <c r="R47" s="95" t="str">
        <f t="shared" si="3"/>
        <v/>
      </c>
      <c r="S47" s="95" t="str">
        <f t="shared" si="4"/>
        <v/>
      </c>
      <c r="T47" s="126"/>
      <c r="U47" s="126"/>
      <c r="V47" s="126"/>
      <c r="W47" s="126"/>
      <c r="X47" s="126"/>
      <c r="Y47" s="126"/>
    </row>
    <row r="48" spans="2:25" x14ac:dyDescent="0.25">
      <c r="B48" s="87"/>
      <c r="C48" s="88"/>
      <c r="D48" s="88"/>
      <c r="E48" s="89"/>
      <c r="F48" s="83" t="str">
        <f t="shared" si="5"/>
        <v/>
      </c>
      <c r="G48" s="90"/>
      <c r="H48" s="88"/>
      <c r="I48" s="88"/>
      <c r="J48" s="89"/>
      <c r="K48" s="84" t="str">
        <f t="shared" si="0"/>
        <v/>
      </c>
      <c r="L48" s="90"/>
      <c r="M48" s="88"/>
      <c r="N48" s="88"/>
      <c r="O48" s="89"/>
      <c r="P48" s="84" t="str">
        <f t="shared" si="1"/>
        <v/>
      </c>
      <c r="Q48" s="95" t="str">
        <f t="shared" si="2"/>
        <v/>
      </c>
      <c r="R48" s="95" t="str">
        <f t="shared" si="3"/>
        <v/>
      </c>
      <c r="S48" s="95" t="str">
        <f t="shared" si="4"/>
        <v/>
      </c>
      <c r="T48" s="126"/>
      <c r="U48" s="126"/>
      <c r="V48" s="126"/>
      <c r="W48" s="126"/>
      <c r="X48" s="126"/>
      <c r="Y48" s="126"/>
    </row>
    <row r="49" spans="2:25" x14ac:dyDescent="0.25">
      <c r="B49" s="87"/>
      <c r="C49" s="88"/>
      <c r="D49" s="88"/>
      <c r="E49" s="89"/>
      <c r="F49" s="83" t="str">
        <f t="shared" si="5"/>
        <v/>
      </c>
      <c r="G49" s="90"/>
      <c r="H49" s="88"/>
      <c r="I49" s="88"/>
      <c r="J49" s="89"/>
      <c r="K49" s="84" t="str">
        <f t="shared" si="0"/>
        <v/>
      </c>
      <c r="L49" s="90"/>
      <c r="M49" s="88"/>
      <c r="N49" s="88"/>
      <c r="O49" s="89"/>
      <c r="P49" s="84" t="str">
        <f t="shared" si="1"/>
        <v/>
      </c>
      <c r="Q49" s="95" t="str">
        <f t="shared" si="2"/>
        <v/>
      </c>
      <c r="R49" s="95" t="str">
        <f t="shared" si="3"/>
        <v/>
      </c>
      <c r="S49" s="95" t="str">
        <f t="shared" si="4"/>
        <v/>
      </c>
      <c r="T49" s="126"/>
      <c r="U49" s="126"/>
      <c r="V49" s="126"/>
      <c r="W49" s="126"/>
      <c r="X49" s="126"/>
      <c r="Y49" s="126"/>
    </row>
    <row r="50" spans="2:25" x14ac:dyDescent="0.25">
      <c r="B50" s="87"/>
      <c r="C50" s="88"/>
      <c r="D50" s="88"/>
      <c r="E50" s="89"/>
      <c r="F50" s="83" t="str">
        <f t="shared" si="5"/>
        <v/>
      </c>
      <c r="G50" s="90"/>
      <c r="H50" s="88"/>
      <c r="I50" s="88"/>
      <c r="J50" s="89"/>
      <c r="K50" s="84" t="str">
        <f t="shared" si="0"/>
        <v/>
      </c>
      <c r="L50" s="90"/>
      <c r="M50" s="88"/>
      <c r="N50" s="88"/>
      <c r="O50" s="89"/>
      <c r="P50" s="84" t="str">
        <f t="shared" si="1"/>
        <v/>
      </c>
      <c r="Q50" s="95" t="str">
        <f t="shared" si="2"/>
        <v/>
      </c>
      <c r="R50" s="95" t="str">
        <f t="shared" si="3"/>
        <v/>
      </c>
      <c r="S50" s="95" t="str">
        <f t="shared" si="4"/>
        <v/>
      </c>
      <c r="T50" s="126"/>
      <c r="U50" s="126"/>
      <c r="V50" s="126"/>
      <c r="W50" s="126"/>
      <c r="X50" s="126"/>
      <c r="Y50" s="126"/>
    </row>
    <row r="51" spans="2:25" x14ac:dyDescent="0.25">
      <c r="B51" s="87"/>
      <c r="C51" s="88"/>
      <c r="D51" s="88"/>
      <c r="E51" s="89"/>
      <c r="F51" s="83" t="str">
        <f t="shared" si="5"/>
        <v/>
      </c>
      <c r="G51" s="90"/>
      <c r="H51" s="88"/>
      <c r="I51" s="88"/>
      <c r="J51" s="89"/>
      <c r="K51" s="84" t="str">
        <f t="shared" si="0"/>
        <v/>
      </c>
      <c r="L51" s="90"/>
      <c r="M51" s="88"/>
      <c r="N51" s="88"/>
      <c r="O51" s="89"/>
      <c r="P51" s="84" t="str">
        <f t="shared" si="1"/>
        <v/>
      </c>
      <c r="Q51" s="95" t="str">
        <f t="shared" si="2"/>
        <v/>
      </c>
      <c r="R51" s="95" t="str">
        <f t="shared" si="3"/>
        <v/>
      </c>
      <c r="S51" s="95" t="str">
        <f t="shared" si="4"/>
        <v/>
      </c>
      <c r="T51" s="126"/>
      <c r="U51" s="126"/>
      <c r="V51" s="126"/>
      <c r="W51" s="126"/>
      <c r="X51" s="126"/>
      <c r="Y51" s="126"/>
    </row>
    <row r="52" spans="2:25" x14ac:dyDescent="0.25">
      <c r="B52" s="87"/>
      <c r="C52" s="88"/>
      <c r="D52" s="88"/>
      <c r="E52" s="89"/>
      <c r="F52" s="83" t="str">
        <f t="shared" si="5"/>
        <v/>
      </c>
      <c r="G52" s="90"/>
      <c r="H52" s="88"/>
      <c r="I52" s="88"/>
      <c r="J52" s="89"/>
      <c r="K52" s="84" t="str">
        <f t="shared" si="0"/>
        <v/>
      </c>
      <c r="L52" s="90"/>
      <c r="M52" s="88"/>
      <c r="N52" s="88"/>
      <c r="O52" s="89"/>
      <c r="P52" s="84" t="str">
        <f t="shared" si="1"/>
        <v/>
      </c>
      <c r="Q52" s="95" t="str">
        <f t="shared" si="2"/>
        <v/>
      </c>
      <c r="R52" s="95" t="str">
        <f t="shared" si="3"/>
        <v/>
      </c>
      <c r="S52" s="95" t="str">
        <f t="shared" si="4"/>
        <v/>
      </c>
      <c r="T52" s="126"/>
      <c r="U52" s="126"/>
      <c r="V52" s="126"/>
      <c r="W52" s="126"/>
      <c r="X52" s="126"/>
      <c r="Y52" s="126"/>
    </row>
    <row r="53" spans="2:25" x14ac:dyDescent="0.25">
      <c r="B53" s="87"/>
      <c r="C53" s="88"/>
      <c r="D53" s="88"/>
      <c r="E53" s="89"/>
      <c r="F53" s="83" t="str">
        <f t="shared" si="5"/>
        <v/>
      </c>
      <c r="G53" s="90"/>
      <c r="H53" s="88"/>
      <c r="I53" s="88"/>
      <c r="J53" s="89"/>
      <c r="K53" s="84" t="str">
        <f t="shared" si="0"/>
        <v/>
      </c>
      <c r="L53" s="90"/>
      <c r="M53" s="88"/>
      <c r="N53" s="88"/>
      <c r="O53" s="89"/>
      <c r="P53" s="84" t="str">
        <f t="shared" si="1"/>
        <v/>
      </c>
      <c r="Q53" s="95" t="str">
        <f t="shared" si="2"/>
        <v/>
      </c>
      <c r="R53" s="95" t="str">
        <f t="shared" si="3"/>
        <v/>
      </c>
      <c r="S53" s="95" t="str">
        <f t="shared" si="4"/>
        <v/>
      </c>
      <c r="T53" s="126"/>
      <c r="U53" s="126"/>
      <c r="V53" s="126"/>
      <c r="W53" s="126"/>
      <c r="X53" s="126"/>
      <c r="Y53" s="126"/>
    </row>
    <row r="54" spans="2:25" x14ac:dyDescent="0.25">
      <c r="B54" s="87"/>
      <c r="C54" s="88"/>
      <c r="D54" s="88"/>
      <c r="E54" s="89"/>
      <c r="F54" s="83" t="str">
        <f t="shared" si="5"/>
        <v/>
      </c>
      <c r="G54" s="90"/>
      <c r="H54" s="88"/>
      <c r="I54" s="88"/>
      <c r="J54" s="89"/>
      <c r="K54" s="84" t="str">
        <f t="shared" si="0"/>
        <v/>
      </c>
      <c r="L54" s="90"/>
      <c r="M54" s="88"/>
      <c r="N54" s="88"/>
      <c r="O54" s="89"/>
      <c r="P54" s="84" t="str">
        <f t="shared" si="1"/>
        <v/>
      </c>
      <c r="Q54" s="95" t="str">
        <f t="shared" si="2"/>
        <v/>
      </c>
      <c r="R54" s="95" t="str">
        <f t="shared" si="3"/>
        <v/>
      </c>
      <c r="S54" s="95" t="str">
        <f t="shared" si="4"/>
        <v/>
      </c>
      <c r="T54" s="126"/>
      <c r="U54" s="126"/>
      <c r="V54" s="126"/>
      <c r="W54" s="126"/>
      <c r="X54" s="126"/>
      <c r="Y54" s="126"/>
    </row>
    <row r="55" spans="2:25" x14ac:dyDescent="0.25">
      <c r="B55" s="87"/>
      <c r="C55" s="88"/>
      <c r="D55" s="88"/>
      <c r="E55" s="89"/>
      <c r="F55" s="83" t="str">
        <f t="shared" si="5"/>
        <v/>
      </c>
      <c r="G55" s="90"/>
      <c r="H55" s="88"/>
      <c r="I55" s="88"/>
      <c r="J55" s="89"/>
      <c r="K55" s="84" t="str">
        <f t="shared" si="0"/>
        <v/>
      </c>
      <c r="L55" s="90"/>
      <c r="M55" s="88"/>
      <c r="N55" s="88"/>
      <c r="O55" s="89"/>
      <c r="P55" s="84" t="str">
        <f t="shared" si="1"/>
        <v/>
      </c>
      <c r="Q55" s="95" t="str">
        <f t="shared" si="2"/>
        <v/>
      </c>
      <c r="R55" s="95" t="str">
        <f t="shared" si="3"/>
        <v/>
      </c>
      <c r="S55" s="95" t="str">
        <f t="shared" si="4"/>
        <v/>
      </c>
      <c r="T55" s="126"/>
      <c r="U55" s="126"/>
      <c r="V55" s="126"/>
      <c r="W55" s="126"/>
      <c r="X55" s="126"/>
      <c r="Y55" s="126"/>
    </row>
    <row r="56" spans="2:25" ht="15.75" thickBot="1" x14ac:dyDescent="0.3">
      <c r="B56" s="91"/>
      <c r="C56" s="92"/>
      <c r="D56" s="92"/>
      <c r="E56" s="93"/>
      <c r="F56" s="83" t="str">
        <f t="shared" si="5"/>
        <v/>
      </c>
      <c r="G56" s="94"/>
      <c r="H56" s="92"/>
      <c r="I56" s="92"/>
      <c r="J56" s="93"/>
      <c r="K56" s="84" t="str">
        <f t="shared" si="0"/>
        <v/>
      </c>
      <c r="L56" s="94"/>
      <c r="M56" s="92"/>
      <c r="N56" s="92"/>
      <c r="O56" s="93"/>
      <c r="P56" s="84" t="str">
        <f t="shared" si="1"/>
        <v/>
      </c>
      <c r="Q56" s="95" t="str">
        <f t="shared" si="2"/>
        <v/>
      </c>
      <c r="R56" s="95" t="str">
        <f t="shared" si="3"/>
        <v/>
      </c>
      <c r="S56" s="95" t="str">
        <f t="shared" si="4"/>
        <v/>
      </c>
      <c r="T56" s="126"/>
      <c r="U56" s="126"/>
      <c r="V56" s="126"/>
      <c r="W56" s="126"/>
      <c r="X56" s="126"/>
      <c r="Y56" s="126"/>
    </row>
    <row r="57" spans="2:25" ht="15.75" thickBot="1" x14ac:dyDescent="0.3">
      <c r="B57" s="97" t="s">
        <v>154</v>
      </c>
      <c r="C57" s="98"/>
      <c r="D57" s="198" t="str">
        <f>IF(OR(ISBLANK(B24),ISBLANK(C24),ISBLANK(D24),ISBLANK(E24)),"",ROUND(AVERAGE(E24:E56,J24:J56,O24:O56),0))</f>
        <v/>
      </c>
      <c r="E57" s="198"/>
      <c r="F57" s="199"/>
      <c r="G57" s="200" t="s">
        <v>152</v>
      </c>
      <c r="H57" s="201"/>
      <c r="I57" s="201"/>
      <c r="J57" s="201"/>
      <c r="K57" s="146" t="str">
        <f>IF(OR(ISBLANK(B24),ISBLANK(C24),ISBLANK(D24),ISBLANK(E24),ISBLANK(P16)),"",COUNTIF(E24:E56,"&gt;"&amp;P16)+COUNTIF(J24:J56,"&gt;"&amp;P16)+COUNTIF(O24:O56,"&gt;"&amp;P16))</f>
        <v/>
      </c>
      <c r="L57" s="200" t="s">
        <v>153</v>
      </c>
      <c r="M57" s="201"/>
      <c r="N57" s="201"/>
      <c r="O57" s="201"/>
      <c r="P57" s="147" t="str">
        <f>IF(OR(ISBLANK(B24),ISBLANK(C24),ISBLANK(D24),ISBLANK(E24),ISBLANK(P16)),"",COUNTIF(E24:E56,"&lt;="&amp;P16)+COUNTIF(J24:J56,"&lt;="&amp;P16)+COUNTIF(O24:O56,"&lt;="&amp;P16))</f>
        <v/>
      </c>
      <c r="Q57" s="95"/>
      <c r="R57" s="95"/>
      <c r="S57" s="95"/>
      <c r="T57" s="126"/>
      <c r="U57" s="126"/>
      <c r="V57" s="126"/>
      <c r="W57" s="126"/>
      <c r="X57" s="126"/>
      <c r="Y57" s="126"/>
    </row>
    <row r="58" spans="2:25" hidden="1" x14ac:dyDescent="0.25">
      <c r="C58" t="b">
        <f>ISNUMBER(C24)</f>
        <v>0</v>
      </c>
      <c r="D58" t="b">
        <f>ISNUMBER(D24)</f>
        <v>0</v>
      </c>
      <c r="H58" t="b">
        <f>ISNUMBER(H24)</f>
        <v>0</v>
      </c>
      <c r="I58" t="b">
        <f>ISNUMBER(I24)</f>
        <v>0</v>
      </c>
      <c r="M58" t="b">
        <f>ISNUMBER(M24)</f>
        <v>0</v>
      </c>
      <c r="N58" t="b">
        <f>ISNUMBER(N24)</f>
        <v>0</v>
      </c>
      <c r="T58" s="126"/>
      <c r="U58" s="126"/>
      <c r="V58" s="126"/>
      <c r="W58" s="126"/>
      <c r="X58" s="126"/>
      <c r="Y58" s="126"/>
    </row>
    <row r="59" spans="2:25" hidden="1" x14ac:dyDescent="0.25">
      <c r="C59" t="b">
        <f t="shared" ref="C59:D74" si="6">ISNUMBER(C25)</f>
        <v>0</v>
      </c>
      <c r="D59" t="b">
        <f t="shared" si="6"/>
        <v>0</v>
      </c>
      <c r="H59" t="b">
        <f t="shared" ref="H59:I74" si="7">ISNUMBER(H25)</f>
        <v>0</v>
      </c>
      <c r="I59" t="b">
        <f t="shared" si="7"/>
        <v>0</v>
      </c>
      <c r="M59" t="b">
        <f t="shared" ref="M59:N74" si="8">ISNUMBER(M25)</f>
        <v>0</v>
      </c>
      <c r="N59" t="b">
        <f t="shared" si="8"/>
        <v>0</v>
      </c>
      <c r="R59" s="96"/>
      <c r="T59" s="126"/>
      <c r="U59" s="126"/>
      <c r="V59" s="126"/>
      <c r="W59" s="126"/>
      <c r="X59" s="126"/>
      <c r="Y59" s="126"/>
    </row>
    <row r="60" spans="2:25" hidden="1" x14ac:dyDescent="0.25">
      <c r="C60" t="b">
        <f t="shared" si="6"/>
        <v>0</v>
      </c>
      <c r="D60" t="b">
        <f t="shared" si="6"/>
        <v>0</v>
      </c>
      <c r="H60" t="b">
        <f t="shared" si="7"/>
        <v>0</v>
      </c>
      <c r="I60" t="b">
        <f t="shared" si="7"/>
        <v>0</v>
      </c>
      <c r="M60" t="b">
        <f t="shared" si="8"/>
        <v>0</v>
      </c>
      <c r="N60" t="b">
        <f t="shared" si="8"/>
        <v>0</v>
      </c>
      <c r="T60" s="126"/>
      <c r="U60" s="126"/>
      <c r="V60" s="126"/>
      <c r="W60" s="126"/>
      <c r="X60" s="126"/>
      <c r="Y60" s="126"/>
    </row>
    <row r="61" spans="2:25" hidden="1" x14ac:dyDescent="0.25">
      <c r="C61" t="b">
        <f t="shared" si="6"/>
        <v>0</v>
      </c>
      <c r="D61" t="b">
        <f t="shared" si="6"/>
        <v>0</v>
      </c>
      <c r="H61" t="b">
        <f t="shared" si="7"/>
        <v>0</v>
      </c>
      <c r="I61" t="b">
        <f t="shared" si="7"/>
        <v>0</v>
      </c>
      <c r="M61" t="b">
        <f t="shared" si="8"/>
        <v>0</v>
      </c>
      <c r="N61" t="b">
        <f t="shared" si="8"/>
        <v>0</v>
      </c>
      <c r="T61" s="126"/>
      <c r="U61" s="126"/>
      <c r="V61" s="126"/>
      <c r="W61" s="126"/>
      <c r="X61" s="126"/>
      <c r="Y61" s="126"/>
    </row>
    <row r="62" spans="2:25" hidden="1" x14ac:dyDescent="0.25">
      <c r="C62" t="b">
        <f t="shared" si="6"/>
        <v>0</v>
      </c>
      <c r="D62" t="b">
        <f t="shared" si="6"/>
        <v>0</v>
      </c>
      <c r="H62" t="b">
        <f t="shared" si="7"/>
        <v>0</v>
      </c>
      <c r="I62" t="b">
        <f t="shared" si="7"/>
        <v>0</v>
      </c>
      <c r="M62" t="b">
        <f t="shared" si="8"/>
        <v>0</v>
      </c>
      <c r="N62" t="b">
        <f t="shared" si="8"/>
        <v>0</v>
      </c>
      <c r="T62" s="126"/>
      <c r="U62" s="126"/>
      <c r="V62" s="126"/>
      <c r="W62" s="126"/>
      <c r="X62" s="126"/>
      <c r="Y62" s="126"/>
    </row>
    <row r="63" spans="2:25" hidden="1" x14ac:dyDescent="0.25">
      <c r="C63" t="b">
        <f t="shared" si="6"/>
        <v>0</v>
      </c>
      <c r="D63" t="b">
        <f t="shared" si="6"/>
        <v>0</v>
      </c>
      <c r="H63" t="b">
        <f t="shared" si="7"/>
        <v>0</v>
      </c>
      <c r="I63" t="b">
        <f t="shared" si="7"/>
        <v>0</v>
      </c>
      <c r="M63" t="b">
        <f t="shared" si="8"/>
        <v>0</v>
      </c>
      <c r="N63" t="b">
        <f t="shared" si="8"/>
        <v>0</v>
      </c>
      <c r="T63" s="126"/>
      <c r="U63" s="126"/>
      <c r="V63" s="126"/>
      <c r="W63" s="126"/>
      <c r="X63" s="126"/>
      <c r="Y63" s="126"/>
    </row>
    <row r="64" spans="2:25" hidden="1" x14ac:dyDescent="0.25">
      <c r="C64" t="b">
        <f t="shared" si="6"/>
        <v>0</v>
      </c>
      <c r="D64" t="b">
        <f t="shared" si="6"/>
        <v>0</v>
      </c>
      <c r="H64" t="b">
        <f t="shared" si="7"/>
        <v>0</v>
      </c>
      <c r="I64" t="b">
        <f t="shared" si="7"/>
        <v>0</v>
      </c>
      <c r="M64" t="b">
        <f t="shared" si="8"/>
        <v>0</v>
      </c>
      <c r="N64" t="b">
        <f t="shared" si="8"/>
        <v>0</v>
      </c>
      <c r="T64" s="126"/>
      <c r="U64" s="126"/>
      <c r="V64" s="126"/>
      <c r="W64" s="126"/>
      <c r="X64" s="126"/>
      <c r="Y64" s="126"/>
    </row>
    <row r="65" spans="3:25" hidden="1" x14ac:dyDescent="0.25">
      <c r="C65" t="b">
        <f t="shared" si="6"/>
        <v>0</v>
      </c>
      <c r="D65" t="b">
        <f t="shared" si="6"/>
        <v>0</v>
      </c>
      <c r="H65" t="b">
        <f t="shared" si="7"/>
        <v>0</v>
      </c>
      <c r="I65" t="b">
        <f t="shared" si="7"/>
        <v>0</v>
      </c>
      <c r="M65" t="b">
        <f t="shared" si="8"/>
        <v>0</v>
      </c>
      <c r="N65" t="b">
        <f t="shared" si="8"/>
        <v>0</v>
      </c>
      <c r="T65" s="126"/>
      <c r="U65" s="126"/>
      <c r="V65" s="126"/>
      <c r="W65" s="126"/>
      <c r="X65" s="126"/>
      <c r="Y65" s="126"/>
    </row>
    <row r="66" spans="3:25" hidden="1" x14ac:dyDescent="0.25">
      <c r="C66" t="b">
        <f t="shared" si="6"/>
        <v>0</v>
      </c>
      <c r="D66" t="b">
        <f t="shared" si="6"/>
        <v>0</v>
      </c>
      <c r="H66" t="b">
        <f t="shared" si="7"/>
        <v>0</v>
      </c>
      <c r="I66" t="b">
        <f t="shared" si="7"/>
        <v>0</v>
      </c>
      <c r="M66" t="b">
        <f t="shared" si="8"/>
        <v>0</v>
      </c>
      <c r="N66" t="b">
        <f t="shared" si="8"/>
        <v>0</v>
      </c>
      <c r="T66" s="126"/>
      <c r="U66" s="126"/>
      <c r="V66" s="126"/>
      <c r="W66" s="126"/>
      <c r="X66" s="126"/>
      <c r="Y66" s="126"/>
    </row>
    <row r="67" spans="3:25" hidden="1" x14ac:dyDescent="0.25">
      <c r="C67" t="b">
        <f t="shared" si="6"/>
        <v>0</v>
      </c>
      <c r="D67" t="b">
        <f t="shared" si="6"/>
        <v>0</v>
      </c>
      <c r="H67" t="b">
        <f t="shared" si="7"/>
        <v>0</v>
      </c>
      <c r="I67" t="b">
        <f t="shared" si="7"/>
        <v>0</v>
      </c>
      <c r="M67" t="b">
        <f t="shared" si="8"/>
        <v>0</v>
      </c>
      <c r="N67" t="b">
        <f t="shared" si="8"/>
        <v>0</v>
      </c>
      <c r="T67" s="126"/>
      <c r="U67" s="126"/>
      <c r="V67" s="126"/>
      <c r="W67" s="126"/>
      <c r="X67" s="126"/>
      <c r="Y67" s="126"/>
    </row>
    <row r="68" spans="3:25" hidden="1" x14ac:dyDescent="0.25">
      <c r="C68" t="b">
        <f t="shared" si="6"/>
        <v>0</v>
      </c>
      <c r="D68" t="b">
        <f t="shared" si="6"/>
        <v>0</v>
      </c>
      <c r="H68" t="b">
        <f t="shared" si="7"/>
        <v>0</v>
      </c>
      <c r="I68" t="b">
        <f t="shared" si="7"/>
        <v>0</v>
      </c>
      <c r="M68" t="b">
        <f t="shared" si="8"/>
        <v>0</v>
      </c>
      <c r="N68" t="b">
        <f t="shared" si="8"/>
        <v>0</v>
      </c>
      <c r="T68" s="126"/>
      <c r="U68" s="126"/>
      <c r="V68" s="126"/>
      <c r="W68" s="126"/>
      <c r="X68" s="126"/>
      <c r="Y68" s="126"/>
    </row>
    <row r="69" spans="3:25" hidden="1" x14ac:dyDescent="0.25">
      <c r="C69" t="b">
        <f t="shared" si="6"/>
        <v>0</v>
      </c>
      <c r="D69" t="b">
        <f t="shared" si="6"/>
        <v>0</v>
      </c>
      <c r="H69" t="b">
        <f t="shared" si="7"/>
        <v>0</v>
      </c>
      <c r="I69" t="b">
        <f t="shared" si="7"/>
        <v>0</v>
      </c>
      <c r="M69" t="b">
        <f t="shared" si="8"/>
        <v>0</v>
      </c>
      <c r="N69" t="b">
        <f t="shared" si="8"/>
        <v>0</v>
      </c>
    </row>
    <row r="70" spans="3:25" hidden="1" x14ac:dyDescent="0.25">
      <c r="C70" t="b">
        <f t="shared" si="6"/>
        <v>0</v>
      </c>
      <c r="D70" t="b">
        <f t="shared" si="6"/>
        <v>0</v>
      </c>
      <c r="H70" t="b">
        <f t="shared" si="7"/>
        <v>0</v>
      </c>
      <c r="I70" t="b">
        <f t="shared" si="7"/>
        <v>0</v>
      </c>
      <c r="M70" t="b">
        <f t="shared" si="8"/>
        <v>0</v>
      </c>
      <c r="N70" t="b">
        <f t="shared" si="8"/>
        <v>0</v>
      </c>
    </row>
    <row r="71" spans="3:25" hidden="1" x14ac:dyDescent="0.25">
      <c r="C71" t="b">
        <f t="shared" si="6"/>
        <v>0</v>
      </c>
      <c r="D71" t="b">
        <f t="shared" si="6"/>
        <v>0</v>
      </c>
      <c r="H71" t="b">
        <f t="shared" si="7"/>
        <v>0</v>
      </c>
      <c r="I71" t="b">
        <f t="shared" si="7"/>
        <v>0</v>
      </c>
      <c r="M71" t="b">
        <f t="shared" si="8"/>
        <v>0</v>
      </c>
      <c r="N71" t="b">
        <f t="shared" si="8"/>
        <v>0</v>
      </c>
    </row>
    <row r="72" spans="3:25" hidden="1" x14ac:dyDescent="0.25">
      <c r="C72" t="b">
        <f t="shared" si="6"/>
        <v>0</v>
      </c>
      <c r="D72" t="b">
        <f t="shared" si="6"/>
        <v>0</v>
      </c>
      <c r="H72" t="b">
        <f t="shared" si="7"/>
        <v>0</v>
      </c>
      <c r="I72" t="b">
        <f t="shared" si="7"/>
        <v>0</v>
      </c>
      <c r="M72" t="b">
        <f t="shared" si="8"/>
        <v>0</v>
      </c>
      <c r="N72" t="b">
        <f t="shared" si="8"/>
        <v>0</v>
      </c>
    </row>
    <row r="73" spans="3:25" hidden="1" x14ac:dyDescent="0.25">
      <c r="C73" t="b">
        <f t="shared" si="6"/>
        <v>0</v>
      </c>
      <c r="D73" t="b">
        <f t="shared" si="6"/>
        <v>0</v>
      </c>
      <c r="H73" t="b">
        <f t="shared" si="7"/>
        <v>0</v>
      </c>
      <c r="I73" t="b">
        <f t="shared" si="7"/>
        <v>0</v>
      </c>
      <c r="M73" t="b">
        <f t="shared" si="8"/>
        <v>0</v>
      </c>
      <c r="N73" t="b">
        <f t="shared" si="8"/>
        <v>0</v>
      </c>
    </row>
    <row r="74" spans="3:25" hidden="1" x14ac:dyDescent="0.25">
      <c r="C74" t="b">
        <f t="shared" si="6"/>
        <v>0</v>
      </c>
      <c r="D74" t="b">
        <f t="shared" si="6"/>
        <v>0</v>
      </c>
      <c r="H74" t="b">
        <f t="shared" si="7"/>
        <v>0</v>
      </c>
      <c r="I74" t="b">
        <f t="shared" si="7"/>
        <v>0</v>
      </c>
      <c r="M74" t="b">
        <f t="shared" si="8"/>
        <v>0</v>
      </c>
      <c r="N74" t="b">
        <f t="shared" si="8"/>
        <v>0</v>
      </c>
    </row>
    <row r="75" spans="3:25" hidden="1" x14ac:dyDescent="0.25">
      <c r="C75" t="b">
        <f t="shared" ref="C75:D90" si="9">ISNUMBER(C41)</f>
        <v>0</v>
      </c>
      <c r="D75" t="b">
        <f t="shared" si="9"/>
        <v>0</v>
      </c>
      <c r="H75" t="b">
        <f t="shared" ref="H75:I90" si="10">ISNUMBER(H41)</f>
        <v>0</v>
      </c>
      <c r="I75" t="b">
        <f t="shared" si="10"/>
        <v>0</v>
      </c>
      <c r="M75" t="b">
        <f t="shared" ref="M75:N90" si="11">ISNUMBER(M41)</f>
        <v>0</v>
      </c>
      <c r="N75" t="b">
        <f t="shared" si="11"/>
        <v>0</v>
      </c>
    </row>
    <row r="76" spans="3:25" hidden="1" x14ac:dyDescent="0.25">
      <c r="C76" t="b">
        <f t="shared" si="9"/>
        <v>0</v>
      </c>
      <c r="D76" t="b">
        <f t="shared" si="9"/>
        <v>0</v>
      </c>
      <c r="H76" t="b">
        <f t="shared" si="10"/>
        <v>0</v>
      </c>
      <c r="I76" t="b">
        <f t="shared" si="10"/>
        <v>0</v>
      </c>
      <c r="M76" t="b">
        <f t="shared" si="11"/>
        <v>0</v>
      </c>
      <c r="N76" t="b">
        <f t="shared" si="11"/>
        <v>0</v>
      </c>
    </row>
    <row r="77" spans="3:25" hidden="1" x14ac:dyDescent="0.25">
      <c r="C77" t="b">
        <f t="shared" si="9"/>
        <v>0</v>
      </c>
      <c r="D77" t="b">
        <f t="shared" si="9"/>
        <v>0</v>
      </c>
      <c r="H77" t="b">
        <f t="shared" si="10"/>
        <v>0</v>
      </c>
      <c r="I77" t="b">
        <f t="shared" si="10"/>
        <v>0</v>
      </c>
      <c r="M77" t="b">
        <f t="shared" si="11"/>
        <v>0</v>
      </c>
      <c r="N77" t="b">
        <f t="shared" si="11"/>
        <v>0</v>
      </c>
    </row>
    <row r="78" spans="3:25" hidden="1" x14ac:dyDescent="0.25">
      <c r="C78" t="b">
        <f t="shared" si="9"/>
        <v>0</v>
      </c>
      <c r="D78" t="b">
        <f t="shared" si="9"/>
        <v>0</v>
      </c>
      <c r="H78" t="b">
        <f t="shared" si="10"/>
        <v>0</v>
      </c>
      <c r="I78" t="b">
        <f t="shared" si="10"/>
        <v>0</v>
      </c>
      <c r="M78" t="b">
        <f t="shared" si="11"/>
        <v>0</v>
      </c>
      <c r="N78" t="b">
        <f t="shared" si="11"/>
        <v>0</v>
      </c>
    </row>
    <row r="79" spans="3:25" hidden="1" x14ac:dyDescent="0.25">
      <c r="C79" t="b">
        <f t="shared" si="9"/>
        <v>0</v>
      </c>
      <c r="D79" t="b">
        <f t="shared" si="9"/>
        <v>0</v>
      </c>
      <c r="H79" t="b">
        <f t="shared" si="10"/>
        <v>0</v>
      </c>
      <c r="I79" t="b">
        <f t="shared" si="10"/>
        <v>0</v>
      </c>
      <c r="M79" t="b">
        <f t="shared" si="11"/>
        <v>0</v>
      </c>
      <c r="N79" t="b">
        <f t="shared" si="11"/>
        <v>0</v>
      </c>
    </row>
    <row r="80" spans="3:25" hidden="1" x14ac:dyDescent="0.25">
      <c r="C80" t="b">
        <f t="shared" si="9"/>
        <v>0</v>
      </c>
      <c r="D80" t="b">
        <f t="shared" si="9"/>
        <v>0</v>
      </c>
      <c r="H80" t="b">
        <f t="shared" si="10"/>
        <v>0</v>
      </c>
      <c r="I80" t="b">
        <f t="shared" si="10"/>
        <v>0</v>
      </c>
      <c r="M80" t="b">
        <f t="shared" si="11"/>
        <v>0</v>
      </c>
      <c r="N80" t="b">
        <f t="shared" si="11"/>
        <v>0</v>
      </c>
    </row>
    <row r="81" spans="3:14" hidden="1" x14ac:dyDescent="0.25">
      <c r="C81" t="b">
        <f t="shared" si="9"/>
        <v>0</v>
      </c>
      <c r="D81" t="b">
        <f t="shared" si="9"/>
        <v>0</v>
      </c>
      <c r="H81" t="b">
        <f t="shared" si="10"/>
        <v>0</v>
      </c>
      <c r="I81" t="b">
        <f t="shared" si="10"/>
        <v>0</v>
      </c>
      <c r="M81" t="b">
        <f t="shared" si="11"/>
        <v>0</v>
      </c>
      <c r="N81" t="b">
        <f t="shared" si="11"/>
        <v>0</v>
      </c>
    </row>
    <row r="82" spans="3:14" hidden="1" x14ac:dyDescent="0.25">
      <c r="C82" t="b">
        <f t="shared" si="9"/>
        <v>0</v>
      </c>
      <c r="D82" t="b">
        <f t="shared" si="9"/>
        <v>0</v>
      </c>
      <c r="H82" t="b">
        <f t="shared" si="10"/>
        <v>0</v>
      </c>
      <c r="I82" t="b">
        <f t="shared" si="10"/>
        <v>0</v>
      </c>
      <c r="M82" t="b">
        <f t="shared" si="11"/>
        <v>0</v>
      </c>
      <c r="N82" t="b">
        <f t="shared" si="11"/>
        <v>0</v>
      </c>
    </row>
    <row r="83" spans="3:14" hidden="1" x14ac:dyDescent="0.25">
      <c r="C83" t="b">
        <f t="shared" si="9"/>
        <v>0</v>
      </c>
      <c r="D83" t="b">
        <f t="shared" si="9"/>
        <v>0</v>
      </c>
      <c r="H83" t="b">
        <f t="shared" si="10"/>
        <v>0</v>
      </c>
      <c r="I83" t="b">
        <f t="shared" si="10"/>
        <v>0</v>
      </c>
      <c r="M83" t="b">
        <f t="shared" si="11"/>
        <v>0</v>
      </c>
      <c r="N83" t="b">
        <f t="shared" si="11"/>
        <v>0</v>
      </c>
    </row>
    <row r="84" spans="3:14" hidden="1" x14ac:dyDescent="0.25">
      <c r="C84" t="b">
        <f t="shared" si="9"/>
        <v>0</v>
      </c>
      <c r="D84" t="b">
        <f t="shared" si="9"/>
        <v>0</v>
      </c>
      <c r="H84" t="b">
        <f t="shared" si="10"/>
        <v>0</v>
      </c>
      <c r="I84" t="b">
        <f t="shared" si="10"/>
        <v>0</v>
      </c>
      <c r="M84" t="b">
        <f t="shared" si="11"/>
        <v>0</v>
      </c>
      <c r="N84" t="b">
        <f t="shared" si="11"/>
        <v>0</v>
      </c>
    </row>
    <row r="85" spans="3:14" hidden="1" x14ac:dyDescent="0.25">
      <c r="C85" t="b">
        <f t="shared" si="9"/>
        <v>0</v>
      </c>
      <c r="D85" t="b">
        <f t="shared" si="9"/>
        <v>0</v>
      </c>
      <c r="H85" t="b">
        <f t="shared" si="10"/>
        <v>0</v>
      </c>
      <c r="I85" t="b">
        <f t="shared" si="10"/>
        <v>0</v>
      </c>
      <c r="M85" t="b">
        <f t="shared" si="11"/>
        <v>0</v>
      </c>
      <c r="N85" t="b">
        <f t="shared" si="11"/>
        <v>0</v>
      </c>
    </row>
    <row r="86" spans="3:14" hidden="1" x14ac:dyDescent="0.25">
      <c r="C86" t="b">
        <f t="shared" si="9"/>
        <v>0</v>
      </c>
      <c r="D86" t="b">
        <f t="shared" si="9"/>
        <v>0</v>
      </c>
      <c r="H86" t="b">
        <f t="shared" si="10"/>
        <v>0</v>
      </c>
      <c r="I86" t="b">
        <f t="shared" si="10"/>
        <v>0</v>
      </c>
      <c r="M86" t="b">
        <f t="shared" si="11"/>
        <v>0</v>
      </c>
      <c r="N86" t="b">
        <f t="shared" si="11"/>
        <v>0</v>
      </c>
    </row>
    <row r="87" spans="3:14" hidden="1" x14ac:dyDescent="0.25">
      <c r="C87" t="b">
        <f t="shared" si="9"/>
        <v>0</v>
      </c>
      <c r="D87" t="b">
        <f t="shared" si="9"/>
        <v>0</v>
      </c>
      <c r="H87" t="b">
        <f t="shared" si="10"/>
        <v>0</v>
      </c>
      <c r="I87" t="b">
        <f t="shared" si="10"/>
        <v>0</v>
      </c>
      <c r="M87" t="b">
        <f t="shared" si="11"/>
        <v>0</v>
      </c>
      <c r="N87" t="b">
        <f t="shared" si="11"/>
        <v>0</v>
      </c>
    </row>
    <row r="88" spans="3:14" hidden="1" x14ac:dyDescent="0.25">
      <c r="C88" t="b">
        <f t="shared" si="9"/>
        <v>0</v>
      </c>
      <c r="D88" t="b">
        <f t="shared" si="9"/>
        <v>0</v>
      </c>
      <c r="H88" t="b">
        <f t="shared" si="10"/>
        <v>0</v>
      </c>
      <c r="I88" t="b">
        <f t="shared" si="10"/>
        <v>0</v>
      </c>
      <c r="M88" t="b">
        <f t="shared" si="11"/>
        <v>0</v>
      </c>
      <c r="N88" t="b">
        <f t="shared" si="11"/>
        <v>0</v>
      </c>
    </row>
    <row r="89" spans="3:14" hidden="1" x14ac:dyDescent="0.25">
      <c r="C89" t="b">
        <f t="shared" si="9"/>
        <v>0</v>
      </c>
      <c r="D89" t="b">
        <f t="shared" si="9"/>
        <v>0</v>
      </c>
      <c r="H89" t="b">
        <f t="shared" si="10"/>
        <v>0</v>
      </c>
      <c r="I89" t="b">
        <f t="shared" si="10"/>
        <v>0</v>
      </c>
      <c r="M89" t="b">
        <f t="shared" si="11"/>
        <v>0</v>
      </c>
      <c r="N89" t="b">
        <f t="shared" si="11"/>
        <v>0</v>
      </c>
    </row>
    <row r="90" spans="3:14" hidden="1" x14ac:dyDescent="0.25">
      <c r="C90" t="b">
        <f t="shared" si="9"/>
        <v>0</v>
      </c>
      <c r="D90" t="b">
        <f t="shared" si="9"/>
        <v>0</v>
      </c>
      <c r="H90" t="b">
        <f t="shared" si="10"/>
        <v>0</v>
      </c>
      <c r="I90" t="b">
        <f t="shared" si="10"/>
        <v>0</v>
      </c>
      <c r="M90" t="b">
        <f t="shared" si="11"/>
        <v>0</v>
      </c>
      <c r="N90" t="b">
        <f t="shared" si="11"/>
        <v>0</v>
      </c>
    </row>
    <row r="144" ht="15.75" thickBot="1" x14ac:dyDescent="0.3"/>
    <row r="145" spans="34:46" ht="16.5" thickTop="1" thickBot="1" x14ac:dyDescent="0.3">
      <c r="AI145" s="219" t="s">
        <v>88</v>
      </c>
      <c r="AJ145" s="219"/>
    </row>
    <row r="146" spans="34:46" ht="15.75" thickBot="1" x14ac:dyDescent="0.3">
      <c r="AI146" s="133" t="s">
        <v>89</v>
      </c>
      <c r="AJ146" s="134" t="s">
        <v>90</v>
      </c>
    </row>
    <row r="147" spans="34:46" x14ac:dyDescent="0.25">
      <c r="AI147" s="135" t="s">
        <v>91</v>
      </c>
      <c r="AJ147" s="136">
        <v>60</v>
      </c>
      <c r="AS147" s="126" t="str">
        <f>IF($P$14="PA4",$P$16+80,"NOT PA4")</f>
        <v>NOT PA4</v>
      </c>
      <c r="AT147" s="126" t="str">
        <f>IF(P14="PA4",IF($AS$147&gt;=$AS$148,$AS$147,$AS$148),"NOT PA4")</f>
        <v>NOT PA4</v>
      </c>
    </row>
    <row r="148" spans="34:46" x14ac:dyDescent="0.25">
      <c r="AI148" s="135" t="s">
        <v>92</v>
      </c>
      <c r="AJ148" s="136">
        <v>70</v>
      </c>
      <c r="AS148" s="126" t="str">
        <f>IF($P$14="PA4",170,"NOT PA4")</f>
        <v>NOT PA4</v>
      </c>
    </row>
    <row r="149" spans="34:46" x14ac:dyDescent="0.25">
      <c r="AI149" s="135" t="s">
        <v>95</v>
      </c>
      <c r="AJ149" s="136">
        <v>80</v>
      </c>
    </row>
    <row r="150" spans="34:46" ht="15.75" thickBot="1" x14ac:dyDescent="0.3">
      <c r="AI150" s="137" t="s">
        <v>93</v>
      </c>
      <c r="AJ150" s="138">
        <v>250</v>
      </c>
    </row>
    <row r="151" spans="34:46" ht="15.75" thickTop="1" x14ac:dyDescent="0.25">
      <c r="AH151" s="139" t="s">
        <v>99</v>
      </c>
      <c r="AI151" s="140" t="e">
        <f>VLOOKUP(D8,AI147:AJ150,2,FALSE)</f>
        <v>#N/A</v>
      </c>
    </row>
    <row r="152" spans="34:46" x14ac:dyDescent="0.25">
      <c r="AH152" s="139" t="s">
        <v>96</v>
      </c>
      <c r="AI152" s="126" t="e">
        <f>IF(I11&gt;=AI151,"No","Yes")</f>
        <v>#N/A</v>
      </c>
    </row>
    <row r="153" spans="34:46" x14ac:dyDescent="0.25">
      <c r="AH153" s="139" t="s">
        <v>100</v>
      </c>
      <c r="AI153" s="140" t="e">
        <f>IF(I11&gt;=AI151,I11,AI151)</f>
        <v>#N/A</v>
      </c>
    </row>
    <row r="155" spans="34:46" x14ac:dyDescent="0.25">
      <c r="AH155" s="139" t="s">
        <v>27</v>
      </c>
    </row>
    <row r="156" spans="34:46" x14ac:dyDescent="0.25">
      <c r="AH156" s="139" t="s">
        <v>28</v>
      </c>
    </row>
    <row r="158" spans="34:46" x14ac:dyDescent="0.25">
      <c r="AM158" s="132" t="e">
        <f>ROUND(1267.2*((I10/9)+(I9*AI153/150)),2)</f>
        <v>#N/A</v>
      </c>
    </row>
    <row r="159" spans="34:46" x14ac:dyDescent="0.25">
      <c r="AH159" s="141" t="s">
        <v>18</v>
      </c>
      <c r="AI159" s="126" t="s">
        <v>102</v>
      </c>
    </row>
    <row r="160" spans="34:46" x14ac:dyDescent="0.25">
      <c r="AH160" s="141" t="s">
        <v>19</v>
      </c>
      <c r="AI160" s="126" t="s">
        <v>103</v>
      </c>
      <c r="AO160" s="126" t="str">
        <f>IF(P15="Yes","PAEfive",IF(P14="PA1","PAEone",IF(P14="PA2","PAEtwo",IF(P14="PA3","PAEthree",IF(P14="PA4","PAEfour","PAEempty")))))</f>
        <v>PAEempty</v>
      </c>
      <c r="AP160" s="126" t="str">
        <f>IF(P15="Yes","Afive",IF(P14="PA1","Aone",IF(P14="PA2","Atwo",IF(P14="PA3","Athree",IF(P14="PA4","Afour","")))))</f>
        <v/>
      </c>
    </row>
    <row r="161" spans="34:45" x14ac:dyDescent="0.25">
      <c r="AH161" s="141" t="s">
        <v>20</v>
      </c>
      <c r="AI161" s="126" t="s">
        <v>104</v>
      </c>
    </row>
    <row r="162" spans="34:45" x14ac:dyDescent="0.25">
      <c r="AH162" s="141" t="s">
        <v>21</v>
      </c>
      <c r="AI162" s="126" t="s">
        <v>105</v>
      </c>
      <c r="AP162" s="126" t="s">
        <v>148</v>
      </c>
    </row>
    <row r="163" spans="34:45" ht="54.95" customHeight="1" x14ac:dyDescent="0.25">
      <c r="AP163" s="126" t="s">
        <v>108</v>
      </c>
    </row>
    <row r="164" spans="34:45" ht="45" customHeight="1" x14ac:dyDescent="0.25">
      <c r="AP164" s="126" t="s">
        <v>110</v>
      </c>
    </row>
    <row r="165" spans="34:45" ht="47.45" customHeight="1" x14ac:dyDescent="0.25">
      <c r="AL165" s="126" t="s">
        <v>109</v>
      </c>
      <c r="AP165" s="126" t="s">
        <v>111</v>
      </c>
    </row>
    <row r="166" spans="34:45" ht="51.6" customHeight="1" x14ac:dyDescent="0.25">
      <c r="AL166" s="126" t="s">
        <v>113</v>
      </c>
      <c r="AP166" s="126" t="s">
        <v>112</v>
      </c>
    </row>
    <row r="167" spans="34:45" ht="45" customHeight="1" x14ac:dyDescent="0.25">
      <c r="AL167" s="126" t="s">
        <v>114</v>
      </c>
      <c r="AP167" s="126" t="s">
        <v>124</v>
      </c>
    </row>
    <row r="168" spans="34:45" x14ac:dyDescent="0.25">
      <c r="AL168" s="126" t="s">
        <v>115</v>
      </c>
    </row>
    <row r="169" spans="34:45" ht="47.45" customHeight="1" x14ac:dyDescent="0.25">
      <c r="AL169" s="126" t="s">
        <v>125</v>
      </c>
      <c r="AS169" s="142" t="str">
        <f>IF(P15="Yes","payequationfive",IF(P14="PA1","payequationone",IF(P14="PA2","payequationtwo",IF(P14="PA3","payequationthree",IF(P14="PA4","payequationfour","")))))</f>
        <v/>
      </c>
    </row>
    <row r="170" spans="34:45" x14ac:dyDescent="0.25">
      <c r="AS170" s="142"/>
    </row>
    <row r="171" spans="34:45" ht="54" customHeight="1" x14ac:dyDescent="0.25">
      <c r="AS171" s="142" t="s">
        <v>117</v>
      </c>
    </row>
    <row r="172" spans="34:45" ht="54" customHeight="1" x14ac:dyDescent="0.25">
      <c r="AS172" s="142" t="s">
        <v>118</v>
      </c>
    </row>
    <row r="173" spans="34:45" ht="54" customHeight="1" x14ac:dyDescent="0.25">
      <c r="AS173" s="142" t="s">
        <v>119</v>
      </c>
    </row>
    <row r="174" spans="34:45" ht="54" customHeight="1" x14ac:dyDescent="0.25">
      <c r="AS174" s="142" t="s">
        <v>120</v>
      </c>
    </row>
    <row r="175" spans="34:45" ht="54" customHeight="1" x14ac:dyDescent="0.25">
      <c r="AS175" s="142" t="s">
        <v>121</v>
      </c>
    </row>
  </sheetData>
  <sheetProtection algorithmName="SHA-512" hashValue="zRdnaPVZn9pI/5G1Ryfo/NFkoOauzXPy5ay9WI1Hdz5+8XbE0vhF5HuJU43jg3/tCrTXHMX3OT1jIBz0Do04nQ==" saltValue="TQxwX1EQqUtUL42O6Bju7Q==" spinCount="100000" sheet="1" objects="1" scenarios="1" selectLockedCells="1"/>
  <mergeCells count="32">
    <mergeCell ref="C4:P4"/>
    <mergeCell ref="C5:F5"/>
    <mergeCell ref="H5:I5"/>
    <mergeCell ref="K5:L5"/>
    <mergeCell ref="N5:P5"/>
    <mergeCell ref="E6:P6"/>
    <mergeCell ref="B7:C7"/>
    <mergeCell ref="E7:F7"/>
    <mergeCell ref="G7:J7"/>
    <mergeCell ref="K7:L7"/>
    <mergeCell ref="M7:P7"/>
    <mergeCell ref="D8:P8"/>
    <mergeCell ref="B9:H9"/>
    <mergeCell ref="B10:H10"/>
    <mergeCell ref="B11:H11"/>
    <mergeCell ref="B13:P13"/>
    <mergeCell ref="AI145:AJ145"/>
    <mergeCell ref="B3:P3"/>
    <mergeCell ref="B21:H21"/>
    <mergeCell ref="I21:J21"/>
    <mergeCell ref="K21:O21"/>
    <mergeCell ref="B22:P22"/>
    <mergeCell ref="D57:F57"/>
    <mergeCell ref="G57:J57"/>
    <mergeCell ref="L57:O57"/>
    <mergeCell ref="E14:L14"/>
    <mergeCell ref="M14:O14"/>
    <mergeCell ref="B15:O15"/>
    <mergeCell ref="C18:D18"/>
    <mergeCell ref="B20:D20"/>
    <mergeCell ref="E20:K20"/>
    <mergeCell ref="B8:C8"/>
  </mergeCells>
  <conditionalFormatting sqref="I21">
    <cfRule type="cellIs" dxfId="53" priority="5" operator="between">
      <formula>0.00001</formula>
      <formula>500000</formula>
    </cfRule>
    <cfRule type="cellIs" dxfId="52" priority="6" operator="between">
      <formula>-0.001</formula>
      <formula>-500000</formula>
    </cfRule>
  </conditionalFormatting>
  <conditionalFormatting sqref="L57 F24:F56 K24:K56 P24:P56">
    <cfRule type="containsText" dxfId="51" priority="2" operator="containsText" text="CA">
      <formula>NOT(ISERROR(SEARCH("CA",F24)))</formula>
    </cfRule>
    <cfRule type="cellIs" dxfId="50" priority="3" operator="between">
      <formula>0</formula>
      <formula>500000</formula>
    </cfRule>
    <cfRule type="cellIs" dxfId="49" priority="4" operator="between">
      <formula>-0.0000000001</formula>
      <formula>-500000</formula>
    </cfRule>
  </conditionalFormatting>
  <conditionalFormatting sqref="P21">
    <cfRule type="cellIs" dxfId="48" priority="1" operator="between">
      <formula>0.0000001</formula>
      <formula>500000</formula>
    </cfRule>
  </conditionalFormatting>
  <dataValidations count="9">
    <dataValidation allowBlank="1" showInputMessage="1" showErrorMessage="1" promptTitle="Instructions" prompt="Please add up the total pay adjustments of any excluded lots from this worksheet and enter that value into this cell. If the excluded lots' pay adjustments aren't listed here, then those pay adjustments will count toward the total pay adjustments." sqref="P20" xr:uid="{6D520745-771B-4B39-B93B-DE7A381BB2CD}"/>
    <dataValidation allowBlank="1" showInputMessage="1" showErrorMessage="1" promptTitle="Instructions" prompt="Please enter your target IRI here._x000a__x000a_You can determine your target IRI on the worksheet titled &quot;Target IRI Lookup Table &amp; Tool&quot;" sqref="E18" xr:uid="{393179C4-FBC5-4973-82A3-97965F884F73}"/>
    <dataValidation type="list" allowBlank="1" showInputMessage="1" showErrorMessage="1" errorTitle="WARNING" error="Please enter a valid entry from the drop-down menu or leave this cell blank" promptTitle="Instructions" prompt="Please select a value from the drop-down menu._x000a__x000a_Milling is one operation. Paving each layer of asphalt mix is an individual operation unless plans specify paving a mix in two lifts.  In such case, each lift is considered as an operation." sqref="P15" xr:uid="{A8B8E594-A3BD-43BA-9060-BD3EE09CF42A}">
      <formula1>$AH$155:$AH$156</formula1>
    </dataValidation>
    <dataValidation type="decimal" allowBlank="1" showInputMessage="1" showErrorMessage="1" errorTitle="Warning" error="Please enter a numeric value between 0 and 300 in/mi for the IRI measurement" promptTitle="Instructions" prompt="Please enter your current or preconstruction IRI here." sqref="L16" xr:uid="{ED402E78-1AB4-4146-84ED-4D87890AAD3A}">
      <formula1>0</formula1>
      <formula2>500</formula2>
    </dataValidation>
    <dataValidation type="decimal" allowBlank="1" showInputMessage="1" showErrorMessage="1" errorTitle="Warning" error="Please enter a numeric value between 0 and 500 in/mi for the IRI measurement" promptTitle="Instructions" prompt="Please enter your target IRI here._x000a__x000a_You can determine your target IRI on the worksheet titled &quot;Target IRI Lookup Table &amp; Tool&quot;" sqref="P16" xr:uid="{267FE7CD-84D8-4E3F-A6D2-50E446965B45}">
      <formula1>0</formula1>
      <formula2>500</formula2>
    </dataValidation>
    <dataValidation type="decimal" allowBlank="1" showInputMessage="1" showErrorMessage="1" errorTitle="Warning" error="Please enter a numeric value between 0 and 500 in/mi for the IRI measurement" promptTitle="Instructions" prompt="Please enter your pre-construction IRI here." sqref="F16" xr:uid="{8D7974AF-7F49-4044-A8E0-444997C308E9}">
      <formula1>0</formula1>
      <formula2>500</formula2>
    </dataValidation>
    <dataValidation type="list" errorStyle="warning" allowBlank="1" showInputMessage="1" showErrorMessage="1" errorTitle="WARNING" error="Please select a value for the paving route location from the drop-down menu" promptTitle="Instrucitons" prompt="Please select a value from the drop-down menu" sqref="E14:L14" xr:uid="{B9D920D7-6C06-482C-92C7-340AD4A467F2}">
      <formula1>$AH$159:$AH$162</formula1>
    </dataValidation>
    <dataValidation errorStyle="warning" allowBlank="1" showInputMessage="1" sqref="E19" xr:uid="{7A054970-F941-4B9C-8AB8-BA32BB9AC009}"/>
    <dataValidation type="list" errorStyle="warning" allowBlank="1" showInputMessage="1" showErrorMessage="1" errorTitle="WARNING" error="Incorrect value entered in cell D8. Please choose a surface course mix from the drop-down menu" promptTitle="Instructions" prompt="Please select a surface course mix from the drop-down menu" sqref="D8" xr:uid="{2BD332F6-CB61-4B21-86FC-5AA5E12188B2}">
      <formula1>$AI$147:$AI$150</formula1>
    </dataValidation>
  </dataValidations>
  <pageMargins left="0.7" right="0.7" top="0.75" bottom="0.75" header="0.3" footer="0.3"/>
  <pageSetup scale="72" fitToHeight="0" orientation="portrait" r:id="rId1"/>
  <headerFooter>
    <oddHeader>&amp;C&amp;"-,Bold"&amp;12Lane IRI Data Summary
&amp;A</oddHeader>
    <oddFooter>&amp;L&amp;G&amp;C&amp;"-,Bold"&amp;14New Jersey Department of Transportation
Division of Local Aid &amp; Economic Development&amp;R&amp;G</oddFooter>
  </headerFooter>
  <drawing r:id="rId2"/>
  <legacyDrawing r:id="rId3"/>
  <legacyDrawingHF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74E84-DD2C-4660-97C6-82E8DB50FA02}">
  <sheetPr>
    <pageSetUpPr fitToPage="1"/>
  </sheetPr>
  <dimension ref="B1:IO175"/>
  <sheetViews>
    <sheetView topLeftCell="A3" zoomScale="115" zoomScaleNormal="115" workbookViewId="0">
      <selection activeCell="C4" sqref="C4:P4"/>
    </sheetView>
  </sheetViews>
  <sheetFormatPr defaultColWidth="8.7109375" defaultRowHeight="15" x14ac:dyDescent="0.25"/>
  <cols>
    <col min="1" max="1" width="9" customWidth="1"/>
    <col min="2" max="2" width="9.5703125" customWidth="1"/>
    <col min="3" max="3" width="7.85546875" customWidth="1"/>
    <col min="4" max="4" width="7.5703125" customWidth="1"/>
    <col min="5" max="5" width="5.140625" customWidth="1"/>
    <col min="6" max="6" width="12.42578125" customWidth="1"/>
    <col min="7" max="7" width="8.5703125" customWidth="1"/>
    <col min="8" max="9" width="7.7109375" customWidth="1"/>
    <col min="10" max="10" width="5.28515625" customWidth="1"/>
    <col min="11" max="11" width="12.42578125" customWidth="1"/>
    <col min="12" max="12" width="8.140625" bestFit="1" customWidth="1"/>
    <col min="13" max="13" width="7.42578125" customWidth="1"/>
    <col min="14" max="14" width="6.85546875" customWidth="1"/>
    <col min="15" max="15" width="5.7109375" customWidth="1"/>
    <col min="16" max="16" width="12.42578125" customWidth="1"/>
    <col min="17" max="19" width="57" customWidth="1"/>
    <col min="20" max="20" width="10.5703125" customWidth="1"/>
    <col min="23" max="23" width="10.42578125" customWidth="1"/>
    <col min="26" max="34" width="8.7109375" style="126"/>
    <col min="35" max="35" width="99.85546875" style="126" customWidth="1"/>
    <col min="36" max="38" width="8.7109375" style="126"/>
    <col min="39" max="39" width="30.42578125" style="126" customWidth="1"/>
    <col min="40" max="41" width="8.7109375" style="126"/>
    <col min="42" max="42" width="9.42578125" style="126" bestFit="1" customWidth="1"/>
    <col min="43" max="43" width="70.85546875" style="126" customWidth="1"/>
    <col min="44" max="46" width="8.7109375" style="126"/>
    <col min="47" max="47" width="88.7109375" style="126" customWidth="1"/>
    <col min="48" max="249" width="8.7109375" style="126"/>
  </cols>
  <sheetData>
    <row r="1" spans="2:25" ht="12.6" hidden="1" customHeight="1" x14ac:dyDescent="0.25"/>
    <row r="2" spans="2:25" hidden="1" x14ac:dyDescent="0.25"/>
    <row r="3" spans="2:25" ht="15.75" thickBot="1" x14ac:dyDescent="0.3">
      <c r="B3" s="237" t="s">
        <v>178</v>
      </c>
      <c r="C3" s="237"/>
      <c r="D3" s="237"/>
      <c r="E3" s="237"/>
      <c r="F3" s="237"/>
      <c r="G3" s="237"/>
      <c r="H3" s="237"/>
      <c r="I3" s="237"/>
      <c r="J3" s="237"/>
      <c r="K3" s="237"/>
      <c r="L3" s="237"/>
      <c r="M3" s="237"/>
      <c r="N3" s="237"/>
      <c r="O3" s="237"/>
      <c r="P3" s="237"/>
    </row>
    <row r="4" spans="2:25" ht="15.75" thickBot="1" x14ac:dyDescent="0.3">
      <c r="B4" s="43" t="s">
        <v>78</v>
      </c>
      <c r="C4" s="204"/>
      <c r="D4" s="204"/>
      <c r="E4" s="204"/>
      <c r="F4" s="204"/>
      <c r="G4" s="204"/>
      <c r="H4" s="204"/>
      <c r="I4" s="204"/>
      <c r="J4" s="204"/>
      <c r="K4" s="204"/>
      <c r="L4" s="204"/>
      <c r="M4" s="204"/>
      <c r="N4" s="204"/>
      <c r="O4" s="204"/>
      <c r="P4" s="205"/>
      <c r="Q4" s="155"/>
      <c r="R4" s="126"/>
      <c r="S4" s="126"/>
      <c r="T4" s="126"/>
      <c r="U4" s="126"/>
      <c r="V4" s="126"/>
      <c r="W4" s="126"/>
      <c r="X4" s="126"/>
      <c r="Y4" s="126"/>
    </row>
    <row r="5" spans="2:25" ht="15.75" thickBot="1" x14ac:dyDescent="0.3">
      <c r="B5" s="44" t="s">
        <v>79</v>
      </c>
      <c r="C5" s="206"/>
      <c r="D5" s="206"/>
      <c r="E5" s="206"/>
      <c r="F5" s="207"/>
      <c r="G5" s="44" t="s">
        <v>80</v>
      </c>
      <c r="H5" s="208"/>
      <c r="I5" s="209"/>
      <c r="J5" s="44" t="s">
        <v>81</v>
      </c>
      <c r="K5" s="211"/>
      <c r="L5" s="212"/>
      <c r="M5" s="45" t="s">
        <v>82</v>
      </c>
      <c r="N5" s="210"/>
      <c r="O5" s="211"/>
      <c r="P5" s="212"/>
      <c r="Q5" s="154"/>
      <c r="R5" s="126"/>
      <c r="S5" s="126"/>
      <c r="T5" s="126"/>
      <c r="U5" s="126"/>
      <c r="V5" s="126"/>
      <c r="W5" s="126"/>
      <c r="X5" s="126"/>
      <c r="Y5" s="126"/>
    </row>
    <row r="6" spans="2:25" ht="15.75" thickBot="1" x14ac:dyDescent="0.3">
      <c r="B6" s="46" t="s">
        <v>83</v>
      </c>
      <c r="C6" s="47"/>
      <c r="D6" s="47"/>
      <c r="E6" s="211"/>
      <c r="F6" s="211"/>
      <c r="G6" s="211"/>
      <c r="H6" s="211"/>
      <c r="I6" s="211"/>
      <c r="J6" s="211"/>
      <c r="K6" s="211"/>
      <c r="L6" s="211"/>
      <c r="M6" s="211"/>
      <c r="N6" s="211"/>
      <c r="O6" s="211"/>
      <c r="P6" s="212"/>
      <c r="Q6" s="126"/>
      <c r="R6" s="126"/>
      <c r="S6" s="126"/>
      <c r="T6" s="126"/>
      <c r="U6" s="126"/>
      <c r="V6" s="126"/>
      <c r="W6" s="126"/>
      <c r="X6" s="126"/>
      <c r="Y6" s="126"/>
    </row>
    <row r="7" spans="2:25" ht="15.6" customHeight="1" thickBot="1" x14ac:dyDescent="0.3">
      <c r="B7" s="202" t="s">
        <v>84</v>
      </c>
      <c r="C7" s="203"/>
      <c r="D7" s="30"/>
      <c r="E7" s="202" t="s">
        <v>85</v>
      </c>
      <c r="F7" s="203"/>
      <c r="G7" s="216"/>
      <c r="H7" s="216"/>
      <c r="I7" s="216"/>
      <c r="J7" s="217"/>
      <c r="K7" s="214" t="s">
        <v>149</v>
      </c>
      <c r="L7" s="215"/>
      <c r="M7" s="216"/>
      <c r="N7" s="216"/>
      <c r="O7" s="216"/>
      <c r="P7" s="217"/>
      <c r="Q7" s="126"/>
      <c r="R7" s="132"/>
      <c r="S7" s="126"/>
      <c r="T7" s="126"/>
      <c r="U7" s="126"/>
      <c r="V7" s="126"/>
      <c r="W7" s="126"/>
      <c r="X7" s="126"/>
      <c r="Y7" s="126"/>
    </row>
    <row r="8" spans="2:25" ht="15.6" customHeight="1" thickBot="1" x14ac:dyDescent="0.3">
      <c r="B8" s="202" t="s">
        <v>94</v>
      </c>
      <c r="C8" s="203"/>
      <c r="D8" s="211"/>
      <c r="E8" s="211"/>
      <c r="F8" s="211"/>
      <c r="G8" s="211"/>
      <c r="H8" s="211"/>
      <c r="I8" s="211"/>
      <c r="J8" s="211"/>
      <c r="K8" s="211"/>
      <c r="L8" s="211"/>
      <c r="M8" s="211"/>
      <c r="N8" s="211"/>
      <c r="O8" s="211"/>
      <c r="P8" s="212"/>
      <c r="Q8" s="126"/>
      <c r="R8" s="129"/>
      <c r="S8" s="126"/>
      <c r="T8" s="126"/>
      <c r="U8" s="126"/>
      <c r="V8" s="126"/>
      <c r="W8" s="126"/>
      <c r="X8" s="126"/>
      <c r="Y8" s="126"/>
    </row>
    <row r="9" spans="2:25" ht="15.6" customHeight="1" thickBot="1" x14ac:dyDescent="0.3">
      <c r="B9" s="202" t="s">
        <v>97</v>
      </c>
      <c r="C9" s="203"/>
      <c r="D9" s="203"/>
      <c r="E9" s="203"/>
      <c r="F9" s="203"/>
      <c r="G9" s="203"/>
      <c r="H9" s="203"/>
      <c r="I9" s="40"/>
      <c r="J9" s="48"/>
      <c r="K9" s="49"/>
      <c r="L9" s="49"/>
      <c r="M9" s="49"/>
      <c r="N9" s="49"/>
      <c r="O9" s="49"/>
      <c r="P9" s="50"/>
      <c r="Q9" s="126"/>
      <c r="R9" s="126"/>
      <c r="S9" s="126"/>
      <c r="T9" s="126"/>
      <c r="U9" s="126"/>
      <c r="V9" s="126"/>
      <c r="W9" s="126"/>
      <c r="X9" s="126"/>
      <c r="Y9" s="126"/>
    </row>
    <row r="10" spans="2:25" ht="15.6" customHeight="1" thickBot="1" x14ac:dyDescent="0.3">
      <c r="B10" s="202" t="s">
        <v>98</v>
      </c>
      <c r="C10" s="203"/>
      <c r="D10" s="203"/>
      <c r="E10" s="203"/>
      <c r="F10" s="203"/>
      <c r="G10" s="203"/>
      <c r="H10" s="203"/>
      <c r="I10" s="41"/>
      <c r="J10" s="48"/>
      <c r="K10" s="49"/>
      <c r="L10" s="49"/>
      <c r="M10" s="49"/>
      <c r="N10" s="49"/>
      <c r="O10" s="49"/>
      <c r="P10" s="50"/>
      <c r="Q10" s="126"/>
      <c r="R10" s="126"/>
      <c r="S10" s="126"/>
      <c r="T10" s="126"/>
      <c r="U10" s="126"/>
      <c r="V10" s="126"/>
      <c r="W10" s="126"/>
      <c r="X10" s="126"/>
      <c r="Y10" s="126"/>
    </row>
    <row r="11" spans="2:25" ht="15.6" customHeight="1" thickBot="1" x14ac:dyDescent="0.3">
      <c r="B11" s="202" t="s">
        <v>147</v>
      </c>
      <c r="C11" s="203"/>
      <c r="D11" s="203"/>
      <c r="E11" s="203"/>
      <c r="F11" s="203"/>
      <c r="G11" s="203"/>
      <c r="H11" s="203"/>
      <c r="I11" s="33"/>
      <c r="K11" s="51"/>
      <c r="L11" s="51"/>
      <c r="M11" s="52"/>
      <c r="N11" s="52"/>
      <c r="O11" s="53"/>
      <c r="P11" s="54"/>
      <c r="Q11" s="126"/>
      <c r="R11" s="126"/>
      <c r="S11" s="126"/>
      <c r="T11" s="150"/>
      <c r="U11" s="126"/>
      <c r="V11" s="129"/>
      <c r="W11" s="126"/>
      <c r="X11" s="126"/>
      <c r="Y11" s="126"/>
    </row>
    <row r="12" spans="2:25" ht="15.6" customHeight="1" thickBot="1" x14ac:dyDescent="0.3">
      <c r="B12" s="55" t="str">
        <f>IF(OR(ISBLANK(I11),ISBLANK(D8)),"",IF(AI152="Yes", "P does not meet minimum price requirement. Instead P will equal:",""))</f>
        <v/>
      </c>
      <c r="C12" s="49"/>
      <c r="D12" s="49"/>
      <c r="E12" s="47"/>
      <c r="F12" s="47"/>
      <c r="G12" s="32"/>
      <c r="H12" s="42" t="str">
        <f>IF(OR(ISBLANK(I11),ISBLANK(D8)),"",IF(I11&gt;=AI151,"",AI151))</f>
        <v/>
      </c>
      <c r="I12" s="35"/>
      <c r="J12" s="56"/>
      <c r="K12" s="57"/>
      <c r="L12" s="57"/>
      <c r="M12" s="58"/>
      <c r="N12" s="58"/>
      <c r="O12" s="59"/>
      <c r="P12" s="60"/>
      <c r="Q12" s="126"/>
      <c r="R12" s="126"/>
      <c r="S12" s="126"/>
      <c r="T12" s="126"/>
      <c r="U12" s="126"/>
      <c r="V12" s="129"/>
      <c r="W12" s="126"/>
      <c r="X12" s="126"/>
      <c r="Y12" s="126"/>
    </row>
    <row r="13" spans="2:25" ht="15.75" thickBot="1" x14ac:dyDescent="0.3">
      <c r="B13" s="225" t="s">
        <v>142</v>
      </c>
      <c r="C13" s="226"/>
      <c r="D13" s="226"/>
      <c r="E13" s="226"/>
      <c r="F13" s="226"/>
      <c r="G13" s="226"/>
      <c r="H13" s="226"/>
      <c r="I13" s="226"/>
      <c r="J13" s="226"/>
      <c r="K13" s="226"/>
      <c r="L13" s="226"/>
      <c r="M13" s="226"/>
      <c r="N13" s="226"/>
      <c r="O13" s="226"/>
      <c r="P13" s="227"/>
      <c r="Q13" s="126"/>
      <c r="R13" s="126"/>
      <c r="S13" s="126"/>
      <c r="T13" s="126"/>
      <c r="U13" s="126"/>
      <c r="V13" s="126"/>
      <c r="W13" s="126"/>
      <c r="X13" s="126"/>
      <c r="Y13" s="126"/>
    </row>
    <row r="14" spans="2:25" ht="15.75" thickBot="1" x14ac:dyDescent="0.3">
      <c r="B14" s="46" t="s">
        <v>101</v>
      </c>
      <c r="C14" s="61"/>
      <c r="D14" s="61"/>
      <c r="E14" s="211"/>
      <c r="F14" s="211"/>
      <c r="G14" s="211"/>
      <c r="H14" s="211"/>
      <c r="I14" s="211"/>
      <c r="J14" s="211"/>
      <c r="K14" s="211"/>
      <c r="L14" s="211"/>
      <c r="M14" s="220" t="s">
        <v>106</v>
      </c>
      <c r="N14" s="220"/>
      <c r="O14" s="220"/>
      <c r="P14" s="50" t="str">
        <f>IF(OR(ISBLANK(E14)),"",VLOOKUP(E14,AH159:AI162,2,FALSE))</f>
        <v/>
      </c>
      <c r="Q14" s="126"/>
      <c r="R14" s="126"/>
      <c r="S14" s="126"/>
      <c r="T14" s="126"/>
      <c r="U14" s="126"/>
      <c r="V14" s="126"/>
      <c r="W14" s="126"/>
      <c r="X14" s="126"/>
      <c r="Y14" s="126"/>
    </row>
    <row r="15" spans="2:25" ht="15.75" thickBot="1" x14ac:dyDescent="0.3">
      <c r="B15" s="233" t="s">
        <v>123</v>
      </c>
      <c r="C15" s="234"/>
      <c r="D15" s="234"/>
      <c r="E15" s="234"/>
      <c r="F15" s="234"/>
      <c r="G15" s="234"/>
      <c r="H15" s="234"/>
      <c r="I15" s="234"/>
      <c r="J15" s="234"/>
      <c r="K15" s="234"/>
      <c r="L15" s="234"/>
      <c r="M15" s="234"/>
      <c r="N15" s="234"/>
      <c r="O15" s="234"/>
      <c r="P15" s="85"/>
      <c r="Q15" s="126"/>
      <c r="R15" s="129"/>
      <c r="S15" s="126"/>
      <c r="T15" s="126"/>
      <c r="U15" s="126"/>
      <c r="V15" s="126"/>
      <c r="W15" s="126"/>
      <c r="X15" s="126"/>
      <c r="Y15" s="126"/>
    </row>
    <row r="16" spans="2:25" ht="15.75" thickBot="1" x14ac:dyDescent="0.3">
      <c r="B16" s="46" t="s">
        <v>122</v>
      </c>
      <c r="C16" s="48"/>
      <c r="D16" s="48"/>
      <c r="E16" s="48"/>
      <c r="F16" s="86"/>
      <c r="G16" s="66"/>
      <c r="H16" s="67"/>
      <c r="I16" s="67"/>
      <c r="J16" s="68"/>
      <c r="K16" s="68"/>
      <c r="L16" s="69"/>
      <c r="M16" s="46" t="s">
        <v>107</v>
      </c>
      <c r="N16" s="47"/>
      <c r="O16" s="48"/>
      <c r="P16" s="34"/>
      <c r="Q16" s="126"/>
      <c r="R16" s="129"/>
      <c r="S16" s="126"/>
      <c r="T16" s="126"/>
      <c r="U16" s="126"/>
      <c r="V16" s="126"/>
      <c r="W16" s="126"/>
      <c r="X16" s="126"/>
      <c r="Y16" s="126"/>
    </row>
    <row r="17" spans="2:64" ht="34.5" customHeight="1" x14ac:dyDescent="0.25">
      <c r="B17" s="62"/>
      <c r="C17" s="63"/>
      <c r="D17" s="63"/>
      <c r="G17" s="64"/>
      <c r="H17" s="64"/>
      <c r="I17" s="64"/>
      <c r="J17" s="64"/>
      <c r="K17" s="64"/>
      <c r="L17" s="64"/>
      <c r="M17" s="65"/>
      <c r="N17" s="65"/>
      <c r="O17" s="65"/>
      <c r="P17" s="70"/>
      <c r="Q17" s="126"/>
      <c r="R17" s="129"/>
      <c r="S17" s="126"/>
      <c r="T17" s="126"/>
      <c r="U17" s="126"/>
      <c r="V17" s="126"/>
      <c r="W17" s="126"/>
      <c r="X17" s="126"/>
      <c r="Y17" s="126"/>
      <c r="AU17" s="126" t="s">
        <v>130</v>
      </c>
      <c r="AV17" s="127" t="s">
        <v>140</v>
      </c>
      <c r="BL17" s="128" t="str">
        <f>IF($P$15="Yes",IF(E24&lt;=$P$16,0, ($AM$158/((-37.75347*LN($P$16))+194.87))-($AM$158/((-37.75347*LN(E24))+194.87))),"NOT PA5 ONE OPERATION")</f>
        <v>NOT PA5 ONE OPERATION</v>
      </c>
    </row>
    <row r="18" spans="2:64" ht="34.5" customHeight="1" x14ac:dyDescent="0.25">
      <c r="B18" s="71" t="str">
        <f>IF(P15="No",IF(P14="PA1","A =",IF(P14="PA3","A=","")),IF(P15="Yes","A=",""))</f>
        <v/>
      </c>
      <c r="C18" s="213" t="str">
        <f>IF(P15="No",IF(P14="PA1",ROUND(1267.2*((I10/9)+(I9*AI153/150)),2),IF(P14="PA3",ROUND(1267.2*((I10/9)+(I9*AI153/150)),2),"")),IF(P15="Yes",ROUND(1267.2*((I10/9)+(I9*AI153/150)),2),""))</f>
        <v/>
      </c>
      <c r="D18" s="213"/>
      <c r="E18" s="72"/>
      <c r="F18" s="73"/>
      <c r="G18" s="64"/>
      <c r="H18" s="64"/>
      <c r="I18" s="64"/>
      <c r="J18" s="64"/>
      <c r="K18" s="64"/>
      <c r="L18" s="64"/>
      <c r="M18" s="65"/>
      <c r="N18" s="65"/>
      <c r="O18" s="65"/>
      <c r="P18" s="70"/>
      <c r="Q18" s="126"/>
      <c r="R18" s="126"/>
      <c r="S18" s="126"/>
      <c r="T18" s="126"/>
      <c r="U18" s="126"/>
      <c r="V18" s="126"/>
      <c r="W18" s="126"/>
      <c r="X18" s="126"/>
      <c r="Y18" s="126"/>
      <c r="AU18" s="126" t="s">
        <v>134</v>
      </c>
      <c r="AV18" s="127" t="s">
        <v>139</v>
      </c>
      <c r="BL18" s="126" t="str">
        <f>IF($P$14="PA1",IF(E24&lt;$P$16,0,IF(E24&gt;170,_xlfn.CONCAT("-$",ROUND($C$18,2)," or CA"),($C$18/((-37.75347*LN($P$16))+194.87))-($C$18/((-37.75347*LN(E24))+194.87)))),"NOT PA1")</f>
        <v>NOT PA1</v>
      </c>
    </row>
    <row r="19" spans="2:64" ht="48.75" customHeight="1" thickBot="1" x14ac:dyDescent="0.3">
      <c r="B19" s="71"/>
      <c r="C19" s="73"/>
      <c r="D19" s="73"/>
      <c r="E19" s="64"/>
      <c r="F19" s="64"/>
      <c r="G19" s="64"/>
      <c r="J19" s="74"/>
      <c r="K19" s="74"/>
      <c r="L19" s="64"/>
      <c r="M19" s="65"/>
      <c r="N19" s="65"/>
      <c r="O19" s="65"/>
      <c r="P19" s="70"/>
      <c r="Q19" s="126"/>
      <c r="R19" s="129"/>
      <c r="S19" s="126"/>
      <c r="T19" s="126"/>
      <c r="U19" s="126"/>
      <c r="V19" s="126"/>
      <c r="W19" s="126"/>
      <c r="X19" s="126"/>
      <c r="Y19" s="126"/>
      <c r="AU19" s="126" t="s">
        <v>133</v>
      </c>
      <c r="AV19" s="127" t="s">
        <v>138</v>
      </c>
      <c r="BL19" s="126" t="str">
        <f>IF($P$14="PA2",IF(E24&lt;=120,0,IF(E24&gt;170,"Max Neg. Pay/CA",((E24-120)*-5))),"NOT PA2")</f>
        <v>NOT PA2</v>
      </c>
    </row>
    <row r="20" spans="2:64" ht="15.75" thickBot="1" x14ac:dyDescent="0.3">
      <c r="B20" s="202" t="s">
        <v>141</v>
      </c>
      <c r="C20" s="203"/>
      <c r="D20" s="203"/>
      <c r="E20" s="235"/>
      <c r="F20" s="235"/>
      <c r="G20" s="235"/>
      <c r="H20" s="235"/>
      <c r="I20" s="235"/>
      <c r="J20" s="235"/>
      <c r="K20" s="236"/>
      <c r="L20" s="75" t="s">
        <v>150</v>
      </c>
      <c r="M20" s="75"/>
      <c r="N20" s="75"/>
      <c r="O20" s="75"/>
      <c r="P20" s="145"/>
      <c r="Q20" s="126"/>
      <c r="R20" s="126"/>
      <c r="S20" s="126"/>
      <c r="T20" s="126"/>
      <c r="U20" s="126"/>
      <c r="V20" s="126"/>
      <c r="W20" s="126"/>
      <c r="X20" s="126"/>
      <c r="Y20" s="126"/>
      <c r="AU20" s="126" t="s">
        <v>132</v>
      </c>
      <c r="AV20" s="129" t="s">
        <v>137</v>
      </c>
      <c r="BL20" s="126" t="str">
        <f>IF($P$14="PA3",IF(E24&lt;=120,0,IF(E24&gt;170,_xlfn.CONCAT("-$",C18," or CA"),($C$18/((-37.75347*LN($P$16))+194.87))-($C$18/((-37.75347*LN(E24))+194.87)))),"NOT PA3")</f>
        <v>NOT PA3</v>
      </c>
    </row>
    <row r="21" spans="2:64" ht="15.75" thickBot="1" x14ac:dyDescent="0.3">
      <c r="B21" s="231" t="s">
        <v>143</v>
      </c>
      <c r="C21" s="232"/>
      <c r="D21" s="232"/>
      <c r="E21" s="232"/>
      <c r="F21" s="232"/>
      <c r="G21" s="232"/>
      <c r="H21" s="232"/>
      <c r="I21" s="228">
        <f>IF(SUM(F24:F56)+SUM(K24:K56)+SUM(P24:P56)=0,0,SUM(F24:F56)+SUM(K24:K56)+SUM(P24:P56)-P20)</f>
        <v>0</v>
      </c>
      <c r="J21" s="228"/>
      <c r="K21" s="229" t="s">
        <v>145</v>
      </c>
      <c r="L21" s="230"/>
      <c r="M21" s="230"/>
      <c r="N21" s="230"/>
      <c r="O21" s="230"/>
      <c r="P21" s="76">
        <f>COUNTIF(F24:F56,"*CA*")+COUNTIF(K24:K56,"*CA*")+COUNTIF(P24:P56,"*CA*")</f>
        <v>0</v>
      </c>
      <c r="Q21" s="126"/>
      <c r="R21" s="126"/>
      <c r="S21" s="126"/>
      <c r="T21" s="126"/>
      <c r="U21" s="126"/>
      <c r="V21" s="126"/>
      <c r="W21" s="126"/>
      <c r="X21" s="126"/>
      <c r="Y21" s="126"/>
      <c r="AU21" s="126" t="s">
        <v>131</v>
      </c>
      <c r="AV21" s="127" t="s">
        <v>136</v>
      </c>
      <c r="BL21" s="126" t="str">
        <f>IF($P$14="PA4",IF(E24&lt;=$P$16,0,IF(E24&gt;$AT$147,"Max Neg. Pay/CA",((E24-$P$16)*(-1.25)))),"NOT PA4")</f>
        <v>NOT PA4</v>
      </c>
    </row>
    <row r="22" spans="2:64" ht="25.5" customHeight="1" thickBot="1" x14ac:dyDescent="0.3">
      <c r="B22" s="221" t="s">
        <v>151</v>
      </c>
      <c r="C22" s="222"/>
      <c r="D22" s="222"/>
      <c r="E22" s="222"/>
      <c r="F22" s="222"/>
      <c r="G22" s="223"/>
      <c r="H22" s="223"/>
      <c r="I22" s="223"/>
      <c r="J22" s="223"/>
      <c r="K22" s="223"/>
      <c r="L22" s="223"/>
      <c r="M22" s="223"/>
      <c r="N22" s="223"/>
      <c r="O22" s="223"/>
      <c r="P22" s="224"/>
      <c r="T22" s="126"/>
      <c r="U22" s="126"/>
      <c r="V22" s="126"/>
      <c r="W22" s="126"/>
      <c r="X22" s="126"/>
      <c r="Y22" s="126"/>
      <c r="AU22" s="126" t="s">
        <v>135</v>
      </c>
      <c r="AV22" s="130" t="s">
        <v>144</v>
      </c>
    </row>
    <row r="23" spans="2:64" ht="15.75" thickBot="1" x14ac:dyDescent="0.3">
      <c r="B23" s="77" t="s">
        <v>116</v>
      </c>
      <c r="C23" s="78" t="s">
        <v>126</v>
      </c>
      <c r="D23" s="78" t="s">
        <v>127</v>
      </c>
      <c r="E23" s="79" t="s">
        <v>129</v>
      </c>
      <c r="F23" s="80" t="s">
        <v>86</v>
      </c>
      <c r="G23" s="77" t="s">
        <v>116</v>
      </c>
      <c r="H23" s="78" t="s">
        <v>126</v>
      </c>
      <c r="I23" s="78" t="s">
        <v>128</v>
      </c>
      <c r="J23" s="81" t="s">
        <v>129</v>
      </c>
      <c r="K23" s="82" t="s">
        <v>86</v>
      </c>
      <c r="L23" s="77" t="s">
        <v>116</v>
      </c>
      <c r="M23" s="78" t="s">
        <v>126</v>
      </c>
      <c r="N23" s="78" t="s">
        <v>127</v>
      </c>
      <c r="O23" s="81" t="s">
        <v>129</v>
      </c>
      <c r="P23" s="82" t="s">
        <v>86</v>
      </c>
      <c r="T23" s="151"/>
      <c r="U23" s="126"/>
      <c r="V23" s="126">
        <v>101.366</v>
      </c>
      <c r="W23" s="126"/>
      <c r="X23" s="126"/>
      <c r="Y23" s="126"/>
    </row>
    <row r="24" spans="2:64" x14ac:dyDescent="0.25">
      <c r="B24" s="36"/>
      <c r="C24" s="39"/>
      <c r="D24" s="39"/>
      <c r="E24" s="37"/>
      <c r="F24" s="83" t="str">
        <f>IF(OR(ISBLANK($I$9),ISBLANK($I$10),ISBLANK($I$11),ISBLANK($P$14),ISBLANK($P$15),ISBLANK($P$16),ISBLANK($F$16),ISBLANK(B24),ISBLANK(C24),ISBLANK(D24),ISBLANK(E24)),"",IF($P$15="Yes",IF(E24&lt;=$P$16,0, ROUND(($AM$158/((-37.75347*LN($P$16))+194.87))-($AM$158/((-37.75347*LN(E24))+194.87)),2)),IF($P$14="PA1",IF(E24&lt;$P$16, ROUND(($C$18/((-37.75347*LN($P$16))+194.87))-($C$18/((-37.75347*LN(E24))+194.87)),2),IF(E24&gt;170,_xlfn.CONCAT("-$",ROUND($C$18,2)," or CA"),ROUND(($C$18/((-37.75347*LN($P$16))+194.87))-($C$18/((-37.75347*LN(E24))+194.87)),2))),IF($P$14="PA2",IF(E24&lt;=120,0,IF(E24&gt;170,"Max Neg. Pay/CA",ROUND(((E24-120)*-5),2))),IF($P$14="PA3",IF(E24&lt;=120,0,IF(E24&gt;170,_xlfn.CONCAT("-$",$C$18," or CA"),ROUND(($C$18/((-37.75347*LN($P$16))+194.87))-($C$18/((-37.75347*LN(E24))+194.87)),2))),IF($P$14="PA4",IF(E24&lt;=$P$16,0,IF(E24&gt;$AT$147,"Max Neg. Pay/CA",ROUND(((E24-$P$16)*(-1.25)),2))),""))))))</f>
        <v/>
      </c>
      <c r="G24" s="38"/>
      <c r="H24" s="39"/>
      <c r="I24" s="39"/>
      <c r="J24" s="37"/>
      <c r="K24" s="84" t="str">
        <f>IF(OR(ISBLANK($I$9),ISBLANK($I$10),ISBLANK($I$11),ISBLANK($P$14),ISBLANK($P$15),ISBLANK($P$16),ISBLANK($F$16),ISBLANK(G24),ISBLANK(H24),ISBLANK(I24),ISBLANK(J24)),"",IF($P$15="Yes",IF(J24&lt;=$P$16,0, ROUND(($AM$158/((-37.75347*LN($P$16))+194.87))-($AM$158/((-37.75347*LN(J24))+194.87)),2)),IF($P$14="PA1",IF(J24&lt;$P$16,ROUND(($C$18/((-37.75347*LN($P$16))+194.87))-($C$18/((-37.75347*LN(J24))+194.87)),2),IF(J24&gt;170,_xlfn.CONCAT("-$",ROUND($C$18,2)," or CA"),ROUND(($C$18/((-37.75347*LN($P$16))+194.87))-($C$18/((-37.75347*LN(J24))+194.87)),2))),IF($P$14="PA2",IF(J24&lt;=120,0,IF(J24&gt;170,"Max Neg. Pay/CA",ROUND(((J24-120)*-5),2))),IF($P$14="PA3",IF(J24&lt;=120,0,IF(J24&gt;170,_xlfn.CONCAT("-$",$C$18," or CA"),ROUND(($C$18/((-37.75347*LN($P$16))+194.87))-($C$18/((-37.75347*LN(J24))+194.87)),2))),IF($P$14="PA4",IF(J24&lt;=$P$16,0,IF(J24&gt;$AT$147,"Max Neg. Pay/CA",ROUND(((J24-$P$16)*(-1.25)),2))),""))))))</f>
        <v/>
      </c>
      <c r="L24" s="38"/>
      <c r="M24" s="39"/>
      <c r="N24" s="39"/>
      <c r="O24" s="37"/>
      <c r="P24" s="84" t="str">
        <f>IF(OR(ISBLANK($I$9),ISBLANK($I$10),ISBLANK($I$11),ISBLANK($P$14),ISBLANK($P$15),ISBLANK($P$16),ISBLANK($F$16),ISBLANK(L24),ISBLANK(M24),ISBLANK(N24),ISBLANK(O24)),"",IF($P$15="Yes",IF(O24&lt;=$P$16,0, ROUND(($AM$158/((-37.75347*LN($P$16))+194.87))-($AM$158/((-37.75347*LN(O24))+194.87)),2)),IF($P$14="PA1",IF(O24&lt;$P$16,ROUND(($C$18/((-37.75347*LN($P$16))+194.87))-($C$18/((-37.75347*LN(O24))+194.87)),2),IF(O24&gt;170,_xlfn.CONCAT("-$",ROUND($C$18,2)," or CA"),ROUND(($C$18/((-37.75347*LN($P$16))+194.87))-($C$18/((-37.75347*LN(O24))+194.87)),2))),IF($P$14="PA2",IF(O24&lt;=120,0,IF(O24&gt;170,"Max Neg. Pay/CA",ROUND(((O24-120)*-5),2))),IF($P$14="PA3",IF(O24&lt;=120,0,IF(O24&gt;170,_xlfn.CONCAT("-$",$C$18," or CA"),ROUND(($C$18/((-37.75347*LN($P$16))+194.87))-($C$18/((-37.75347*LN(O24))+194.87)),2))),IF($P$14="PA4",IF(O24&lt;=$P$16,0,IF(O24&gt;$AT$147,"Max Neg. Pay/CA",ROUND(((O24-$P$16)*(-1.25)),2))),""))))))</f>
        <v/>
      </c>
      <c r="Q24" s="95" t="str">
        <f>IF(OR(ISBLANK(C24),ISBLANK(D24)),"",IF(OR(C58=FALSE,D58=FALSE),"Error: Please input lots in a numerical decimal format (0.01)",IF(ROUND(D24-C24,2)&gt;0.01,"Error: Lot Size is not reported in lenghts equivalent to 0.01 mile",IF(ROUND(D24-C24,2)&lt;0.01,"Error: Lot Size is not reported in lenghts equivalent to 0.01 mile",""))))</f>
        <v/>
      </c>
      <c r="R24" s="95" t="str">
        <f>IF(OR(ISBLANK(H24),ISBLANK(I24)),"",IF(OR(H58=FALSE,I58=FALSE),"Error: Please input lots in a numerical decimal format (0.01)",IF(ROUND(I24-H24,2)&gt;0.01,"Error: Lot Size is not reported in lenghts equivalent to 0.01 mile",IF(ROUND(I24-H24,2)&lt;0.01,"Error: Lot Size is not reported in lenghts equivalent to 0.01 mile",""))))</f>
        <v/>
      </c>
      <c r="S24" s="95" t="str">
        <f>IF(OR(ISBLANK(M24),ISBLANK(N24)),"",IF(OR(M58=FALSE,N58=FALSE),"Error: Please input lots in a numerical decimal format (0.01)",IF(ROUND(N24-M24,2)&gt;0.01,"Error: Lot Size is not reported in lenghts equivalent to 0.01 mile",IF(ROUND(N24-M24,2)&lt;0.01,"Error: Lot Size is not reported in lenghts equivalent to 0.01 mile",""))))</f>
        <v/>
      </c>
      <c r="T24" s="126"/>
      <c r="U24" s="126"/>
      <c r="V24" s="126">
        <f>ROUND(V23,0)</f>
        <v>101</v>
      </c>
      <c r="W24" s="126"/>
      <c r="X24" s="126"/>
      <c r="Y24" s="126"/>
    </row>
    <row r="25" spans="2:64" x14ac:dyDescent="0.25">
      <c r="B25" s="87"/>
      <c r="C25" s="88"/>
      <c r="D25" s="88"/>
      <c r="E25" s="89"/>
      <c r="F25" s="83" t="str">
        <f>IF(OR(ISBLANK($I$9),ISBLANK($I$10),ISBLANK($I$11),ISBLANK($P$14),ISBLANK($P$15),ISBLANK($P$16),ISBLANK($F$16),ISBLANK(B25),ISBLANK(C25),ISBLANK(D25),ISBLANK(E25)),"",IF($P$15="Yes",IF(E25&lt;=$P$16,0, ROUND(($AM$158/((-37.75347*LN($P$16))+194.87))-($AM$158/((-37.75347*LN(E25))+194.87)),2)),IF($P$14="PA1",IF(E25&lt;$P$16, ROUND(($C$18/((-37.75347*LN($P$16))+194.87))-($C$18/((-37.75347*LN(E25))+194.87)),2),IF(E25&gt;170,_xlfn.CONCAT("-$",ROUND($C$18,2)," or CA"),ROUND(($C$18/((-37.75347*LN($P$16))+194.87))-($C$18/((-37.75347*LN(E25))+194.87)),2))),IF($P$14="PA2",IF(E25&lt;=120,0,IF(E25&gt;170,"Max Neg. Pay/CA",ROUND(((E25-120)*-5),2))),IF($P$14="PA3",IF(E25&lt;=120,0,IF(E25&gt;170,_xlfn.CONCAT("-$",$C$18," or CA"),ROUND(($C$18/((-37.75347*LN($P$16))+194.87))-($C$18/((-37.75347*LN(E25))+194.87)),2))),IF($P$14="PA4",IF(E25&lt;=$P$16,0,IF(E25&gt;$AT$147,"Max Neg. Pay/CA",ROUND(((E25-$P$16)*(-1.25)),2))),""))))))</f>
        <v/>
      </c>
      <c r="G25" s="90"/>
      <c r="H25" s="88"/>
      <c r="I25" s="88"/>
      <c r="J25" s="89"/>
      <c r="K25" s="84" t="str">
        <f t="shared" ref="K25:K56" si="0">IF(OR(ISBLANK($I$9),ISBLANK($I$10),ISBLANK($I$11),ISBLANK($P$14),ISBLANK($P$15),ISBLANK($P$16),ISBLANK($F$16),ISBLANK(G25),ISBLANK(H25),ISBLANK(I25),ISBLANK(J25)),"",IF($P$15="Yes",IF(J25&lt;=$P$16,0, ROUND(($AM$158/((-37.75347*LN($P$16))+194.87))-($AM$158/((-37.75347*LN(J25))+194.87)),2)),IF($P$14="PA1",IF(J25&lt;$P$16,ROUND(($C$18/((-37.75347*LN($P$16))+194.87))-($C$18/((-37.75347*LN(J25))+194.87)),2),IF(J25&gt;170,_xlfn.CONCAT("-$",ROUND($C$18,2)," or CA"),ROUND(($C$18/((-37.75347*LN($P$16))+194.87))-($C$18/((-37.75347*LN(J25))+194.87)),2))),IF($P$14="PA2",IF(J25&lt;=120,0,IF(J25&gt;170,"Max Neg. Pay/CA",ROUND(((J25-120)*-5),2))),IF($P$14="PA3",IF(J25&lt;=120,0,IF(J25&gt;170,_xlfn.CONCAT("-$",$C$18," or CA"),ROUND(($C$18/((-37.75347*LN($P$16))+194.87))-($C$18/((-37.75347*LN(J25))+194.87)),2))),IF($P$14="PA4",IF(J25&lt;=$P$16,0,IF(J25&gt;$AT$147,"Max Neg. Pay/CA",ROUND(((J25-$P$16)*(-1.25)),2))),""))))))</f>
        <v/>
      </c>
      <c r="L25" s="90"/>
      <c r="M25" s="88"/>
      <c r="N25" s="88"/>
      <c r="O25" s="89"/>
      <c r="P25" s="84" t="str">
        <f t="shared" ref="P25:P56" si="1">IF(OR(ISBLANK($I$9),ISBLANK($I$10),ISBLANK($I$11),ISBLANK($P$14),ISBLANK($P$15),ISBLANK($P$16),ISBLANK($F$16),ISBLANK(L25),ISBLANK(M25),ISBLANK(N25),ISBLANK(O25)),"",IF($P$15="Yes",IF(O25&lt;=$P$16,0, ROUND(($AM$158/((-37.75347*LN($P$16))+194.87))-($AM$158/((-37.75347*LN(O25))+194.87)),2)),IF($P$14="PA1",IF(O25&lt;$P$16,ROUND(($C$18/((-37.75347*LN($P$16))+194.87))-($C$18/((-37.75347*LN(O25))+194.87)),2),IF(O25&gt;170,_xlfn.CONCAT("-$",ROUND($C$18,2)," or CA"),ROUND(($C$18/((-37.75347*LN($P$16))+194.87))-($C$18/((-37.75347*LN(O25))+194.87)),2))),IF($P$14="PA2",IF(O25&lt;=120,0,IF(O25&gt;170,"Max Neg. Pay/CA",ROUND(((O25-120)*-5),2))),IF($P$14="PA3",IF(O25&lt;=120,0,IF(O25&gt;170,_xlfn.CONCAT("-$",$C$18," or CA"),ROUND(($C$18/((-37.75347*LN($P$16))+194.87))-($C$18/((-37.75347*LN(O25))+194.87)),2))),IF($P$14="PA4",IF(O25&lt;=$P$16,0,IF(O25&gt;$AT$147,"Max Neg. Pay/CA",ROUND(((O25-$P$16)*(-1.25)),2))),""))))))</f>
        <v/>
      </c>
      <c r="Q25" s="95" t="str">
        <f t="shared" ref="Q25:Q56" si="2">IF(OR(ISBLANK(C25),ISBLANK(D25)),"",IF(OR(C59=FALSE,D59=FALSE),"Error: Please input lots in a numerical decimal format (0.01)",IF(ROUND(D25-C25,2)&gt;0.01,"Error: Lot Size is not reported in lenghts equivalent to 0.01 mile",IF(ROUND(D25-C25,2)&lt;0.01,"Error: Lot Size is not reported in lenghts equivalent to 0.01 mile",""))))</f>
        <v/>
      </c>
      <c r="R25" s="95" t="str">
        <f t="shared" ref="R25:R56" si="3">IF(OR(ISBLANK(H25),ISBLANK(I25)),"",IF(OR(H59=FALSE,I59=FALSE),"Error: Please input lots in a numerical decimal format (0.01)",IF(ROUND(I25-H25,2)&gt;0.01,"Error: Lot Size is not reported in lenghts equivalent to 0.01 mile",IF(ROUND(I25-H25,2)&lt;0.01,"Error: Lot Size is not reported in lenghts equivalent to 0.01 mile",""))))</f>
        <v/>
      </c>
      <c r="S25" s="95" t="str">
        <f t="shared" ref="S25:S56" si="4">IF(OR(ISBLANK(M25),ISBLANK(N25)),"",IF(OR(M59=FALSE,N59=FALSE),"Error: Please input lots in a numerical decimal format (0.01)",IF(ROUND(N25-M25,2)&gt;0.01,"Error: Lot Size is not reported in lenghts equivalent to 0.01 mile",IF(ROUND(N25-M25,2)&lt;0.01,"Error: Lot Size is not reported in lenghts equivalent to 0.01 mile",""))))</f>
        <v/>
      </c>
      <c r="T25" s="149"/>
      <c r="U25" s="148"/>
      <c r="V25" s="149"/>
      <c r="W25" s="149"/>
      <c r="X25" s="126"/>
      <c r="Y25" s="126"/>
      <c r="AU25" s="126" t="s">
        <v>176</v>
      </c>
    </row>
    <row r="26" spans="2:64" x14ac:dyDescent="0.25">
      <c r="B26" s="87"/>
      <c r="C26" s="88"/>
      <c r="D26" s="88"/>
      <c r="E26" s="89"/>
      <c r="F26" s="83" t="str">
        <f t="shared" ref="F26:F56" si="5">IF(OR(ISBLANK($I$9),ISBLANK($I$10),ISBLANK($I$11),ISBLANK($P$14),ISBLANK($P$15),ISBLANK($P$16),ISBLANK($F$16),ISBLANK(B26),ISBLANK(C26),ISBLANK(D26),ISBLANK(E26)),"",IF($P$15="Yes",IF(E26&lt;=$P$16,0, ROUND(($AM$158/((-37.75347*LN($P$16))+194.87))-($AM$158/((-37.75347*LN(E26))+194.87)),2)),IF($P$14="PA1",IF(E26&lt;$P$16, ROUND(($C$18/((-37.75347*LN($P$16))+194.87))-($C$18/((-37.75347*LN(E26))+194.87)),2),IF(E26&gt;170,_xlfn.CONCAT("-$",ROUND($C$18,2)," or CA"),ROUND(($C$18/((-37.75347*LN($P$16))+194.87))-($C$18/((-37.75347*LN(E26))+194.87)),2))),IF($P$14="PA2",IF(E26&lt;=120,0,IF(E26&gt;170,"Max Neg. Pay/CA",ROUND(((E26-120)*-5),2))),IF($P$14="PA3",IF(E26&lt;=120,0,IF(E26&gt;170,_xlfn.CONCAT("-$",$C$18," or CA"),ROUND(($C$18/((-37.75347*LN($P$16))+194.87))-($C$18/((-37.75347*LN(E26))+194.87)),2))),IF($P$14="PA4",IF(E26&lt;=$P$16,0,IF(E26&gt;$AT$147,"Max Neg. Pay/CA",ROUND(((E26-$P$16)*(-1.25)),2))),""))))))</f>
        <v/>
      </c>
      <c r="G26" s="90"/>
      <c r="H26" s="88"/>
      <c r="I26" s="88"/>
      <c r="J26" s="89"/>
      <c r="K26" s="84" t="str">
        <f t="shared" si="0"/>
        <v/>
      </c>
      <c r="L26" s="90"/>
      <c r="M26" s="88"/>
      <c r="N26" s="88"/>
      <c r="O26" s="89"/>
      <c r="P26" s="84" t="str">
        <f t="shared" si="1"/>
        <v/>
      </c>
      <c r="Q26" s="95" t="str">
        <f t="shared" si="2"/>
        <v/>
      </c>
      <c r="R26" s="95" t="str">
        <f t="shared" si="3"/>
        <v/>
      </c>
      <c r="S26" s="95" t="str">
        <f t="shared" si="4"/>
        <v/>
      </c>
      <c r="T26" s="126"/>
      <c r="U26" s="126"/>
      <c r="V26" s="126"/>
      <c r="W26" s="132"/>
      <c r="X26" s="132"/>
      <c r="Y26" s="126"/>
      <c r="AU26" s="126" t="str">
        <f>IF($P$15="Yes",IF(E24&lt;=$P$16,0, ROUND(($AM$158/((-37.75347*LN($P$16))+194.87))-($AM$158/((-37.75347*LN(E24))+194.87)),2)),IF($P$14="PA1",IF(E24&lt;$P$16,0,IF(E24&gt;170,_xlfn.CONCAT("-$",ROUND($C$18,2)," or CA"),ROUND(($C$18/((-37.75347*LN($P$16))+194.87))-($C$18/((-37.75347*LN(E24))+194.87)),2))),IF($P$14="PA2",IF(E24&lt;=120,0,IF(E24&gt;170,"Max Neg. Pay/CA",ROUND(((E24-120)*-5),2))),IF($P$14="PA3",IF(E24&lt;=120,0,IF(E24&gt;170,_xlfn.CONCAT("-$",$C$18," or CA"),ROUND(($C$18/((-37.75347*LN($P$16))+194.87))-($C$18/((-37.75347*LN(E24))+194.87)),2))),IF($P$14="PA4",IF(E24&lt;=$P$16,0,IF(E24&gt;$AT$147,"Max Neg. Pay/CA",ROUND(((E24-$P$16)*(-1.25)),2))),"")))))</f>
        <v/>
      </c>
    </row>
    <row r="27" spans="2:64" x14ac:dyDescent="0.25">
      <c r="B27" s="87"/>
      <c r="C27" s="88"/>
      <c r="D27" s="88"/>
      <c r="E27" s="89"/>
      <c r="F27" s="83" t="str">
        <f t="shared" si="5"/>
        <v/>
      </c>
      <c r="G27" s="90"/>
      <c r="H27" s="88"/>
      <c r="I27" s="88"/>
      <c r="J27" s="89"/>
      <c r="K27" s="84" t="str">
        <f t="shared" si="0"/>
        <v/>
      </c>
      <c r="L27" s="90"/>
      <c r="M27" s="88"/>
      <c r="N27" s="88"/>
      <c r="O27" s="89"/>
      <c r="P27" s="84" t="str">
        <f t="shared" si="1"/>
        <v/>
      </c>
      <c r="Q27" s="95" t="str">
        <f t="shared" si="2"/>
        <v/>
      </c>
      <c r="R27" s="95" t="str">
        <f t="shared" si="3"/>
        <v/>
      </c>
      <c r="S27" s="95" t="str">
        <f t="shared" si="4"/>
        <v/>
      </c>
      <c r="T27" s="126"/>
      <c r="U27" s="126"/>
      <c r="V27" s="126"/>
      <c r="W27" s="152"/>
      <c r="X27" s="126"/>
      <c r="Y27" s="126"/>
      <c r="AU27" s="131" t="s">
        <v>146</v>
      </c>
    </row>
    <row r="28" spans="2:64" x14ac:dyDescent="0.25">
      <c r="B28" s="87"/>
      <c r="C28" s="88"/>
      <c r="D28" s="88"/>
      <c r="E28" s="89"/>
      <c r="F28" s="83" t="str">
        <f t="shared" si="5"/>
        <v/>
      </c>
      <c r="G28" s="90"/>
      <c r="H28" s="88"/>
      <c r="I28" s="88"/>
      <c r="J28" s="89"/>
      <c r="K28" s="84" t="str">
        <f t="shared" si="0"/>
        <v/>
      </c>
      <c r="L28" s="90"/>
      <c r="M28" s="88"/>
      <c r="N28" s="88"/>
      <c r="O28" s="89"/>
      <c r="P28" s="84" t="str">
        <f t="shared" si="1"/>
        <v/>
      </c>
      <c r="Q28" s="95" t="str">
        <f t="shared" si="2"/>
        <v/>
      </c>
      <c r="R28" s="95" t="str">
        <f t="shared" si="3"/>
        <v/>
      </c>
      <c r="S28" s="95" t="str">
        <f t="shared" si="4"/>
        <v/>
      </c>
      <c r="T28" s="126"/>
      <c r="U28" s="126"/>
      <c r="V28" s="126"/>
      <c r="W28" s="132"/>
      <c r="X28" s="126"/>
      <c r="Y28" s="126"/>
    </row>
    <row r="29" spans="2:64" x14ac:dyDescent="0.25">
      <c r="B29" s="87"/>
      <c r="C29" s="88"/>
      <c r="D29" s="88"/>
      <c r="E29" s="89"/>
      <c r="F29" s="83" t="str">
        <f>IF(OR(ISBLANK($I$9),ISBLANK($I$10),ISBLANK($I$11),ISBLANK($P$14),ISBLANK($P$15),ISBLANK($P$16),ISBLANK($F$16),ISBLANK(B29),ISBLANK(C29),ISBLANK(D29),ISBLANK(E29)),"",IF($P$15="Yes",IF(E29&lt;=$P$16,0, ROUND(($AM$158/((-37.75347*LN($P$16))+194.87))-($AM$158/((-37.75347*LN(E29))+194.87)),2)),IF($P$14="PA1",IF(E29&lt;$P$16, ROUND(($C$18/((-37.75347*LN($P$16))+194.87))-($C$18/((-37.75347*LN(E29))+194.87)),2),IF(E29&gt;170,_xlfn.CONCAT("-$",ROUND($C$18,2)," or CA"),ROUND(($C$18/((-37.75347*LN($P$16))+194.87))-($C$18/((-37.75347*LN(E29))+194.87)),2))),IF($P$14="PA2",IF(E29&lt;=120,0,IF(E29&gt;170,"Max Neg. Pay/CA",ROUND(((E29-120)*-5),2))),IF($P$14="PA3",IF(E29&lt;=120,0,IF(E29&gt;170,_xlfn.CONCAT("-$",$C$18," or CA"),ROUND(($C$18/((-37.75347*LN($P$16))+194.87))-($C$18/((-37.75347*LN(E29))+194.87)),2))),IF($P$14="PA4",IF(E29&lt;=$P$16,0,IF(E29&gt;$AT$147,"Max Neg. Pay/CA",ROUND(((E29-$P$16)*(-1.25)),2))),""))))))</f>
        <v/>
      </c>
      <c r="G29" s="90"/>
      <c r="H29" s="88"/>
      <c r="I29" s="88"/>
      <c r="J29" s="89"/>
      <c r="K29" s="84" t="str">
        <f t="shared" si="0"/>
        <v/>
      </c>
      <c r="L29" s="90"/>
      <c r="M29" s="88"/>
      <c r="N29" s="88"/>
      <c r="O29" s="89"/>
      <c r="P29" s="84" t="str">
        <f t="shared" si="1"/>
        <v/>
      </c>
      <c r="Q29" s="95" t="str">
        <f t="shared" si="2"/>
        <v/>
      </c>
      <c r="R29" s="95" t="str">
        <f t="shared" si="3"/>
        <v/>
      </c>
      <c r="S29" s="95" t="str">
        <f t="shared" si="4"/>
        <v/>
      </c>
      <c r="T29" s="126"/>
      <c r="U29" s="127" t="str">
        <f>IF(OR(ISBLANK($I$9),ISBLANK($I$10),ISBLANK($I$11),ISBLANK($P$14),ISBLANK($P$15),ISBLANK($P$16),ISBLANK($F$16)),"",IF($P$15="Yes",IF(E24&lt;=$P$16,0, ROUND(($AM$158/((-37.75347*LN($P$16))+194.87))-($AM$158/((-37.75347*LN(E24))+194.87)),2)),IF($P$14="PA1",IF(E24&lt;$P$16,0,IF(E24&gt;170,_xlfn.CONCAT("-$",ROUND($C$18,2)," or CA"),ROUND(($C$18/((-37.75347*LN($P$16))+194.87))-($C$18/((-37.75347*LN(E24))+194.87)),2))),IF($P$14="PA2",IF(E24&lt;=120,0,IF(E24&gt;170,"Max Neg. Pay/CA",ROUND(((E24-120)*-5),2))),IF($P$14="PA3",IF(E24&lt;=120,0,IF(E24&gt;170,_xlfn.CONCAT("-$",$C$18," or CA"),ROUND(($C$18/((-37.75347*LN($P$16))+194.87))-($C$18/((-37.75347*LN(E24))+194.87)),2))),IF($P$14="PA4",IF(E24&lt;=$P$16,0,IF(E24&gt;$AT$147,"Max Neg. Pay/CA",ROUND(((E24-$P$16)*(-1.25)),2))),""))))))</f>
        <v/>
      </c>
      <c r="V29" s="126"/>
      <c r="W29" s="126" t="str">
        <f>IF(P14="PA4","something","")</f>
        <v/>
      </c>
      <c r="X29" s="132"/>
      <c r="Y29" s="126"/>
      <c r="AA29" s="127"/>
    </row>
    <row r="30" spans="2:64" x14ac:dyDescent="0.25">
      <c r="B30" s="87"/>
      <c r="C30" s="88"/>
      <c r="D30" s="88"/>
      <c r="E30" s="89"/>
      <c r="F30" s="83" t="str">
        <f t="shared" si="5"/>
        <v/>
      </c>
      <c r="G30" s="90"/>
      <c r="H30" s="88"/>
      <c r="I30" s="88"/>
      <c r="J30" s="89"/>
      <c r="K30" s="84" t="str">
        <f t="shared" si="0"/>
        <v/>
      </c>
      <c r="L30" s="90"/>
      <c r="M30" s="88"/>
      <c r="N30" s="88"/>
      <c r="O30" s="89"/>
      <c r="P30" s="84" t="str">
        <f t="shared" si="1"/>
        <v/>
      </c>
      <c r="Q30" s="95" t="str">
        <f t="shared" si="2"/>
        <v/>
      </c>
      <c r="R30" s="95" t="str">
        <f t="shared" si="3"/>
        <v/>
      </c>
      <c r="S30" s="95" t="str">
        <f t="shared" si="4"/>
        <v/>
      </c>
      <c r="T30" s="126"/>
      <c r="U30" s="126"/>
      <c r="V30" s="126"/>
      <c r="W30" s="129"/>
      <c r="X30" s="126"/>
      <c r="Y30" s="126"/>
    </row>
    <row r="31" spans="2:64" x14ac:dyDescent="0.25">
      <c r="B31" s="87"/>
      <c r="C31" s="88"/>
      <c r="D31" s="88"/>
      <c r="E31" s="89"/>
      <c r="F31" s="83" t="str">
        <f t="shared" si="5"/>
        <v/>
      </c>
      <c r="G31" s="90"/>
      <c r="H31" s="88"/>
      <c r="I31" s="88"/>
      <c r="J31" s="89"/>
      <c r="K31" s="84" t="str">
        <f t="shared" si="0"/>
        <v/>
      </c>
      <c r="L31" s="90"/>
      <c r="M31" s="88"/>
      <c r="N31" s="88"/>
      <c r="O31" s="89"/>
      <c r="P31" s="84" t="str">
        <f t="shared" si="1"/>
        <v/>
      </c>
      <c r="Q31" s="95" t="str">
        <f t="shared" si="2"/>
        <v/>
      </c>
      <c r="R31" s="95" t="str">
        <f t="shared" si="3"/>
        <v/>
      </c>
      <c r="S31" s="95" t="str">
        <f t="shared" si="4"/>
        <v/>
      </c>
      <c r="T31" s="126"/>
      <c r="U31" s="126"/>
      <c r="V31" s="126"/>
      <c r="W31" s="126"/>
      <c r="X31" s="126"/>
      <c r="Y31" s="132"/>
      <c r="Z31" s="132"/>
    </row>
    <row r="32" spans="2:64" x14ac:dyDescent="0.25">
      <c r="B32" s="87"/>
      <c r="C32" s="88"/>
      <c r="D32" s="88"/>
      <c r="E32" s="89"/>
      <c r="F32" s="83" t="str">
        <f t="shared" si="5"/>
        <v/>
      </c>
      <c r="G32" s="90"/>
      <c r="H32" s="88"/>
      <c r="I32" s="88"/>
      <c r="J32" s="89"/>
      <c r="K32" s="84" t="str">
        <f t="shared" si="0"/>
        <v/>
      </c>
      <c r="L32" s="90"/>
      <c r="M32" s="88"/>
      <c r="N32" s="88"/>
      <c r="O32" s="89"/>
      <c r="P32" s="84" t="str">
        <f t="shared" si="1"/>
        <v/>
      </c>
      <c r="Q32" s="95" t="str">
        <f t="shared" si="2"/>
        <v/>
      </c>
      <c r="R32" s="95" t="str">
        <f t="shared" si="3"/>
        <v/>
      </c>
      <c r="S32" s="95" t="str">
        <f t="shared" si="4"/>
        <v/>
      </c>
      <c r="T32" s="126"/>
      <c r="U32" s="126"/>
      <c r="V32" s="126"/>
      <c r="W32" s="126"/>
      <c r="X32" s="126"/>
      <c r="Y32" s="126"/>
      <c r="AA32" s="127"/>
    </row>
    <row r="33" spans="2:25" x14ac:dyDescent="0.25">
      <c r="B33" s="87"/>
      <c r="C33" s="88"/>
      <c r="D33" s="88"/>
      <c r="E33" s="89"/>
      <c r="F33" s="83" t="str">
        <f t="shared" si="5"/>
        <v/>
      </c>
      <c r="G33" s="90"/>
      <c r="H33" s="88"/>
      <c r="I33" s="88"/>
      <c r="J33" s="89"/>
      <c r="K33" s="84" t="str">
        <f t="shared" si="0"/>
        <v/>
      </c>
      <c r="L33" s="90"/>
      <c r="M33" s="88"/>
      <c r="N33" s="88"/>
      <c r="O33" s="89"/>
      <c r="P33" s="84" t="str">
        <f t="shared" si="1"/>
        <v/>
      </c>
      <c r="Q33" s="95" t="str">
        <f t="shared" si="2"/>
        <v/>
      </c>
      <c r="R33" s="95" t="str">
        <f t="shared" si="3"/>
        <v/>
      </c>
      <c r="S33" s="95" t="str">
        <f t="shared" si="4"/>
        <v/>
      </c>
      <c r="T33" s="126"/>
      <c r="U33" s="126"/>
      <c r="V33" s="126"/>
      <c r="W33" s="153"/>
      <c r="X33" s="126"/>
      <c r="Y33" s="126"/>
    </row>
    <row r="34" spans="2:25" x14ac:dyDescent="0.25">
      <c r="B34" s="87"/>
      <c r="C34" s="88"/>
      <c r="D34" s="88"/>
      <c r="E34" s="89"/>
      <c r="F34" s="83" t="str">
        <f t="shared" si="5"/>
        <v/>
      </c>
      <c r="G34" s="90"/>
      <c r="H34" s="88"/>
      <c r="I34" s="88"/>
      <c r="J34" s="89"/>
      <c r="K34" s="84" t="str">
        <f t="shared" si="0"/>
        <v/>
      </c>
      <c r="L34" s="90"/>
      <c r="M34" s="88"/>
      <c r="N34" s="88"/>
      <c r="O34" s="89"/>
      <c r="P34" s="84" t="str">
        <f t="shared" si="1"/>
        <v/>
      </c>
      <c r="Q34" s="95" t="str">
        <f t="shared" si="2"/>
        <v/>
      </c>
      <c r="R34" s="95" t="str">
        <f t="shared" si="3"/>
        <v/>
      </c>
      <c r="S34" s="95" t="str">
        <f t="shared" si="4"/>
        <v/>
      </c>
      <c r="T34" s="126"/>
      <c r="U34" s="126"/>
      <c r="V34" s="126"/>
      <c r="W34" s="126"/>
      <c r="X34" s="126"/>
      <c r="Y34" s="126"/>
    </row>
    <row r="35" spans="2:25" x14ac:dyDescent="0.25">
      <c r="B35" s="87"/>
      <c r="C35" s="88"/>
      <c r="D35" s="88"/>
      <c r="E35" s="89"/>
      <c r="F35" s="83" t="str">
        <f t="shared" si="5"/>
        <v/>
      </c>
      <c r="G35" s="90"/>
      <c r="H35" s="88"/>
      <c r="I35" s="88"/>
      <c r="J35" s="89"/>
      <c r="K35" s="84" t="str">
        <f t="shared" si="0"/>
        <v/>
      </c>
      <c r="L35" s="90"/>
      <c r="M35" s="88"/>
      <c r="N35" s="88"/>
      <c r="O35" s="89"/>
      <c r="P35" s="84" t="str">
        <f t="shared" si="1"/>
        <v/>
      </c>
      <c r="Q35" s="95" t="str">
        <f t="shared" si="2"/>
        <v/>
      </c>
      <c r="R35" s="95" t="str">
        <f t="shared" si="3"/>
        <v/>
      </c>
      <c r="S35" s="95" t="str">
        <f t="shared" si="4"/>
        <v/>
      </c>
      <c r="T35" s="126"/>
      <c r="U35" s="126"/>
      <c r="V35" s="126"/>
      <c r="W35" s="126"/>
      <c r="X35" s="126"/>
      <c r="Y35" s="126"/>
    </row>
    <row r="36" spans="2:25" x14ac:dyDescent="0.25">
      <c r="B36" s="87"/>
      <c r="C36" s="88"/>
      <c r="D36" s="88"/>
      <c r="E36" s="89"/>
      <c r="F36" s="83" t="str">
        <f t="shared" si="5"/>
        <v/>
      </c>
      <c r="G36" s="90"/>
      <c r="H36" s="88"/>
      <c r="I36" s="88"/>
      <c r="J36" s="89"/>
      <c r="K36" s="84" t="str">
        <f t="shared" si="0"/>
        <v/>
      </c>
      <c r="L36" s="90"/>
      <c r="M36" s="88"/>
      <c r="N36" s="88"/>
      <c r="O36" s="89"/>
      <c r="P36" s="84" t="str">
        <f t="shared" si="1"/>
        <v/>
      </c>
      <c r="Q36" s="95" t="str">
        <f t="shared" si="2"/>
        <v/>
      </c>
      <c r="R36" s="95" t="str">
        <f t="shared" si="3"/>
        <v/>
      </c>
      <c r="S36" s="95" t="str">
        <f t="shared" si="4"/>
        <v/>
      </c>
      <c r="T36" s="126"/>
      <c r="U36" s="126" t="str">
        <f>IF(OR(ISBLANK($I$9),ISBLANK($I$10),ISBLANK($I$11),ISBLANK($P$14),ISBLANK($P$15),ISBLANK($P$16),ISBLANK($F$16),ISBLANK(B24),ISBLANK(C24),ISBLANK(D24),ISBLANK(E24)),"",IF($P$15="Yes",IF(E24&lt;=$P$16,0, ROUND(($AM$158/((-37.75347*LN($P$16))+194.87))-($AM$158/((-37.75347*LN(E24))+194.87)),2)),IF($P$14="PA1",IF(E24&lt;$P$16,0,IF(E24&gt;170,_xlfn.CONCAT("-$",ROUND($C$18,2)," or CA"),ROUND(($C$18/((-37.75347*LN($P$16))+194.87))-($C$18/((-37.75347*LN(E24))+194.87)),2))),IF($P$14="PA2",IF(E24&lt;=120,0,IF(E24&gt;170,"Max Neg. Pay/CA",ROUND(((E24-120)*-5),2))),IF($P$14="PA3",IF(E24&lt;=120,0,IF(E24&gt;170,_xlfn.CONCAT("-$",$C$18," or CA"),ROUND(($C$18/((-37.75347*LN($P$16))+194.87))-($C$18/((-37.75347*LN(E24))+194.87)),2))),IF($P$14="PA4",IF(E24&lt;=$P$16,0,IF(E24&gt;$AT$147,"Max Neg. Pay/CA",ROUND(((E24-$P$16)*(-1.25)),2))),""))))))</f>
        <v/>
      </c>
      <c r="V36" s="126"/>
      <c r="W36" s="126"/>
      <c r="X36" s="126"/>
      <c r="Y36" s="126"/>
    </row>
    <row r="37" spans="2:25" x14ac:dyDescent="0.25">
      <c r="B37" s="87"/>
      <c r="C37" s="88"/>
      <c r="D37" s="88"/>
      <c r="E37" s="89"/>
      <c r="F37" s="83" t="str">
        <f t="shared" si="5"/>
        <v/>
      </c>
      <c r="G37" s="90"/>
      <c r="H37" s="88"/>
      <c r="I37" s="88"/>
      <c r="J37" s="89"/>
      <c r="K37" s="84" t="str">
        <f t="shared" si="0"/>
        <v/>
      </c>
      <c r="L37" s="90"/>
      <c r="M37" s="88"/>
      <c r="N37" s="88"/>
      <c r="O37" s="89"/>
      <c r="P37" s="84" t="str">
        <f t="shared" si="1"/>
        <v/>
      </c>
      <c r="Q37" s="95" t="str">
        <f t="shared" si="2"/>
        <v/>
      </c>
      <c r="R37" s="95" t="str">
        <f t="shared" si="3"/>
        <v/>
      </c>
      <c r="S37" s="95" t="str">
        <f t="shared" si="4"/>
        <v/>
      </c>
      <c r="T37" s="126"/>
      <c r="U37" s="126"/>
      <c r="V37" s="126"/>
      <c r="W37" s="126"/>
      <c r="X37" s="126"/>
      <c r="Y37" s="126"/>
    </row>
    <row r="38" spans="2:25" x14ac:dyDescent="0.25">
      <c r="B38" s="87"/>
      <c r="C38" s="88"/>
      <c r="D38" s="88"/>
      <c r="E38" s="89"/>
      <c r="F38" s="83" t="str">
        <f t="shared" si="5"/>
        <v/>
      </c>
      <c r="G38" s="90"/>
      <c r="H38" s="88"/>
      <c r="I38" s="88"/>
      <c r="J38" s="89"/>
      <c r="K38" s="84" t="str">
        <f t="shared" si="0"/>
        <v/>
      </c>
      <c r="L38" s="90"/>
      <c r="M38" s="88"/>
      <c r="N38" s="88"/>
      <c r="O38" s="89"/>
      <c r="P38" s="84" t="str">
        <f t="shared" si="1"/>
        <v/>
      </c>
      <c r="Q38" s="95" t="str">
        <f t="shared" si="2"/>
        <v/>
      </c>
      <c r="R38" s="95" t="str">
        <f t="shared" si="3"/>
        <v/>
      </c>
      <c r="S38" s="95" t="str">
        <f t="shared" si="4"/>
        <v/>
      </c>
      <c r="T38" s="126"/>
      <c r="U38" s="126"/>
      <c r="V38" s="126"/>
      <c r="W38" s="126"/>
      <c r="X38" s="126"/>
      <c r="Y38" s="126"/>
    </row>
    <row r="39" spans="2:25" x14ac:dyDescent="0.25">
      <c r="B39" s="87"/>
      <c r="C39" s="88"/>
      <c r="D39" s="88"/>
      <c r="E39" s="89"/>
      <c r="F39" s="83" t="str">
        <f t="shared" si="5"/>
        <v/>
      </c>
      <c r="G39" s="90"/>
      <c r="H39" s="88"/>
      <c r="I39" s="88"/>
      <c r="J39" s="89"/>
      <c r="K39" s="84" t="str">
        <f t="shared" si="0"/>
        <v/>
      </c>
      <c r="L39" s="90"/>
      <c r="M39" s="88"/>
      <c r="N39" s="88"/>
      <c r="O39" s="89"/>
      <c r="P39" s="84" t="str">
        <f t="shared" si="1"/>
        <v/>
      </c>
      <c r="Q39" s="95" t="str">
        <f t="shared" si="2"/>
        <v/>
      </c>
      <c r="R39" s="95" t="str">
        <f t="shared" si="3"/>
        <v/>
      </c>
      <c r="S39" s="95" t="str">
        <f t="shared" si="4"/>
        <v/>
      </c>
      <c r="T39" s="126"/>
      <c r="U39" s="126"/>
      <c r="V39" s="126"/>
      <c r="W39" s="126"/>
      <c r="X39" s="126"/>
      <c r="Y39" s="126"/>
    </row>
    <row r="40" spans="2:25" x14ac:dyDescent="0.25">
      <c r="B40" s="87"/>
      <c r="C40" s="88"/>
      <c r="D40" s="88"/>
      <c r="E40" s="89"/>
      <c r="F40" s="83" t="str">
        <f t="shared" si="5"/>
        <v/>
      </c>
      <c r="G40" s="90"/>
      <c r="H40" s="88"/>
      <c r="I40" s="88"/>
      <c r="J40" s="89"/>
      <c r="K40" s="84" t="str">
        <f t="shared" si="0"/>
        <v/>
      </c>
      <c r="L40" s="90"/>
      <c r="M40" s="88"/>
      <c r="N40" s="88"/>
      <c r="O40" s="89"/>
      <c r="P40" s="84" t="str">
        <f t="shared" si="1"/>
        <v/>
      </c>
      <c r="Q40" s="95" t="str">
        <f t="shared" si="2"/>
        <v/>
      </c>
      <c r="R40" s="95" t="str">
        <f t="shared" si="3"/>
        <v/>
      </c>
      <c r="S40" s="95" t="str">
        <f t="shared" si="4"/>
        <v/>
      </c>
      <c r="T40" s="126"/>
      <c r="U40" s="126"/>
      <c r="V40" s="126"/>
      <c r="W40" s="126"/>
      <c r="X40" s="126"/>
      <c r="Y40" s="126"/>
    </row>
    <row r="41" spans="2:25" x14ac:dyDescent="0.25">
      <c r="B41" s="87"/>
      <c r="C41" s="88"/>
      <c r="D41" s="88"/>
      <c r="E41" s="89"/>
      <c r="F41" s="83" t="str">
        <f t="shared" si="5"/>
        <v/>
      </c>
      <c r="G41" s="90"/>
      <c r="H41" s="88"/>
      <c r="I41" s="88"/>
      <c r="J41" s="89"/>
      <c r="K41" s="84" t="str">
        <f t="shared" si="0"/>
        <v/>
      </c>
      <c r="L41" s="90"/>
      <c r="M41" s="88"/>
      <c r="N41" s="88"/>
      <c r="O41" s="89"/>
      <c r="P41" s="84" t="str">
        <f t="shared" si="1"/>
        <v/>
      </c>
      <c r="Q41" s="95" t="str">
        <f t="shared" si="2"/>
        <v/>
      </c>
      <c r="R41" s="95" t="str">
        <f t="shared" si="3"/>
        <v/>
      </c>
      <c r="S41" s="95" t="str">
        <f t="shared" si="4"/>
        <v/>
      </c>
      <c r="T41" s="126"/>
      <c r="U41" s="126"/>
      <c r="V41" s="126"/>
      <c r="W41" s="126"/>
      <c r="X41" s="126"/>
      <c r="Y41" s="126"/>
    </row>
    <row r="42" spans="2:25" x14ac:dyDescent="0.25">
      <c r="B42" s="87"/>
      <c r="C42" s="88"/>
      <c r="D42" s="88"/>
      <c r="E42" s="89"/>
      <c r="F42" s="83" t="str">
        <f t="shared" si="5"/>
        <v/>
      </c>
      <c r="G42" s="90"/>
      <c r="H42" s="88"/>
      <c r="I42" s="88"/>
      <c r="J42" s="89"/>
      <c r="K42" s="84" t="str">
        <f t="shared" si="0"/>
        <v/>
      </c>
      <c r="L42" s="90"/>
      <c r="M42" s="88"/>
      <c r="N42" s="88"/>
      <c r="O42" s="89"/>
      <c r="P42" s="84" t="str">
        <f t="shared" si="1"/>
        <v/>
      </c>
      <c r="Q42" s="95" t="str">
        <f t="shared" si="2"/>
        <v/>
      </c>
      <c r="R42" s="95" t="str">
        <f t="shared" si="3"/>
        <v/>
      </c>
      <c r="S42" s="95" t="str">
        <f t="shared" si="4"/>
        <v/>
      </c>
      <c r="T42" s="126"/>
      <c r="U42" s="126"/>
      <c r="V42" s="126"/>
      <c r="W42" s="126"/>
      <c r="X42" s="126"/>
      <c r="Y42" s="126"/>
    </row>
    <row r="43" spans="2:25" x14ac:dyDescent="0.25">
      <c r="B43" s="87"/>
      <c r="C43" s="88"/>
      <c r="D43" s="88"/>
      <c r="E43" s="89"/>
      <c r="F43" s="83" t="str">
        <f t="shared" si="5"/>
        <v/>
      </c>
      <c r="G43" s="90"/>
      <c r="H43" s="88"/>
      <c r="I43" s="88"/>
      <c r="J43" s="89"/>
      <c r="K43" s="84" t="str">
        <f t="shared" si="0"/>
        <v/>
      </c>
      <c r="L43" s="90"/>
      <c r="M43" s="88"/>
      <c r="N43" s="88"/>
      <c r="O43" s="89"/>
      <c r="P43" s="84" t="str">
        <f t="shared" si="1"/>
        <v/>
      </c>
      <c r="Q43" s="95" t="str">
        <f t="shared" si="2"/>
        <v/>
      </c>
      <c r="R43" s="95" t="str">
        <f t="shared" si="3"/>
        <v/>
      </c>
      <c r="S43" s="95" t="str">
        <f t="shared" si="4"/>
        <v/>
      </c>
      <c r="T43" s="126"/>
      <c r="U43" s="126"/>
      <c r="V43" s="126"/>
      <c r="W43" s="126"/>
      <c r="X43" s="126"/>
      <c r="Y43" s="126"/>
    </row>
    <row r="44" spans="2:25" x14ac:dyDescent="0.25">
      <c r="B44" s="87"/>
      <c r="C44" s="88"/>
      <c r="D44" s="88"/>
      <c r="E44" s="89"/>
      <c r="F44" s="83" t="str">
        <f t="shared" si="5"/>
        <v/>
      </c>
      <c r="G44" s="90"/>
      <c r="H44" s="88"/>
      <c r="I44" s="88"/>
      <c r="J44" s="89"/>
      <c r="K44" s="84" t="str">
        <f t="shared" si="0"/>
        <v/>
      </c>
      <c r="L44" s="90"/>
      <c r="M44" s="88"/>
      <c r="N44" s="88"/>
      <c r="O44" s="89"/>
      <c r="P44" s="84" t="str">
        <f t="shared" si="1"/>
        <v/>
      </c>
      <c r="Q44" s="95" t="str">
        <f t="shared" si="2"/>
        <v/>
      </c>
      <c r="R44" s="95" t="str">
        <f t="shared" si="3"/>
        <v/>
      </c>
      <c r="S44" s="95" t="str">
        <f t="shared" si="4"/>
        <v/>
      </c>
      <c r="T44" s="126"/>
      <c r="U44" s="126"/>
      <c r="V44" s="126"/>
      <c r="W44" s="126"/>
      <c r="X44" s="126"/>
      <c r="Y44" s="126"/>
    </row>
    <row r="45" spans="2:25" x14ac:dyDescent="0.25">
      <c r="B45" s="87"/>
      <c r="C45" s="88"/>
      <c r="D45" s="88"/>
      <c r="E45" s="89"/>
      <c r="F45" s="83" t="str">
        <f t="shared" si="5"/>
        <v/>
      </c>
      <c r="G45" s="90"/>
      <c r="H45" s="88"/>
      <c r="I45" s="88"/>
      <c r="J45" s="89"/>
      <c r="K45" s="84" t="str">
        <f t="shared" si="0"/>
        <v/>
      </c>
      <c r="L45" s="90"/>
      <c r="M45" s="88"/>
      <c r="N45" s="88"/>
      <c r="O45" s="89"/>
      <c r="P45" s="84" t="str">
        <f t="shared" si="1"/>
        <v/>
      </c>
      <c r="Q45" s="95" t="str">
        <f t="shared" si="2"/>
        <v/>
      </c>
      <c r="R45" s="95" t="str">
        <f t="shared" si="3"/>
        <v/>
      </c>
      <c r="S45" s="95" t="str">
        <f t="shared" si="4"/>
        <v/>
      </c>
      <c r="T45" s="126"/>
      <c r="U45" s="126"/>
      <c r="V45" s="126"/>
      <c r="W45" s="126"/>
      <c r="X45" s="126"/>
      <c r="Y45" s="126"/>
    </row>
    <row r="46" spans="2:25" x14ac:dyDescent="0.25">
      <c r="B46" s="87"/>
      <c r="C46" s="88"/>
      <c r="D46" s="88"/>
      <c r="E46" s="89"/>
      <c r="F46" s="83" t="str">
        <f t="shared" si="5"/>
        <v/>
      </c>
      <c r="G46" s="90"/>
      <c r="H46" s="88"/>
      <c r="I46" s="88"/>
      <c r="J46" s="89"/>
      <c r="K46" s="84" t="str">
        <f t="shared" si="0"/>
        <v/>
      </c>
      <c r="L46" s="90"/>
      <c r="M46" s="88"/>
      <c r="N46" s="88"/>
      <c r="O46" s="89"/>
      <c r="P46" s="84" t="str">
        <f t="shared" si="1"/>
        <v/>
      </c>
      <c r="Q46" s="95" t="str">
        <f t="shared" si="2"/>
        <v/>
      </c>
      <c r="R46" s="95" t="str">
        <f t="shared" si="3"/>
        <v/>
      </c>
      <c r="S46" s="95" t="str">
        <f t="shared" si="4"/>
        <v/>
      </c>
      <c r="T46" s="126"/>
      <c r="U46" s="126"/>
      <c r="V46" s="126"/>
      <c r="W46" s="126"/>
      <c r="X46" s="126"/>
      <c r="Y46" s="126"/>
    </row>
    <row r="47" spans="2:25" x14ac:dyDescent="0.25">
      <c r="B47" s="87"/>
      <c r="C47" s="88"/>
      <c r="D47" s="88"/>
      <c r="E47" s="89"/>
      <c r="F47" s="83" t="str">
        <f t="shared" si="5"/>
        <v/>
      </c>
      <c r="G47" s="90"/>
      <c r="H47" s="88"/>
      <c r="I47" s="88"/>
      <c r="J47" s="89"/>
      <c r="K47" s="84" t="str">
        <f t="shared" si="0"/>
        <v/>
      </c>
      <c r="L47" s="90"/>
      <c r="M47" s="88"/>
      <c r="N47" s="88"/>
      <c r="O47" s="89"/>
      <c r="P47" s="84" t="str">
        <f t="shared" si="1"/>
        <v/>
      </c>
      <c r="Q47" s="95" t="str">
        <f t="shared" si="2"/>
        <v/>
      </c>
      <c r="R47" s="95" t="str">
        <f t="shared" si="3"/>
        <v/>
      </c>
      <c r="S47" s="95" t="str">
        <f t="shared" si="4"/>
        <v/>
      </c>
      <c r="T47" s="126"/>
      <c r="U47" s="126"/>
      <c r="V47" s="126"/>
      <c r="W47" s="126"/>
      <c r="X47" s="126"/>
      <c r="Y47" s="126"/>
    </row>
    <row r="48" spans="2:25" x14ac:dyDescent="0.25">
      <c r="B48" s="87"/>
      <c r="C48" s="88"/>
      <c r="D48" s="88"/>
      <c r="E48" s="89"/>
      <c r="F48" s="83" t="str">
        <f t="shared" si="5"/>
        <v/>
      </c>
      <c r="G48" s="90"/>
      <c r="H48" s="88"/>
      <c r="I48" s="88"/>
      <c r="J48" s="89"/>
      <c r="K48" s="84" t="str">
        <f t="shared" si="0"/>
        <v/>
      </c>
      <c r="L48" s="90"/>
      <c r="M48" s="88"/>
      <c r="N48" s="88"/>
      <c r="O48" s="89"/>
      <c r="P48" s="84" t="str">
        <f t="shared" si="1"/>
        <v/>
      </c>
      <c r="Q48" s="95" t="str">
        <f t="shared" si="2"/>
        <v/>
      </c>
      <c r="R48" s="95" t="str">
        <f t="shared" si="3"/>
        <v/>
      </c>
      <c r="S48" s="95" t="str">
        <f t="shared" si="4"/>
        <v/>
      </c>
      <c r="T48" s="126"/>
      <c r="U48" s="126"/>
      <c r="V48" s="126"/>
      <c r="W48" s="126"/>
      <c r="X48" s="126"/>
      <c r="Y48" s="126"/>
    </row>
    <row r="49" spans="2:25" x14ac:dyDescent="0.25">
      <c r="B49" s="87"/>
      <c r="C49" s="88"/>
      <c r="D49" s="88"/>
      <c r="E49" s="89"/>
      <c r="F49" s="83" t="str">
        <f t="shared" si="5"/>
        <v/>
      </c>
      <c r="G49" s="90"/>
      <c r="H49" s="88"/>
      <c r="I49" s="88"/>
      <c r="J49" s="89"/>
      <c r="K49" s="84" t="str">
        <f t="shared" si="0"/>
        <v/>
      </c>
      <c r="L49" s="90"/>
      <c r="M49" s="88"/>
      <c r="N49" s="88"/>
      <c r="O49" s="89"/>
      <c r="P49" s="84" t="str">
        <f t="shared" si="1"/>
        <v/>
      </c>
      <c r="Q49" s="95" t="str">
        <f t="shared" si="2"/>
        <v/>
      </c>
      <c r="R49" s="95" t="str">
        <f t="shared" si="3"/>
        <v/>
      </c>
      <c r="S49" s="95" t="str">
        <f t="shared" si="4"/>
        <v/>
      </c>
      <c r="T49" s="126"/>
      <c r="U49" s="126"/>
      <c r="V49" s="126"/>
      <c r="W49" s="126"/>
      <c r="X49" s="126"/>
      <c r="Y49" s="126"/>
    </row>
    <row r="50" spans="2:25" x14ac:dyDescent="0.25">
      <c r="B50" s="87"/>
      <c r="C50" s="88"/>
      <c r="D50" s="88"/>
      <c r="E50" s="89"/>
      <c r="F50" s="83" t="str">
        <f t="shared" si="5"/>
        <v/>
      </c>
      <c r="G50" s="90"/>
      <c r="H50" s="88"/>
      <c r="I50" s="88"/>
      <c r="J50" s="89"/>
      <c r="K50" s="84" t="str">
        <f t="shared" si="0"/>
        <v/>
      </c>
      <c r="L50" s="90"/>
      <c r="M50" s="88"/>
      <c r="N50" s="88"/>
      <c r="O50" s="89"/>
      <c r="P50" s="84" t="str">
        <f t="shared" si="1"/>
        <v/>
      </c>
      <c r="Q50" s="95" t="str">
        <f t="shared" si="2"/>
        <v/>
      </c>
      <c r="R50" s="95" t="str">
        <f t="shared" si="3"/>
        <v/>
      </c>
      <c r="S50" s="95" t="str">
        <f t="shared" si="4"/>
        <v/>
      </c>
      <c r="T50" s="126"/>
      <c r="U50" s="126"/>
      <c r="V50" s="126"/>
      <c r="W50" s="126"/>
      <c r="X50" s="126"/>
      <c r="Y50" s="126"/>
    </row>
    <row r="51" spans="2:25" x14ac:dyDescent="0.25">
      <c r="B51" s="87"/>
      <c r="C51" s="88"/>
      <c r="D51" s="88"/>
      <c r="E51" s="89"/>
      <c r="F51" s="83" t="str">
        <f t="shared" si="5"/>
        <v/>
      </c>
      <c r="G51" s="90"/>
      <c r="H51" s="88"/>
      <c r="I51" s="88"/>
      <c r="J51" s="89"/>
      <c r="K51" s="84" t="str">
        <f t="shared" si="0"/>
        <v/>
      </c>
      <c r="L51" s="90"/>
      <c r="M51" s="88"/>
      <c r="N51" s="88"/>
      <c r="O51" s="89"/>
      <c r="P51" s="84" t="str">
        <f t="shared" si="1"/>
        <v/>
      </c>
      <c r="Q51" s="95" t="str">
        <f t="shared" si="2"/>
        <v/>
      </c>
      <c r="R51" s="95" t="str">
        <f t="shared" si="3"/>
        <v/>
      </c>
      <c r="S51" s="95" t="str">
        <f t="shared" si="4"/>
        <v/>
      </c>
      <c r="T51" s="126"/>
      <c r="U51" s="126"/>
      <c r="V51" s="126"/>
      <c r="W51" s="126"/>
      <c r="X51" s="126"/>
      <c r="Y51" s="126"/>
    </row>
    <row r="52" spans="2:25" x14ac:dyDescent="0.25">
      <c r="B52" s="87"/>
      <c r="C52" s="88"/>
      <c r="D52" s="88"/>
      <c r="E52" s="89"/>
      <c r="F52" s="83" t="str">
        <f t="shared" si="5"/>
        <v/>
      </c>
      <c r="G52" s="90"/>
      <c r="H52" s="88"/>
      <c r="I52" s="88"/>
      <c r="J52" s="89"/>
      <c r="K52" s="84" t="str">
        <f t="shared" si="0"/>
        <v/>
      </c>
      <c r="L52" s="90"/>
      <c r="M52" s="88"/>
      <c r="N52" s="88"/>
      <c r="O52" s="89"/>
      <c r="P52" s="84" t="str">
        <f t="shared" si="1"/>
        <v/>
      </c>
      <c r="Q52" s="95" t="str">
        <f t="shared" si="2"/>
        <v/>
      </c>
      <c r="R52" s="95" t="str">
        <f t="shared" si="3"/>
        <v/>
      </c>
      <c r="S52" s="95" t="str">
        <f t="shared" si="4"/>
        <v/>
      </c>
      <c r="T52" s="126"/>
      <c r="U52" s="126"/>
      <c r="V52" s="126"/>
      <c r="W52" s="126"/>
      <c r="X52" s="126"/>
      <c r="Y52" s="126"/>
    </row>
    <row r="53" spans="2:25" x14ac:dyDescent="0.25">
      <c r="B53" s="87"/>
      <c r="C53" s="88"/>
      <c r="D53" s="88"/>
      <c r="E53" s="89"/>
      <c r="F53" s="83" t="str">
        <f t="shared" si="5"/>
        <v/>
      </c>
      <c r="G53" s="90"/>
      <c r="H53" s="88"/>
      <c r="I53" s="88"/>
      <c r="J53" s="89"/>
      <c r="K53" s="84" t="str">
        <f t="shared" si="0"/>
        <v/>
      </c>
      <c r="L53" s="90"/>
      <c r="M53" s="88"/>
      <c r="N53" s="88"/>
      <c r="O53" s="89"/>
      <c r="P53" s="84" t="str">
        <f t="shared" si="1"/>
        <v/>
      </c>
      <c r="Q53" s="95" t="str">
        <f t="shared" si="2"/>
        <v/>
      </c>
      <c r="R53" s="95" t="str">
        <f t="shared" si="3"/>
        <v/>
      </c>
      <c r="S53" s="95" t="str">
        <f t="shared" si="4"/>
        <v/>
      </c>
      <c r="T53" s="126"/>
      <c r="U53" s="126"/>
      <c r="V53" s="126"/>
      <c r="W53" s="126"/>
      <c r="X53" s="126"/>
      <c r="Y53" s="126"/>
    </row>
    <row r="54" spans="2:25" x14ac:dyDescent="0.25">
      <c r="B54" s="87"/>
      <c r="C54" s="88"/>
      <c r="D54" s="88"/>
      <c r="E54" s="89"/>
      <c r="F54" s="83" t="str">
        <f t="shared" si="5"/>
        <v/>
      </c>
      <c r="G54" s="90"/>
      <c r="H54" s="88"/>
      <c r="I54" s="88"/>
      <c r="J54" s="89"/>
      <c r="K54" s="84" t="str">
        <f t="shared" si="0"/>
        <v/>
      </c>
      <c r="L54" s="90"/>
      <c r="M54" s="88"/>
      <c r="N54" s="88"/>
      <c r="O54" s="89"/>
      <c r="P54" s="84" t="str">
        <f t="shared" si="1"/>
        <v/>
      </c>
      <c r="Q54" s="95" t="str">
        <f t="shared" si="2"/>
        <v/>
      </c>
      <c r="R54" s="95" t="str">
        <f t="shared" si="3"/>
        <v/>
      </c>
      <c r="S54" s="95" t="str">
        <f t="shared" si="4"/>
        <v/>
      </c>
      <c r="T54" s="126"/>
      <c r="U54" s="126"/>
      <c r="V54" s="126"/>
      <c r="W54" s="126"/>
      <c r="X54" s="126"/>
      <c r="Y54" s="126"/>
    </row>
    <row r="55" spans="2:25" x14ac:dyDescent="0.25">
      <c r="B55" s="87"/>
      <c r="C55" s="88"/>
      <c r="D55" s="88"/>
      <c r="E55" s="89"/>
      <c r="F55" s="83" t="str">
        <f t="shared" si="5"/>
        <v/>
      </c>
      <c r="G55" s="90"/>
      <c r="H55" s="88"/>
      <c r="I55" s="88"/>
      <c r="J55" s="89"/>
      <c r="K55" s="84" t="str">
        <f t="shared" si="0"/>
        <v/>
      </c>
      <c r="L55" s="90"/>
      <c r="M55" s="88"/>
      <c r="N55" s="88"/>
      <c r="O55" s="89"/>
      <c r="P55" s="84" t="str">
        <f t="shared" si="1"/>
        <v/>
      </c>
      <c r="Q55" s="95" t="str">
        <f t="shared" si="2"/>
        <v/>
      </c>
      <c r="R55" s="95" t="str">
        <f t="shared" si="3"/>
        <v/>
      </c>
      <c r="S55" s="95" t="str">
        <f t="shared" si="4"/>
        <v/>
      </c>
      <c r="T55" s="126"/>
      <c r="U55" s="126"/>
      <c r="V55" s="126"/>
      <c r="W55" s="126"/>
      <c r="X55" s="126"/>
      <c r="Y55" s="126"/>
    </row>
    <row r="56" spans="2:25" ht="15.75" thickBot="1" x14ac:dyDescent="0.3">
      <c r="B56" s="91"/>
      <c r="C56" s="92"/>
      <c r="D56" s="92"/>
      <c r="E56" s="93"/>
      <c r="F56" s="83" t="str">
        <f t="shared" si="5"/>
        <v/>
      </c>
      <c r="G56" s="94"/>
      <c r="H56" s="92"/>
      <c r="I56" s="92"/>
      <c r="J56" s="93"/>
      <c r="K56" s="84" t="str">
        <f t="shared" si="0"/>
        <v/>
      </c>
      <c r="L56" s="94"/>
      <c r="M56" s="92"/>
      <c r="N56" s="92"/>
      <c r="O56" s="93"/>
      <c r="P56" s="84" t="str">
        <f t="shared" si="1"/>
        <v/>
      </c>
      <c r="Q56" s="95" t="str">
        <f t="shared" si="2"/>
        <v/>
      </c>
      <c r="R56" s="95" t="str">
        <f t="shared" si="3"/>
        <v/>
      </c>
      <c r="S56" s="95" t="str">
        <f t="shared" si="4"/>
        <v/>
      </c>
      <c r="T56" s="126"/>
      <c r="U56" s="126"/>
      <c r="V56" s="126"/>
      <c r="W56" s="126"/>
      <c r="X56" s="126"/>
      <c r="Y56" s="126"/>
    </row>
    <row r="57" spans="2:25" ht="15.75" thickBot="1" x14ac:dyDescent="0.3">
      <c r="B57" s="97" t="s">
        <v>154</v>
      </c>
      <c r="C57" s="98"/>
      <c r="D57" s="198" t="str">
        <f>IF(OR(ISBLANK(B24),ISBLANK(C24),ISBLANK(D24),ISBLANK(E24)),"",ROUND(AVERAGE(E24:E56,J24:J56,O24:O56),0))</f>
        <v/>
      </c>
      <c r="E57" s="198"/>
      <c r="F57" s="199"/>
      <c r="G57" s="200" t="s">
        <v>152</v>
      </c>
      <c r="H57" s="201"/>
      <c r="I57" s="201"/>
      <c r="J57" s="201"/>
      <c r="K57" s="146" t="str">
        <f>IF(OR(ISBLANK(B24),ISBLANK(C24),ISBLANK(D24),ISBLANK(E24),ISBLANK(P16)),"",COUNTIF(E24:E56,"&gt;"&amp;P16)+COUNTIF(J24:J56,"&gt;"&amp;P16)+COUNTIF(O24:O56,"&gt;"&amp;P16))</f>
        <v/>
      </c>
      <c r="L57" s="200" t="s">
        <v>153</v>
      </c>
      <c r="M57" s="201"/>
      <c r="N57" s="201"/>
      <c r="O57" s="201"/>
      <c r="P57" s="147" t="str">
        <f>IF(OR(ISBLANK(B24),ISBLANK(C24),ISBLANK(D24),ISBLANK(E24),ISBLANK(P16)),"",COUNTIF(E24:E56,"&lt;="&amp;P16)+COUNTIF(J24:J56,"&lt;="&amp;P16)+COUNTIF(O24:O56,"&lt;="&amp;P16))</f>
        <v/>
      </c>
      <c r="Q57" s="95"/>
      <c r="R57" s="95"/>
      <c r="S57" s="95"/>
      <c r="T57" s="126"/>
      <c r="U57" s="126"/>
      <c r="V57" s="126"/>
      <c r="W57" s="126"/>
      <c r="X57" s="126"/>
      <c r="Y57" s="126"/>
    </row>
    <row r="58" spans="2:25" hidden="1" x14ac:dyDescent="0.25">
      <c r="C58" t="b">
        <f>ISNUMBER(C24)</f>
        <v>0</v>
      </c>
      <c r="D58" t="b">
        <f>ISNUMBER(D24)</f>
        <v>0</v>
      </c>
      <c r="H58" t="b">
        <f>ISNUMBER(H24)</f>
        <v>0</v>
      </c>
      <c r="I58" t="b">
        <f>ISNUMBER(I24)</f>
        <v>0</v>
      </c>
      <c r="M58" t="b">
        <f>ISNUMBER(M24)</f>
        <v>0</v>
      </c>
      <c r="N58" t="b">
        <f>ISNUMBER(N24)</f>
        <v>0</v>
      </c>
      <c r="T58" s="126"/>
      <c r="U58" s="126"/>
      <c r="V58" s="126"/>
      <c r="W58" s="126"/>
      <c r="X58" s="126"/>
      <c r="Y58" s="126"/>
    </row>
    <row r="59" spans="2:25" hidden="1" x14ac:dyDescent="0.25">
      <c r="C59" t="b">
        <f t="shared" ref="C59:D74" si="6">ISNUMBER(C25)</f>
        <v>0</v>
      </c>
      <c r="D59" t="b">
        <f t="shared" si="6"/>
        <v>0</v>
      </c>
      <c r="H59" t="b">
        <f t="shared" ref="H59:I74" si="7">ISNUMBER(H25)</f>
        <v>0</v>
      </c>
      <c r="I59" t="b">
        <f t="shared" si="7"/>
        <v>0</v>
      </c>
      <c r="M59" t="b">
        <f t="shared" ref="M59:N74" si="8">ISNUMBER(M25)</f>
        <v>0</v>
      </c>
      <c r="N59" t="b">
        <f t="shared" si="8"/>
        <v>0</v>
      </c>
      <c r="R59" s="96"/>
      <c r="T59" s="126"/>
      <c r="U59" s="126"/>
      <c r="V59" s="126"/>
      <c r="W59" s="126"/>
      <c r="X59" s="126"/>
      <c r="Y59" s="126"/>
    </row>
    <row r="60" spans="2:25" hidden="1" x14ac:dyDescent="0.25">
      <c r="C60" t="b">
        <f t="shared" si="6"/>
        <v>0</v>
      </c>
      <c r="D60" t="b">
        <f t="shared" si="6"/>
        <v>0</v>
      </c>
      <c r="H60" t="b">
        <f t="shared" si="7"/>
        <v>0</v>
      </c>
      <c r="I60" t="b">
        <f t="shared" si="7"/>
        <v>0</v>
      </c>
      <c r="M60" t="b">
        <f t="shared" si="8"/>
        <v>0</v>
      </c>
      <c r="N60" t="b">
        <f t="shared" si="8"/>
        <v>0</v>
      </c>
      <c r="T60" s="126"/>
      <c r="U60" s="126"/>
      <c r="V60" s="126"/>
      <c r="W60" s="126"/>
      <c r="X60" s="126"/>
      <c r="Y60" s="126"/>
    </row>
    <row r="61" spans="2:25" hidden="1" x14ac:dyDescent="0.25">
      <c r="C61" t="b">
        <f t="shared" si="6"/>
        <v>0</v>
      </c>
      <c r="D61" t="b">
        <f t="shared" si="6"/>
        <v>0</v>
      </c>
      <c r="H61" t="b">
        <f t="shared" si="7"/>
        <v>0</v>
      </c>
      <c r="I61" t="b">
        <f t="shared" si="7"/>
        <v>0</v>
      </c>
      <c r="M61" t="b">
        <f t="shared" si="8"/>
        <v>0</v>
      </c>
      <c r="N61" t="b">
        <f t="shared" si="8"/>
        <v>0</v>
      </c>
      <c r="T61" s="126"/>
      <c r="U61" s="126"/>
      <c r="V61" s="126"/>
      <c r="W61" s="126"/>
      <c r="X61" s="126"/>
      <c r="Y61" s="126"/>
    </row>
    <row r="62" spans="2:25" hidden="1" x14ac:dyDescent="0.25">
      <c r="C62" t="b">
        <f t="shared" si="6"/>
        <v>0</v>
      </c>
      <c r="D62" t="b">
        <f t="shared" si="6"/>
        <v>0</v>
      </c>
      <c r="H62" t="b">
        <f t="shared" si="7"/>
        <v>0</v>
      </c>
      <c r="I62" t="b">
        <f t="shared" si="7"/>
        <v>0</v>
      </c>
      <c r="M62" t="b">
        <f t="shared" si="8"/>
        <v>0</v>
      </c>
      <c r="N62" t="b">
        <f t="shared" si="8"/>
        <v>0</v>
      </c>
      <c r="T62" s="126"/>
      <c r="U62" s="126"/>
      <c r="V62" s="126"/>
      <c r="W62" s="126"/>
      <c r="X62" s="126"/>
      <c r="Y62" s="126"/>
    </row>
    <row r="63" spans="2:25" hidden="1" x14ac:dyDescent="0.25">
      <c r="C63" t="b">
        <f t="shared" si="6"/>
        <v>0</v>
      </c>
      <c r="D63" t="b">
        <f t="shared" si="6"/>
        <v>0</v>
      </c>
      <c r="H63" t="b">
        <f t="shared" si="7"/>
        <v>0</v>
      </c>
      <c r="I63" t="b">
        <f t="shared" si="7"/>
        <v>0</v>
      </c>
      <c r="M63" t="b">
        <f t="shared" si="8"/>
        <v>0</v>
      </c>
      <c r="N63" t="b">
        <f t="shared" si="8"/>
        <v>0</v>
      </c>
      <c r="T63" s="126"/>
      <c r="U63" s="126"/>
      <c r="V63" s="126"/>
      <c r="W63" s="126"/>
      <c r="X63" s="126"/>
      <c r="Y63" s="126"/>
    </row>
    <row r="64" spans="2:25" hidden="1" x14ac:dyDescent="0.25">
      <c r="C64" t="b">
        <f t="shared" si="6"/>
        <v>0</v>
      </c>
      <c r="D64" t="b">
        <f t="shared" si="6"/>
        <v>0</v>
      </c>
      <c r="H64" t="b">
        <f t="shared" si="7"/>
        <v>0</v>
      </c>
      <c r="I64" t="b">
        <f t="shared" si="7"/>
        <v>0</v>
      </c>
      <c r="M64" t="b">
        <f t="shared" si="8"/>
        <v>0</v>
      </c>
      <c r="N64" t="b">
        <f t="shared" si="8"/>
        <v>0</v>
      </c>
      <c r="T64" s="126"/>
      <c r="U64" s="126"/>
      <c r="V64" s="126"/>
      <c r="W64" s="126"/>
      <c r="X64" s="126"/>
      <c r="Y64" s="126"/>
    </row>
    <row r="65" spans="3:25" hidden="1" x14ac:dyDescent="0.25">
      <c r="C65" t="b">
        <f t="shared" si="6"/>
        <v>0</v>
      </c>
      <c r="D65" t="b">
        <f t="shared" si="6"/>
        <v>0</v>
      </c>
      <c r="H65" t="b">
        <f t="shared" si="7"/>
        <v>0</v>
      </c>
      <c r="I65" t="b">
        <f t="shared" si="7"/>
        <v>0</v>
      </c>
      <c r="M65" t="b">
        <f t="shared" si="8"/>
        <v>0</v>
      </c>
      <c r="N65" t="b">
        <f t="shared" si="8"/>
        <v>0</v>
      </c>
      <c r="T65" s="126"/>
      <c r="U65" s="126"/>
      <c r="V65" s="126"/>
      <c r="W65" s="126"/>
      <c r="X65" s="126"/>
      <c r="Y65" s="126"/>
    </row>
    <row r="66" spans="3:25" hidden="1" x14ac:dyDescent="0.25">
      <c r="C66" t="b">
        <f t="shared" si="6"/>
        <v>0</v>
      </c>
      <c r="D66" t="b">
        <f t="shared" si="6"/>
        <v>0</v>
      </c>
      <c r="H66" t="b">
        <f t="shared" si="7"/>
        <v>0</v>
      </c>
      <c r="I66" t="b">
        <f t="shared" si="7"/>
        <v>0</v>
      </c>
      <c r="M66" t="b">
        <f t="shared" si="8"/>
        <v>0</v>
      </c>
      <c r="N66" t="b">
        <f t="shared" si="8"/>
        <v>0</v>
      </c>
      <c r="T66" s="126"/>
      <c r="U66" s="126"/>
      <c r="V66" s="126"/>
      <c r="W66" s="126"/>
      <c r="X66" s="126"/>
      <c r="Y66" s="126"/>
    </row>
    <row r="67" spans="3:25" hidden="1" x14ac:dyDescent="0.25">
      <c r="C67" t="b">
        <f t="shared" si="6"/>
        <v>0</v>
      </c>
      <c r="D67" t="b">
        <f t="shared" si="6"/>
        <v>0</v>
      </c>
      <c r="H67" t="b">
        <f t="shared" si="7"/>
        <v>0</v>
      </c>
      <c r="I67" t="b">
        <f t="shared" si="7"/>
        <v>0</v>
      </c>
      <c r="M67" t="b">
        <f t="shared" si="8"/>
        <v>0</v>
      </c>
      <c r="N67" t="b">
        <f t="shared" si="8"/>
        <v>0</v>
      </c>
      <c r="T67" s="126"/>
      <c r="U67" s="126"/>
      <c r="V67" s="126"/>
      <c r="W67" s="126"/>
      <c r="X67" s="126"/>
      <c r="Y67" s="126"/>
    </row>
    <row r="68" spans="3:25" hidden="1" x14ac:dyDescent="0.25">
      <c r="C68" t="b">
        <f t="shared" si="6"/>
        <v>0</v>
      </c>
      <c r="D68" t="b">
        <f t="shared" si="6"/>
        <v>0</v>
      </c>
      <c r="H68" t="b">
        <f t="shared" si="7"/>
        <v>0</v>
      </c>
      <c r="I68" t="b">
        <f t="shared" si="7"/>
        <v>0</v>
      </c>
      <c r="M68" t="b">
        <f t="shared" si="8"/>
        <v>0</v>
      </c>
      <c r="N68" t="b">
        <f t="shared" si="8"/>
        <v>0</v>
      </c>
      <c r="T68" s="126"/>
      <c r="U68" s="126"/>
      <c r="V68" s="126"/>
      <c r="W68" s="126"/>
      <c r="X68" s="126"/>
      <c r="Y68" s="126"/>
    </row>
    <row r="69" spans="3:25" hidden="1" x14ac:dyDescent="0.25">
      <c r="C69" t="b">
        <f t="shared" si="6"/>
        <v>0</v>
      </c>
      <c r="D69" t="b">
        <f t="shared" si="6"/>
        <v>0</v>
      </c>
      <c r="H69" t="b">
        <f t="shared" si="7"/>
        <v>0</v>
      </c>
      <c r="I69" t="b">
        <f t="shared" si="7"/>
        <v>0</v>
      </c>
      <c r="M69" t="b">
        <f t="shared" si="8"/>
        <v>0</v>
      </c>
      <c r="N69" t="b">
        <f t="shared" si="8"/>
        <v>0</v>
      </c>
    </row>
    <row r="70" spans="3:25" hidden="1" x14ac:dyDescent="0.25">
      <c r="C70" t="b">
        <f t="shared" si="6"/>
        <v>0</v>
      </c>
      <c r="D70" t="b">
        <f t="shared" si="6"/>
        <v>0</v>
      </c>
      <c r="H70" t="b">
        <f t="shared" si="7"/>
        <v>0</v>
      </c>
      <c r="I70" t="b">
        <f t="shared" si="7"/>
        <v>0</v>
      </c>
      <c r="M70" t="b">
        <f t="shared" si="8"/>
        <v>0</v>
      </c>
      <c r="N70" t="b">
        <f t="shared" si="8"/>
        <v>0</v>
      </c>
    </row>
    <row r="71" spans="3:25" hidden="1" x14ac:dyDescent="0.25">
      <c r="C71" t="b">
        <f t="shared" si="6"/>
        <v>0</v>
      </c>
      <c r="D71" t="b">
        <f t="shared" si="6"/>
        <v>0</v>
      </c>
      <c r="H71" t="b">
        <f t="shared" si="7"/>
        <v>0</v>
      </c>
      <c r="I71" t="b">
        <f t="shared" si="7"/>
        <v>0</v>
      </c>
      <c r="M71" t="b">
        <f t="shared" si="8"/>
        <v>0</v>
      </c>
      <c r="N71" t="b">
        <f t="shared" si="8"/>
        <v>0</v>
      </c>
    </row>
    <row r="72" spans="3:25" hidden="1" x14ac:dyDescent="0.25">
      <c r="C72" t="b">
        <f t="shared" si="6"/>
        <v>0</v>
      </c>
      <c r="D72" t="b">
        <f t="shared" si="6"/>
        <v>0</v>
      </c>
      <c r="H72" t="b">
        <f t="shared" si="7"/>
        <v>0</v>
      </c>
      <c r="I72" t="b">
        <f t="shared" si="7"/>
        <v>0</v>
      </c>
      <c r="M72" t="b">
        <f t="shared" si="8"/>
        <v>0</v>
      </c>
      <c r="N72" t="b">
        <f t="shared" si="8"/>
        <v>0</v>
      </c>
    </row>
    <row r="73" spans="3:25" hidden="1" x14ac:dyDescent="0.25">
      <c r="C73" t="b">
        <f t="shared" si="6"/>
        <v>0</v>
      </c>
      <c r="D73" t="b">
        <f t="shared" si="6"/>
        <v>0</v>
      </c>
      <c r="H73" t="b">
        <f t="shared" si="7"/>
        <v>0</v>
      </c>
      <c r="I73" t="b">
        <f t="shared" si="7"/>
        <v>0</v>
      </c>
      <c r="M73" t="b">
        <f t="shared" si="8"/>
        <v>0</v>
      </c>
      <c r="N73" t="b">
        <f t="shared" si="8"/>
        <v>0</v>
      </c>
    </row>
    <row r="74" spans="3:25" hidden="1" x14ac:dyDescent="0.25">
      <c r="C74" t="b">
        <f t="shared" si="6"/>
        <v>0</v>
      </c>
      <c r="D74" t="b">
        <f t="shared" si="6"/>
        <v>0</v>
      </c>
      <c r="H74" t="b">
        <f t="shared" si="7"/>
        <v>0</v>
      </c>
      <c r="I74" t="b">
        <f t="shared" si="7"/>
        <v>0</v>
      </c>
      <c r="M74" t="b">
        <f t="shared" si="8"/>
        <v>0</v>
      </c>
      <c r="N74" t="b">
        <f t="shared" si="8"/>
        <v>0</v>
      </c>
    </row>
    <row r="75" spans="3:25" hidden="1" x14ac:dyDescent="0.25">
      <c r="C75" t="b">
        <f t="shared" ref="C75:D90" si="9">ISNUMBER(C41)</f>
        <v>0</v>
      </c>
      <c r="D75" t="b">
        <f t="shared" si="9"/>
        <v>0</v>
      </c>
      <c r="H75" t="b">
        <f t="shared" ref="H75:I90" si="10">ISNUMBER(H41)</f>
        <v>0</v>
      </c>
      <c r="I75" t="b">
        <f t="shared" si="10"/>
        <v>0</v>
      </c>
      <c r="M75" t="b">
        <f t="shared" ref="M75:N90" si="11">ISNUMBER(M41)</f>
        <v>0</v>
      </c>
      <c r="N75" t="b">
        <f t="shared" si="11"/>
        <v>0</v>
      </c>
    </row>
    <row r="76" spans="3:25" hidden="1" x14ac:dyDescent="0.25">
      <c r="C76" t="b">
        <f t="shared" si="9"/>
        <v>0</v>
      </c>
      <c r="D76" t="b">
        <f t="shared" si="9"/>
        <v>0</v>
      </c>
      <c r="H76" t="b">
        <f t="shared" si="10"/>
        <v>0</v>
      </c>
      <c r="I76" t="b">
        <f t="shared" si="10"/>
        <v>0</v>
      </c>
      <c r="M76" t="b">
        <f t="shared" si="11"/>
        <v>0</v>
      </c>
      <c r="N76" t="b">
        <f t="shared" si="11"/>
        <v>0</v>
      </c>
    </row>
    <row r="77" spans="3:25" hidden="1" x14ac:dyDescent="0.25">
      <c r="C77" t="b">
        <f t="shared" si="9"/>
        <v>0</v>
      </c>
      <c r="D77" t="b">
        <f t="shared" si="9"/>
        <v>0</v>
      </c>
      <c r="H77" t="b">
        <f t="shared" si="10"/>
        <v>0</v>
      </c>
      <c r="I77" t="b">
        <f t="shared" si="10"/>
        <v>0</v>
      </c>
      <c r="M77" t="b">
        <f t="shared" si="11"/>
        <v>0</v>
      </c>
      <c r="N77" t="b">
        <f t="shared" si="11"/>
        <v>0</v>
      </c>
    </row>
    <row r="78" spans="3:25" hidden="1" x14ac:dyDescent="0.25">
      <c r="C78" t="b">
        <f t="shared" si="9"/>
        <v>0</v>
      </c>
      <c r="D78" t="b">
        <f t="shared" si="9"/>
        <v>0</v>
      </c>
      <c r="H78" t="b">
        <f t="shared" si="10"/>
        <v>0</v>
      </c>
      <c r="I78" t="b">
        <f t="shared" si="10"/>
        <v>0</v>
      </c>
      <c r="M78" t="b">
        <f t="shared" si="11"/>
        <v>0</v>
      </c>
      <c r="N78" t="b">
        <f t="shared" si="11"/>
        <v>0</v>
      </c>
    </row>
    <row r="79" spans="3:25" hidden="1" x14ac:dyDescent="0.25">
      <c r="C79" t="b">
        <f t="shared" si="9"/>
        <v>0</v>
      </c>
      <c r="D79" t="b">
        <f t="shared" si="9"/>
        <v>0</v>
      </c>
      <c r="H79" t="b">
        <f t="shared" si="10"/>
        <v>0</v>
      </c>
      <c r="I79" t="b">
        <f t="shared" si="10"/>
        <v>0</v>
      </c>
      <c r="M79" t="b">
        <f t="shared" si="11"/>
        <v>0</v>
      </c>
      <c r="N79" t="b">
        <f t="shared" si="11"/>
        <v>0</v>
      </c>
    </row>
    <row r="80" spans="3:25" hidden="1" x14ac:dyDescent="0.25">
      <c r="C80" t="b">
        <f t="shared" si="9"/>
        <v>0</v>
      </c>
      <c r="D80" t="b">
        <f t="shared" si="9"/>
        <v>0</v>
      </c>
      <c r="H80" t="b">
        <f t="shared" si="10"/>
        <v>0</v>
      </c>
      <c r="I80" t="b">
        <f t="shared" si="10"/>
        <v>0</v>
      </c>
      <c r="M80" t="b">
        <f t="shared" si="11"/>
        <v>0</v>
      </c>
      <c r="N80" t="b">
        <f t="shared" si="11"/>
        <v>0</v>
      </c>
    </row>
    <row r="81" spans="3:14" hidden="1" x14ac:dyDescent="0.25">
      <c r="C81" t="b">
        <f t="shared" si="9"/>
        <v>0</v>
      </c>
      <c r="D81" t="b">
        <f t="shared" si="9"/>
        <v>0</v>
      </c>
      <c r="H81" t="b">
        <f t="shared" si="10"/>
        <v>0</v>
      </c>
      <c r="I81" t="b">
        <f t="shared" si="10"/>
        <v>0</v>
      </c>
      <c r="M81" t="b">
        <f t="shared" si="11"/>
        <v>0</v>
      </c>
      <c r="N81" t="b">
        <f t="shared" si="11"/>
        <v>0</v>
      </c>
    </row>
    <row r="82" spans="3:14" hidden="1" x14ac:dyDescent="0.25">
      <c r="C82" t="b">
        <f t="shared" si="9"/>
        <v>0</v>
      </c>
      <c r="D82" t="b">
        <f t="shared" si="9"/>
        <v>0</v>
      </c>
      <c r="H82" t="b">
        <f t="shared" si="10"/>
        <v>0</v>
      </c>
      <c r="I82" t="b">
        <f t="shared" si="10"/>
        <v>0</v>
      </c>
      <c r="M82" t="b">
        <f t="shared" si="11"/>
        <v>0</v>
      </c>
      <c r="N82" t="b">
        <f t="shared" si="11"/>
        <v>0</v>
      </c>
    </row>
    <row r="83" spans="3:14" hidden="1" x14ac:dyDescent="0.25">
      <c r="C83" t="b">
        <f t="shared" si="9"/>
        <v>0</v>
      </c>
      <c r="D83" t="b">
        <f t="shared" si="9"/>
        <v>0</v>
      </c>
      <c r="H83" t="b">
        <f t="shared" si="10"/>
        <v>0</v>
      </c>
      <c r="I83" t="b">
        <f t="shared" si="10"/>
        <v>0</v>
      </c>
      <c r="M83" t="b">
        <f t="shared" si="11"/>
        <v>0</v>
      </c>
      <c r="N83" t="b">
        <f t="shared" si="11"/>
        <v>0</v>
      </c>
    </row>
    <row r="84" spans="3:14" hidden="1" x14ac:dyDescent="0.25">
      <c r="C84" t="b">
        <f t="shared" si="9"/>
        <v>0</v>
      </c>
      <c r="D84" t="b">
        <f t="shared" si="9"/>
        <v>0</v>
      </c>
      <c r="H84" t="b">
        <f t="shared" si="10"/>
        <v>0</v>
      </c>
      <c r="I84" t="b">
        <f t="shared" si="10"/>
        <v>0</v>
      </c>
      <c r="M84" t="b">
        <f t="shared" si="11"/>
        <v>0</v>
      </c>
      <c r="N84" t="b">
        <f t="shared" si="11"/>
        <v>0</v>
      </c>
    </row>
    <row r="85" spans="3:14" hidden="1" x14ac:dyDescent="0.25">
      <c r="C85" t="b">
        <f t="shared" si="9"/>
        <v>0</v>
      </c>
      <c r="D85" t="b">
        <f t="shared" si="9"/>
        <v>0</v>
      </c>
      <c r="H85" t="b">
        <f t="shared" si="10"/>
        <v>0</v>
      </c>
      <c r="I85" t="b">
        <f t="shared" si="10"/>
        <v>0</v>
      </c>
      <c r="M85" t="b">
        <f t="shared" si="11"/>
        <v>0</v>
      </c>
      <c r="N85" t="b">
        <f t="shared" si="11"/>
        <v>0</v>
      </c>
    </row>
    <row r="86" spans="3:14" hidden="1" x14ac:dyDescent="0.25">
      <c r="C86" t="b">
        <f t="shared" si="9"/>
        <v>0</v>
      </c>
      <c r="D86" t="b">
        <f t="shared" si="9"/>
        <v>0</v>
      </c>
      <c r="H86" t="b">
        <f t="shared" si="10"/>
        <v>0</v>
      </c>
      <c r="I86" t="b">
        <f t="shared" si="10"/>
        <v>0</v>
      </c>
      <c r="M86" t="b">
        <f t="shared" si="11"/>
        <v>0</v>
      </c>
      <c r="N86" t="b">
        <f t="shared" si="11"/>
        <v>0</v>
      </c>
    </row>
    <row r="87" spans="3:14" hidden="1" x14ac:dyDescent="0.25">
      <c r="C87" t="b">
        <f t="shared" si="9"/>
        <v>0</v>
      </c>
      <c r="D87" t="b">
        <f t="shared" si="9"/>
        <v>0</v>
      </c>
      <c r="H87" t="b">
        <f t="shared" si="10"/>
        <v>0</v>
      </c>
      <c r="I87" t="b">
        <f t="shared" si="10"/>
        <v>0</v>
      </c>
      <c r="M87" t="b">
        <f t="shared" si="11"/>
        <v>0</v>
      </c>
      <c r="N87" t="b">
        <f t="shared" si="11"/>
        <v>0</v>
      </c>
    </row>
    <row r="88" spans="3:14" hidden="1" x14ac:dyDescent="0.25">
      <c r="C88" t="b">
        <f t="shared" si="9"/>
        <v>0</v>
      </c>
      <c r="D88" t="b">
        <f t="shared" si="9"/>
        <v>0</v>
      </c>
      <c r="H88" t="b">
        <f t="shared" si="10"/>
        <v>0</v>
      </c>
      <c r="I88" t="b">
        <f t="shared" si="10"/>
        <v>0</v>
      </c>
      <c r="M88" t="b">
        <f t="shared" si="11"/>
        <v>0</v>
      </c>
      <c r="N88" t="b">
        <f t="shared" si="11"/>
        <v>0</v>
      </c>
    </row>
    <row r="89" spans="3:14" hidden="1" x14ac:dyDescent="0.25">
      <c r="C89" t="b">
        <f t="shared" si="9"/>
        <v>0</v>
      </c>
      <c r="D89" t="b">
        <f t="shared" si="9"/>
        <v>0</v>
      </c>
      <c r="H89" t="b">
        <f t="shared" si="10"/>
        <v>0</v>
      </c>
      <c r="I89" t="b">
        <f t="shared" si="10"/>
        <v>0</v>
      </c>
      <c r="M89" t="b">
        <f t="shared" si="11"/>
        <v>0</v>
      </c>
      <c r="N89" t="b">
        <f t="shared" si="11"/>
        <v>0</v>
      </c>
    </row>
    <row r="90" spans="3:14" hidden="1" x14ac:dyDescent="0.25">
      <c r="C90" t="b">
        <f t="shared" si="9"/>
        <v>0</v>
      </c>
      <c r="D90" t="b">
        <f t="shared" si="9"/>
        <v>0</v>
      </c>
      <c r="H90" t="b">
        <f t="shared" si="10"/>
        <v>0</v>
      </c>
      <c r="I90" t="b">
        <f t="shared" si="10"/>
        <v>0</v>
      </c>
      <c r="M90" t="b">
        <f t="shared" si="11"/>
        <v>0</v>
      </c>
      <c r="N90" t="b">
        <f t="shared" si="11"/>
        <v>0</v>
      </c>
    </row>
    <row r="144" ht="15.75" thickBot="1" x14ac:dyDescent="0.3"/>
    <row r="145" spans="34:46" ht="16.5" thickTop="1" thickBot="1" x14ac:dyDescent="0.3">
      <c r="AI145" s="219" t="s">
        <v>88</v>
      </c>
      <c r="AJ145" s="219"/>
    </row>
    <row r="146" spans="34:46" ht="15.75" thickBot="1" x14ac:dyDescent="0.3">
      <c r="AI146" s="133" t="s">
        <v>89</v>
      </c>
      <c r="AJ146" s="134" t="s">
        <v>90</v>
      </c>
    </row>
    <row r="147" spans="34:46" x14ac:dyDescent="0.25">
      <c r="AI147" s="135" t="s">
        <v>91</v>
      </c>
      <c r="AJ147" s="136">
        <v>60</v>
      </c>
      <c r="AS147" s="126" t="str">
        <f>IF($P$14="PA4",$P$16+80,"NOT PA4")</f>
        <v>NOT PA4</v>
      </c>
      <c r="AT147" s="126" t="str">
        <f>IF(P14="PA4",IF($AS$147&gt;=$AS$148,$AS$147,$AS$148),"NOT PA4")</f>
        <v>NOT PA4</v>
      </c>
    </row>
    <row r="148" spans="34:46" x14ac:dyDescent="0.25">
      <c r="AI148" s="135" t="s">
        <v>92</v>
      </c>
      <c r="AJ148" s="136">
        <v>70</v>
      </c>
      <c r="AS148" s="126" t="str">
        <f>IF($P$14="PA4",170,"NOT PA4")</f>
        <v>NOT PA4</v>
      </c>
    </row>
    <row r="149" spans="34:46" x14ac:dyDescent="0.25">
      <c r="AI149" s="135" t="s">
        <v>95</v>
      </c>
      <c r="AJ149" s="136">
        <v>80</v>
      </c>
    </row>
    <row r="150" spans="34:46" ht="15.75" thickBot="1" x14ac:dyDescent="0.3">
      <c r="AI150" s="137" t="s">
        <v>93</v>
      </c>
      <c r="AJ150" s="138">
        <v>250</v>
      </c>
    </row>
    <row r="151" spans="34:46" ht="15.75" thickTop="1" x14ac:dyDescent="0.25">
      <c r="AH151" s="139" t="s">
        <v>99</v>
      </c>
      <c r="AI151" s="140" t="e">
        <f>VLOOKUP(D8,AI147:AJ150,2,FALSE)</f>
        <v>#N/A</v>
      </c>
    </row>
    <row r="152" spans="34:46" x14ac:dyDescent="0.25">
      <c r="AH152" s="139" t="s">
        <v>96</v>
      </c>
      <c r="AI152" s="126" t="e">
        <f>IF(I11&gt;=AI151,"No","Yes")</f>
        <v>#N/A</v>
      </c>
    </row>
    <row r="153" spans="34:46" x14ac:dyDescent="0.25">
      <c r="AH153" s="139" t="s">
        <v>100</v>
      </c>
      <c r="AI153" s="140" t="e">
        <f>IF(I11&gt;=AI151,I11,AI151)</f>
        <v>#N/A</v>
      </c>
    </row>
    <row r="155" spans="34:46" x14ac:dyDescent="0.25">
      <c r="AH155" s="139" t="s">
        <v>27</v>
      </c>
    </row>
    <row r="156" spans="34:46" x14ac:dyDescent="0.25">
      <c r="AH156" s="139" t="s">
        <v>28</v>
      </c>
    </row>
    <row r="158" spans="34:46" x14ac:dyDescent="0.25">
      <c r="AM158" s="132" t="e">
        <f>ROUND(1267.2*((I10/9)+(I9*AI153/150)),2)</f>
        <v>#N/A</v>
      </c>
    </row>
    <row r="159" spans="34:46" x14ac:dyDescent="0.25">
      <c r="AH159" s="141" t="s">
        <v>18</v>
      </c>
      <c r="AI159" s="126" t="s">
        <v>102</v>
      </c>
    </row>
    <row r="160" spans="34:46" x14ac:dyDescent="0.25">
      <c r="AH160" s="141" t="s">
        <v>19</v>
      </c>
      <c r="AI160" s="126" t="s">
        <v>103</v>
      </c>
      <c r="AO160" s="126" t="str">
        <f>IF(P15="Yes","PAEfive",IF(P14="PA1","PAEone",IF(P14="PA2","PAEtwo",IF(P14="PA3","PAEthree",IF(P14="PA4","PAEfour","PAEempty")))))</f>
        <v>PAEempty</v>
      </c>
      <c r="AP160" s="126" t="str">
        <f>IF(P15="Yes","Afive",IF(P14="PA1","Aone",IF(P14="PA2","Atwo",IF(P14="PA3","Athree",IF(P14="PA4","Afour","")))))</f>
        <v/>
      </c>
    </row>
    <row r="161" spans="34:45" x14ac:dyDescent="0.25">
      <c r="AH161" s="141" t="s">
        <v>20</v>
      </c>
      <c r="AI161" s="126" t="s">
        <v>104</v>
      </c>
    </row>
    <row r="162" spans="34:45" x14ac:dyDescent="0.25">
      <c r="AH162" s="141" t="s">
        <v>21</v>
      </c>
      <c r="AI162" s="126" t="s">
        <v>105</v>
      </c>
      <c r="AP162" s="126" t="s">
        <v>148</v>
      </c>
    </row>
    <row r="163" spans="34:45" ht="54.95" customHeight="1" x14ac:dyDescent="0.25">
      <c r="AP163" s="126" t="s">
        <v>108</v>
      </c>
    </row>
    <row r="164" spans="34:45" ht="45" customHeight="1" x14ac:dyDescent="0.25">
      <c r="AP164" s="126" t="s">
        <v>110</v>
      </c>
    </row>
    <row r="165" spans="34:45" ht="47.45" customHeight="1" x14ac:dyDescent="0.25">
      <c r="AL165" s="126" t="s">
        <v>109</v>
      </c>
      <c r="AP165" s="126" t="s">
        <v>111</v>
      </c>
    </row>
    <row r="166" spans="34:45" ht="51.6" customHeight="1" x14ac:dyDescent="0.25">
      <c r="AL166" s="126" t="s">
        <v>113</v>
      </c>
      <c r="AP166" s="126" t="s">
        <v>112</v>
      </c>
    </row>
    <row r="167" spans="34:45" ht="45" customHeight="1" x14ac:dyDescent="0.25">
      <c r="AL167" s="126" t="s">
        <v>114</v>
      </c>
      <c r="AP167" s="126" t="s">
        <v>124</v>
      </c>
    </row>
    <row r="168" spans="34:45" x14ac:dyDescent="0.25">
      <c r="AL168" s="126" t="s">
        <v>115</v>
      </c>
    </row>
    <row r="169" spans="34:45" ht="47.45" customHeight="1" x14ac:dyDescent="0.25">
      <c r="AL169" s="126" t="s">
        <v>125</v>
      </c>
      <c r="AS169" s="142" t="str">
        <f>IF(P15="Yes","payequationfive",IF(P14="PA1","payequationone",IF(P14="PA2","payequationtwo",IF(P14="PA3","payequationthree",IF(P14="PA4","payequationfour","")))))</f>
        <v/>
      </c>
    </row>
    <row r="170" spans="34:45" x14ac:dyDescent="0.25">
      <c r="AS170" s="142"/>
    </row>
    <row r="171" spans="34:45" ht="54" customHeight="1" x14ac:dyDescent="0.25">
      <c r="AS171" s="142" t="s">
        <v>117</v>
      </c>
    </row>
    <row r="172" spans="34:45" ht="54" customHeight="1" x14ac:dyDescent="0.25">
      <c r="AS172" s="142" t="s">
        <v>118</v>
      </c>
    </row>
    <row r="173" spans="34:45" ht="54" customHeight="1" x14ac:dyDescent="0.25">
      <c r="AS173" s="142" t="s">
        <v>119</v>
      </c>
    </row>
    <row r="174" spans="34:45" ht="54" customHeight="1" x14ac:dyDescent="0.25">
      <c r="AS174" s="142" t="s">
        <v>120</v>
      </c>
    </row>
    <row r="175" spans="34:45" ht="54" customHeight="1" x14ac:dyDescent="0.25">
      <c r="AS175" s="142" t="s">
        <v>121</v>
      </c>
    </row>
  </sheetData>
  <sheetProtection algorithmName="SHA-512" hashValue="zRdnaPVZn9pI/5G1Ryfo/NFkoOauzXPy5ay9WI1Hdz5+8XbE0vhF5HuJU43jg3/tCrTXHMX3OT1jIBz0Do04nQ==" saltValue="TQxwX1EQqUtUL42O6Bju7Q==" spinCount="100000" sheet="1" objects="1" scenarios="1" selectLockedCells="1"/>
  <mergeCells count="32">
    <mergeCell ref="AI145:AJ145"/>
    <mergeCell ref="B21:H21"/>
    <mergeCell ref="I21:J21"/>
    <mergeCell ref="K21:O21"/>
    <mergeCell ref="B22:P22"/>
    <mergeCell ref="D57:F57"/>
    <mergeCell ref="G57:J57"/>
    <mergeCell ref="L57:O57"/>
    <mergeCell ref="E14:L14"/>
    <mergeCell ref="M14:O14"/>
    <mergeCell ref="B15:O15"/>
    <mergeCell ref="C18:D18"/>
    <mergeCell ref="B20:D20"/>
    <mergeCell ref="E20:K20"/>
    <mergeCell ref="B8:C8"/>
    <mergeCell ref="D8:P8"/>
    <mergeCell ref="B9:H9"/>
    <mergeCell ref="B10:H10"/>
    <mergeCell ref="B11:H11"/>
    <mergeCell ref="B13:P13"/>
    <mergeCell ref="E6:P6"/>
    <mergeCell ref="B7:C7"/>
    <mergeCell ref="E7:F7"/>
    <mergeCell ref="G7:J7"/>
    <mergeCell ref="K7:L7"/>
    <mergeCell ref="M7:P7"/>
    <mergeCell ref="B3:P3"/>
    <mergeCell ref="C4:P4"/>
    <mergeCell ref="C5:F5"/>
    <mergeCell ref="H5:I5"/>
    <mergeCell ref="K5:L5"/>
    <mergeCell ref="N5:P5"/>
  </mergeCells>
  <conditionalFormatting sqref="I21">
    <cfRule type="cellIs" dxfId="17" priority="5" operator="between">
      <formula>0.00001</formula>
      <formula>500000</formula>
    </cfRule>
    <cfRule type="cellIs" dxfId="16" priority="6" operator="between">
      <formula>-0.001</formula>
      <formula>-500000</formula>
    </cfRule>
  </conditionalFormatting>
  <conditionalFormatting sqref="L57 F24:F56 K24:K56 P24:P56">
    <cfRule type="containsText" dxfId="15" priority="2" operator="containsText" text="CA">
      <formula>NOT(ISERROR(SEARCH("CA",F24)))</formula>
    </cfRule>
    <cfRule type="cellIs" dxfId="14" priority="3" operator="between">
      <formula>0</formula>
      <formula>500000</formula>
    </cfRule>
    <cfRule type="cellIs" dxfId="13" priority="4" operator="between">
      <formula>-0.0000000001</formula>
      <formula>-500000</formula>
    </cfRule>
  </conditionalFormatting>
  <conditionalFormatting sqref="P21">
    <cfRule type="cellIs" dxfId="12" priority="1" operator="between">
      <formula>0.0000001</formula>
      <formula>500000</formula>
    </cfRule>
  </conditionalFormatting>
  <dataValidations count="9">
    <dataValidation allowBlank="1" showInputMessage="1" showErrorMessage="1" promptTitle="Instructions" prompt="Please add up the total pay adjustments of any excluded lots from this worksheet and enter that value into this cell. If the excluded lots' pay adjustments aren't listed here, then those pay adjustments will count toward the total pay adjustments." sqref="P20" xr:uid="{26899214-941D-422C-8FFC-8DC8541BB1EF}"/>
    <dataValidation allowBlank="1" showInputMessage="1" showErrorMessage="1" promptTitle="Instructions" prompt="Please enter your target IRI here._x000a__x000a_You can determine your target IRI on the worksheet titled &quot;Target IRI Lookup Table &amp; Tool&quot;" sqref="E18" xr:uid="{6C72DB22-6283-41AD-AF4F-E7B0BD51AD62}"/>
    <dataValidation type="list" allowBlank="1" showInputMessage="1" showErrorMessage="1" errorTitle="WARNING" error="Please enter a valid entry from the drop-down menu or leave this cell blank" promptTitle="Instructions" prompt="Please select a value from the drop-down menu._x000a__x000a_Milling is one operation. Paving each layer of asphalt mix is an individual operation unless plans specify paving a mix in two lifts.  In such case, each lift is considered as an operation." sqref="P15" xr:uid="{6A12187F-81AF-4E17-B07A-D4347E0BABA1}">
      <formula1>$AH$155:$AH$156</formula1>
    </dataValidation>
    <dataValidation type="decimal" allowBlank="1" showInputMessage="1" showErrorMessage="1" errorTitle="Warning" error="Please enter a numeric value between 0 and 300 in/mi for the IRI measurement" promptTitle="Instructions" prompt="Please enter your current or preconstruction IRI here." sqref="L16" xr:uid="{DEDE6C01-72E1-43FD-A4E2-0365B18B5CC8}">
      <formula1>0</formula1>
      <formula2>500</formula2>
    </dataValidation>
    <dataValidation type="decimal" allowBlank="1" showInputMessage="1" showErrorMessage="1" errorTitle="Warning" error="Please enter a numeric value between 0 and 500 in/mi for the IRI measurement" promptTitle="Instructions" prompt="Please enter your target IRI here._x000a__x000a_You can determine your target IRI on the worksheet titled &quot;Target IRI Lookup Table &amp; Tool&quot;" sqref="P16" xr:uid="{4161FC92-D189-4AD4-9584-0D52871F5FD4}">
      <formula1>0</formula1>
      <formula2>500</formula2>
    </dataValidation>
    <dataValidation type="decimal" allowBlank="1" showInputMessage="1" showErrorMessage="1" errorTitle="Warning" error="Please enter a numeric value between 0 and 500 in/mi for the IRI measurement" promptTitle="Instructions" prompt="Please enter your pre-construction IRI here." sqref="F16" xr:uid="{58E46078-6369-4008-81BA-2CACB603A0C8}">
      <formula1>0</formula1>
      <formula2>500</formula2>
    </dataValidation>
    <dataValidation type="list" errorStyle="warning" allowBlank="1" showInputMessage="1" showErrorMessage="1" errorTitle="WARNING" error="Please select a value for the paving route location from the drop-down menu" promptTitle="Instrucitons" prompt="Please select a value from the drop-down menu" sqref="E14:L14" xr:uid="{D9CCEDCB-EA70-4FB4-842B-B5CADD3F0E45}">
      <formula1>$AH$159:$AH$162</formula1>
    </dataValidation>
    <dataValidation errorStyle="warning" allowBlank="1" showInputMessage="1" sqref="E19" xr:uid="{1B0197D6-559A-4A2C-B0FB-3F2D1A0E73C0}"/>
    <dataValidation type="list" errorStyle="warning" allowBlank="1" showInputMessage="1" showErrorMessage="1" errorTitle="WARNING" error="Incorrect value entered in cell D8. Please choose a surface course mix from the drop-down menu" promptTitle="Instructions" prompt="Please select a surface course mix from the drop-down menu" sqref="D8" xr:uid="{63DC834A-C3DF-441C-BA4B-2B71DD9C8E2E}">
      <formula1>$AI$147:$AI$150</formula1>
    </dataValidation>
  </dataValidations>
  <pageMargins left="0.7" right="0.7" top="0.75" bottom="0.75" header="0.3" footer="0.3"/>
  <pageSetup scale="72" fitToHeight="0" orientation="portrait" r:id="rId1"/>
  <headerFooter>
    <oddHeader>&amp;C&amp;"-,Bold"&amp;12Lane IRI Data Summary
&amp;A</oddHeader>
    <oddFooter>&amp;L&amp;G&amp;C&amp;"-,Bold"&amp;14New Jersey Department of Transportation
Division of Local Aid &amp; Economic Development&amp;R&amp;G</oddFooter>
  </headerFooter>
  <drawing r:id="rId2"/>
  <legacyDrawing r:id="rId3"/>
  <legacyDrawingHF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A5726-D37F-467D-9B77-6445B32DC53A}">
  <sheetPr>
    <pageSetUpPr fitToPage="1"/>
  </sheetPr>
  <dimension ref="B1:IO175"/>
  <sheetViews>
    <sheetView topLeftCell="A3" zoomScale="115" zoomScaleNormal="115" workbookViewId="0">
      <selection activeCell="C4" sqref="C4:P4"/>
    </sheetView>
  </sheetViews>
  <sheetFormatPr defaultColWidth="8.7109375" defaultRowHeight="15" x14ac:dyDescent="0.25"/>
  <cols>
    <col min="1" max="1" width="9" customWidth="1"/>
    <col min="2" max="2" width="9.5703125" customWidth="1"/>
    <col min="3" max="3" width="7.85546875" customWidth="1"/>
    <col min="4" max="4" width="7.5703125" customWidth="1"/>
    <col min="5" max="5" width="5.140625" customWidth="1"/>
    <col min="6" max="6" width="12.42578125" customWidth="1"/>
    <col min="7" max="7" width="8.5703125" customWidth="1"/>
    <col min="8" max="9" width="7.7109375" customWidth="1"/>
    <col min="10" max="10" width="5.28515625" customWidth="1"/>
    <col min="11" max="11" width="12.42578125" customWidth="1"/>
    <col min="12" max="12" width="8.140625" bestFit="1" customWidth="1"/>
    <col min="13" max="13" width="7.42578125" customWidth="1"/>
    <col min="14" max="14" width="6.85546875" customWidth="1"/>
    <col min="15" max="15" width="5.7109375" customWidth="1"/>
    <col min="16" max="16" width="12.42578125" customWidth="1"/>
    <col min="17" max="19" width="57" customWidth="1"/>
    <col min="20" max="20" width="10.5703125" customWidth="1"/>
    <col min="23" max="23" width="10.42578125" customWidth="1"/>
    <col min="26" max="34" width="8.7109375" style="126"/>
    <col min="35" max="35" width="99.85546875" style="126" customWidth="1"/>
    <col min="36" max="38" width="8.7109375" style="126"/>
    <col min="39" max="39" width="30.42578125" style="126" customWidth="1"/>
    <col min="40" max="41" width="8.7109375" style="126"/>
    <col min="42" max="42" width="9.42578125" style="126" bestFit="1" customWidth="1"/>
    <col min="43" max="43" width="70.85546875" style="126" customWidth="1"/>
    <col min="44" max="46" width="8.7109375" style="126"/>
    <col min="47" max="47" width="88.7109375" style="126" customWidth="1"/>
    <col min="48" max="249" width="8.7109375" style="126"/>
  </cols>
  <sheetData>
    <row r="1" spans="2:25" ht="12.6" hidden="1" customHeight="1" x14ac:dyDescent="0.25"/>
    <row r="2" spans="2:25" hidden="1" x14ac:dyDescent="0.25"/>
    <row r="3" spans="2:25" ht="15.75" thickBot="1" x14ac:dyDescent="0.3">
      <c r="B3" s="237" t="s">
        <v>178</v>
      </c>
      <c r="C3" s="237"/>
      <c r="D3" s="237"/>
      <c r="E3" s="237"/>
      <c r="F3" s="237"/>
      <c r="G3" s="237"/>
      <c r="H3" s="237"/>
      <c r="I3" s="237"/>
      <c r="J3" s="237"/>
      <c r="K3" s="237"/>
      <c r="L3" s="237"/>
      <c r="M3" s="237"/>
      <c r="N3" s="237"/>
      <c r="O3" s="237"/>
      <c r="P3" s="237"/>
    </row>
    <row r="4" spans="2:25" ht="15.75" thickBot="1" x14ac:dyDescent="0.3">
      <c r="B4" s="43" t="s">
        <v>78</v>
      </c>
      <c r="C4" s="204"/>
      <c r="D4" s="204"/>
      <c r="E4" s="204"/>
      <c r="F4" s="204"/>
      <c r="G4" s="204"/>
      <c r="H4" s="204"/>
      <c r="I4" s="204"/>
      <c r="J4" s="204"/>
      <c r="K4" s="204"/>
      <c r="L4" s="204"/>
      <c r="M4" s="204"/>
      <c r="N4" s="204"/>
      <c r="O4" s="204"/>
      <c r="P4" s="205"/>
      <c r="Q4" s="155"/>
      <c r="R4" s="126"/>
      <c r="S4" s="126"/>
      <c r="T4" s="126"/>
      <c r="U4" s="126"/>
      <c r="V4" s="126"/>
      <c r="W4" s="126"/>
      <c r="X4" s="126"/>
      <c r="Y4" s="126"/>
    </row>
    <row r="5" spans="2:25" ht="15.75" thickBot="1" x14ac:dyDescent="0.3">
      <c r="B5" s="44" t="s">
        <v>79</v>
      </c>
      <c r="C5" s="206"/>
      <c r="D5" s="206"/>
      <c r="E5" s="206"/>
      <c r="F5" s="207"/>
      <c r="G5" s="44" t="s">
        <v>80</v>
      </c>
      <c r="H5" s="208"/>
      <c r="I5" s="209"/>
      <c r="J5" s="44" t="s">
        <v>81</v>
      </c>
      <c r="K5" s="211"/>
      <c r="L5" s="212"/>
      <c r="M5" s="45" t="s">
        <v>82</v>
      </c>
      <c r="N5" s="210"/>
      <c r="O5" s="211"/>
      <c r="P5" s="212"/>
      <c r="Q5" s="154"/>
      <c r="R5" s="126"/>
      <c r="S5" s="126"/>
      <c r="T5" s="126"/>
      <c r="U5" s="126"/>
      <c r="V5" s="126"/>
      <c r="W5" s="126"/>
      <c r="X5" s="126"/>
      <c r="Y5" s="126"/>
    </row>
    <row r="6" spans="2:25" ht="15.75" thickBot="1" x14ac:dyDescent="0.3">
      <c r="B6" s="46" t="s">
        <v>83</v>
      </c>
      <c r="C6" s="47"/>
      <c r="D6" s="47"/>
      <c r="E6" s="211"/>
      <c r="F6" s="211"/>
      <c r="G6" s="211"/>
      <c r="H6" s="211"/>
      <c r="I6" s="211"/>
      <c r="J6" s="211"/>
      <c r="K6" s="211"/>
      <c r="L6" s="211"/>
      <c r="M6" s="211"/>
      <c r="N6" s="211"/>
      <c r="O6" s="211"/>
      <c r="P6" s="212"/>
      <c r="Q6" s="126"/>
      <c r="R6" s="126"/>
      <c r="S6" s="126"/>
      <c r="T6" s="126"/>
      <c r="U6" s="126"/>
      <c r="V6" s="126"/>
      <c r="W6" s="126"/>
      <c r="X6" s="126"/>
      <c r="Y6" s="126"/>
    </row>
    <row r="7" spans="2:25" ht="15.6" customHeight="1" thickBot="1" x14ac:dyDescent="0.3">
      <c r="B7" s="202" t="s">
        <v>84</v>
      </c>
      <c r="C7" s="203"/>
      <c r="D7" s="30"/>
      <c r="E7" s="202" t="s">
        <v>85</v>
      </c>
      <c r="F7" s="203"/>
      <c r="G7" s="216"/>
      <c r="H7" s="216"/>
      <c r="I7" s="216"/>
      <c r="J7" s="217"/>
      <c r="K7" s="214" t="s">
        <v>149</v>
      </c>
      <c r="L7" s="215"/>
      <c r="M7" s="216"/>
      <c r="N7" s="216"/>
      <c r="O7" s="216"/>
      <c r="P7" s="217"/>
      <c r="Q7" s="126"/>
      <c r="R7" s="132"/>
      <c r="S7" s="126"/>
      <c r="T7" s="126"/>
      <c r="U7" s="126"/>
      <c r="V7" s="126"/>
      <c r="W7" s="126"/>
      <c r="X7" s="126"/>
      <c r="Y7" s="126"/>
    </row>
    <row r="8" spans="2:25" ht="15.6" customHeight="1" thickBot="1" x14ac:dyDescent="0.3">
      <c r="B8" s="202" t="s">
        <v>94</v>
      </c>
      <c r="C8" s="203"/>
      <c r="D8" s="211"/>
      <c r="E8" s="211"/>
      <c r="F8" s="211"/>
      <c r="G8" s="211"/>
      <c r="H8" s="211"/>
      <c r="I8" s="211"/>
      <c r="J8" s="211"/>
      <c r="K8" s="211"/>
      <c r="L8" s="211"/>
      <c r="M8" s="211"/>
      <c r="N8" s="211"/>
      <c r="O8" s="211"/>
      <c r="P8" s="212"/>
      <c r="Q8" s="126"/>
      <c r="R8" s="129"/>
      <c r="S8" s="126"/>
      <c r="T8" s="126"/>
      <c r="U8" s="126"/>
      <c r="V8" s="126"/>
      <c r="W8" s="126"/>
      <c r="X8" s="126"/>
      <c r="Y8" s="126"/>
    </row>
    <row r="9" spans="2:25" ht="15.6" customHeight="1" thickBot="1" x14ac:dyDescent="0.3">
      <c r="B9" s="202" t="s">
        <v>97</v>
      </c>
      <c r="C9" s="203"/>
      <c r="D9" s="203"/>
      <c r="E9" s="203"/>
      <c r="F9" s="203"/>
      <c r="G9" s="203"/>
      <c r="H9" s="203"/>
      <c r="I9" s="40"/>
      <c r="J9" s="48"/>
      <c r="K9" s="49"/>
      <c r="L9" s="49"/>
      <c r="M9" s="49"/>
      <c r="N9" s="49"/>
      <c r="O9" s="49"/>
      <c r="P9" s="50"/>
      <c r="Q9" s="126"/>
      <c r="R9" s="126"/>
      <c r="S9" s="126"/>
      <c r="T9" s="126"/>
      <c r="U9" s="126"/>
      <c r="V9" s="126"/>
      <c r="W9" s="126"/>
      <c r="X9" s="126"/>
      <c r="Y9" s="126"/>
    </row>
    <row r="10" spans="2:25" ht="15.6" customHeight="1" thickBot="1" x14ac:dyDescent="0.3">
      <c r="B10" s="202" t="s">
        <v>98</v>
      </c>
      <c r="C10" s="203"/>
      <c r="D10" s="203"/>
      <c r="E10" s="203"/>
      <c r="F10" s="203"/>
      <c r="G10" s="203"/>
      <c r="H10" s="203"/>
      <c r="I10" s="41"/>
      <c r="J10" s="48"/>
      <c r="K10" s="49"/>
      <c r="L10" s="49"/>
      <c r="M10" s="49"/>
      <c r="N10" s="49"/>
      <c r="O10" s="49"/>
      <c r="P10" s="50"/>
      <c r="Q10" s="126"/>
      <c r="R10" s="126"/>
      <c r="S10" s="126"/>
      <c r="T10" s="126"/>
      <c r="U10" s="126"/>
      <c r="V10" s="126"/>
      <c r="W10" s="126"/>
      <c r="X10" s="126"/>
      <c r="Y10" s="126"/>
    </row>
    <row r="11" spans="2:25" ht="15.6" customHeight="1" thickBot="1" x14ac:dyDescent="0.3">
      <c r="B11" s="202" t="s">
        <v>147</v>
      </c>
      <c r="C11" s="203"/>
      <c r="D11" s="203"/>
      <c r="E11" s="203"/>
      <c r="F11" s="203"/>
      <c r="G11" s="203"/>
      <c r="H11" s="203"/>
      <c r="I11" s="33"/>
      <c r="K11" s="51"/>
      <c r="L11" s="51"/>
      <c r="M11" s="52"/>
      <c r="N11" s="52"/>
      <c r="O11" s="53"/>
      <c r="P11" s="54"/>
      <c r="Q11" s="126"/>
      <c r="R11" s="126"/>
      <c r="S11" s="126"/>
      <c r="T11" s="150"/>
      <c r="U11" s="126"/>
      <c r="V11" s="129"/>
      <c r="W11" s="126"/>
      <c r="X11" s="126"/>
      <c r="Y11" s="126"/>
    </row>
    <row r="12" spans="2:25" ht="15.6" customHeight="1" thickBot="1" x14ac:dyDescent="0.3">
      <c r="B12" s="55" t="str">
        <f>IF(OR(ISBLANK(I11),ISBLANK(D8)),"",IF(AI152="Yes", "P does not meet minimum price requirement. Instead P will equal:",""))</f>
        <v/>
      </c>
      <c r="C12" s="49"/>
      <c r="D12" s="49"/>
      <c r="E12" s="47"/>
      <c r="F12" s="47"/>
      <c r="G12" s="32"/>
      <c r="H12" s="42" t="str">
        <f>IF(OR(ISBLANK(I11),ISBLANK(D8)),"",IF(I11&gt;=AI151,"",AI151))</f>
        <v/>
      </c>
      <c r="I12" s="35"/>
      <c r="J12" s="56"/>
      <c r="K12" s="57"/>
      <c r="L12" s="57"/>
      <c r="M12" s="58"/>
      <c r="N12" s="58"/>
      <c r="O12" s="59"/>
      <c r="P12" s="60"/>
      <c r="Q12" s="126"/>
      <c r="R12" s="126"/>
      <c r="S12" s="126"/>
      <c r="T12" s="126"/>
      <c r="U12" s="126"/>
      <c r="V12" s="129"/>
      <c r="W12" s="126"/>
      <c r="X12" s="126"/>
      <c r="Y12" s="126"/>
    </row>
    <row r="13" spans="2:25" ht="15.75" thickBot="1" x14ac:dyDescent="0.3">
      <c r="B13" s="225" t="s">
        <v>142</v>
      </c>
      <c r="C13" s="226"/>
      <c r="D13" s="226"/>
      <c r="E13" s="226"/>
      <c r="F13" s="226"/>
      <c r="G13" s="226"/>
      <c r="H13" s="226"/>
      <c r="I13" s="226"/>
      <c r="J13" s="226"/>
      <c r="K13" s="226"/>
      <c r="L13" s="226"/>
      <c r="M13" s="226"/>
      <c r="N13" s="226"/>
      <c r="O13" s="226"/>
      <c r="P13" s="227"/>
      <c r="Q13" s="126"/>
      <c r="R13" s="126"/>
      <c r="S13" s="126"/>
      <c r="T13" s="126"/>
      <c r="U13" s="126"/>
      <c r="V13" s="126"/>
      <c r="W13" s="126"/>
      <c r="X13" s="126"/>
      <c r="Y13" s="126"/>
    </row>
    <row r="14" spans="2:25" ht="15.75" thickBot="1" x14ac:dyDescent="0.3">
      <c r="B14" s="46" t="s">
        <v>101</v>
      </c>
      <c r="C14" s="61"/>
      <c r="D14" s="61"/>
      <c r="E14" s="211"/>
      <c r="F14" s="211"/>
      <c r="G14" s="211"/>
      <c r="H14" s="211"/>
      <c r="I14" s="211"/>
      <c r="J14" s="211"/>
      <c r="K14" s="211"/>
      <c r="L14" s="211"/>
      <c r="M14" s="220" t="s">
        <v>106</v>
      </c>
      <c r="N14" s="220"/>
      <c r="O14" s="220"/>
      <c r="P14" s="50" t="str">
        <f>IF(OR(ISBLANK(E14)),"",VLOOKUP(E14,AH159:AI162,2,FALSE))</f>
        <v/>
      </c>
      <c r="Q14" s="126"/>
      <c r="R14" s="126"/>
      <c r="S14" s="126"/>
      <c r="T14" s="126"/>
      <c r="U14" s="126"/>
      <c r="V14" s="126"/>
      <c r="W14" s="126"/>
      <c r="X14" s="126"/>
      <c r="Y14" s="126"/>
    </row>
    <row r="15" spans="2:25" ht="15.75" thickBot="1" x14ac:dyDescent="0.3">
      <c r="B15" s="233" t="s">
        <v>123</v>
      </c>
      <c r="C15" s="234"/>
      <c r="D15" s="234"/>
      <c r="E15" s="234"/>
      <c r="F15" s="234"/>
      <c r="G15" s="234"/>
      <c r="H15" s="234"/>
      <c r="I15" s="234"/>
      <c r="J15" s="234"/>
      <c r="K15" s="234"/>
      <c r="L15" s="234"/>
      <c r="M15" s="234"/>
      <c r="N15" s="234"/>
      <c r="O15" s="234"/>
      <c r="P15" s="85"/>
      <c r="Q15" s="126"/>
      <c r="R15" s="129"/>
      <c r="S15" s="126"/>
      <c r="T15" s="126"/>
      <c r="U15" s="126"/>
      <c r="V15" s="126"/>
      <c r="W15" s="126"/>
      <c r="X15" s="126"/>
      <c r="Y15" s="126"/>
    </row>
    <row r="16" spans="2:25" ht="15.75" thickBot="1" x14ac:dyDescent="0.3">
      <c r="B16" s="46" t="s">
        <v>122</v>
      </c>
      <c r="C16" s="48"/>
      <c r="D16" s="48"/>
      <c r="E16" s="48"/>
      <c r="F16" s="86"/>
      <c r="G16" s="66"/>
      <c r="H16" s="67"/>
      <c r="I16" s="67"/>
      <c r="J16" s="68"/>
      <c r="K16" s="68"/>
      <c r="L16" s="69"/>
      <c r="M16" s="46" t="s">
        <v>107</v>
      </c>
      <c r="N16" s="47"/>
      <c r="O16" s="48"/>
      <c r="P16" s="34"/>
      <c r="Q16" s="126"/>
      <c r="R16" s="129"/>
      <c r="S16" s="126"/>
      <c r="T16" s="126"/>
      <c r="U16" s="126"/>
      <c r="V16" s="126"/>
      <c r="W16" s="126"/>
      <c r="X16" s="126"/>
      <c r="Y16" s="126"/>
    </row>
    <row r="17" spans="2:64" ht="34.5" customHeight="1" x14ac:dyDescent="0.25">
      <c r="B17" s="62"/>
      <c r="C17" s="63"/>
      <c r="D17" s="63"/>
      <c r="G17" s="64"/>
      <c r="H17" s="64"/>
      <c r="I17" s="64"/>
      <c r="J17" s="64"/>
      <c r="K17" s="64"/>
      <c r="L17" s="64"/>
      <c r="M17" s="65"/>
      <c r="N17" s="65"/>
      <c r="O17" s="65"/>
      <c r="P17" s="70"/>
      <c r="Q17" s="126"/>
      <c r="R17" s="129"/>
      <c r="S17" s="126"/>
      <c r="T17" s="126"/>
      <c r="U17" s="126"/>
      <c r="V17" s="126"/>
      <c r="W17" s="126"/>
      <c r="X17" s="126"/>
      <c r="Y17" s="126"/>
      <c r="AU17" s="126" t="s">
        <v>130</v>
      </c>
      <c r="AV17" s="127" t="s">
        <v>140</v>
      </c>
      <c r="BL17" s="128" t="str">
        <f>IF($P$15="Yes",IF(E24&lt;=$P$16,0, ($AM$158/((-37.75347*LN($P$16))+194.87))-($AM$158/((-37.75347*LN(E24))+194.87))),"NOT PA5 ONE OPERATION")</f>
        <v>NOT PA5 ONE OPERATION</v>
      </c>
    </row>
    <row r="18" spans="2:64" ht="34.5" customHeight="1" x14ac:dyDescent="0.25">
      <c r="B18" s="71" t="str">
        <f>IF(P15="No",IF(P14="PA1","A =",IF(P14="PA3","A=","")),IF(P15="Yes","A=",""))</f>
        <v/>
      </c>
      <c r="C18" s="213" t="str">
        <f>IF(P15="No",IF(P14="PA1",ROUND(1267.2*((I10/9)+(I9*AI153/150)),2),IF(P14="PA3",ROUND(1267.2*((I10/9)+(I9*AI153/150)),2),"")),IF(P15="Yes",ROUND(1267.2*((I10/9)+(I9*AI153/150)),2),""))</f>
        <v/>
      </c>
      <c r="D18" s="213"/>
      <c r="E18" s="72"/>
      <c r="F18" s="73"/>
      <c r="G18" s="64"/>
      <c r="H18" s="64"/>
      <c r="I18" s="64"/>
      <c r="J18" s="64"/>
      <c r="K18" s="64"/>
      <c r="L18" s="64"/>
      <c r="M18" s="65"/>
      <c r="N18" s="65"/>
      <c r="O18" s="65"/>
      <c r="P18" s="70"/>
      <c r="Q18" s="126"/>
      <c r="R18" s="126"/>
      <c r="S18" s="126"/>
      <c r="T18" s="126"/>
      <c r="U18" s="126"/>
      <c r="V18" s="126"/>
      <c r="W18" s="126"/>
      <c r="X18" s="126"/>
      <c r="Y18" s="126"/>
      <c r="AU18" s="126" t="s">
        <v>134</v>
      </c>
      <c r="AV18" s="127" t="s">
        <v>139</v>
      </c>
      <c r="BL18" s="126" t="str">
        <f>IF($P$14="PA1",IF(E24&lt;$P$16,0,IF(E24&gt;170,_xlfn.CONCAT("-$",ROUND($C$18,2)," or CA"),($C$18/((-37.75347*LN($P$16))+194.87))-($C$18/((-37.75347*LN(E24))+194.87)))),"NOT PA1")</f>
        <v>NOT PA1</v>
      </c>
    </row>
    <row r="19" spans="2:64" ht="48.75" customHeight="1" thickBot="1" x14ac:dyDescent="0.3">
      <c r="B19" s="71"/>
      <c r="C19" s="73"/>
      <c r="D19" s="73"/>
      <c r="E19" s="64"/>
      <c r="F19" s="64"/>
      <c r="G19" s="64"/>
      <c r="J19" s="74"/>
      <c r="K19" s="74"/>
      <c r="L19" s="64"/>
      <c r="M19" s="65"/>
      <c r="N19" s="65"/>
      <c r="O19" s="65"/>
      <c r="P19" s="70"/>
      <c r="Q19" s="126"/>
      <c r="R19" s="129"/>
      <c r="S19" s="126"/>
      <c r="T19" s="126"/>
      <c r="U19" s="126"/>
      <c r="V19" s="126"/>
      <c r="W19" s="126"/>
      <c r="X19" s="126"/>
      <c r="Y19" s="126"/>
      <c r="AU19" s="126" t="s">
        <v>133</v>
      </c>
      <c r="AV19" s="127" t="s">
        <v>138</v>
      </c>
      <c r="BL19" s="126" t="str">
        <f>IF($P$14="PA2",IF(E24&lt;=120,0,IF(E24&gt;170,"Max Neg. Pay/CA",((E24-120)*-5))),"NOT PA2")</f>
        <v>NOT PA2</v>
      </c>
    </row>
    <row r="20" spans="2:64" ht="15.75" thickBot="1" x14ac:dyDescent="0.3">
      <c r="B20" s="202" t="s">
        <v>141</v>
      </c>
      <c r="C20" s="203"/>
      <c r="D20" s="203"/>
      <c r="E20" s="235"/>
      <c r="F20" s="235"/>
      <c r="G20" s="235"/>
      <c r="H20" s="235"/>
      <c r="I20" s="235"/>
      <c r="J20" s="235"/>
      <c r="K20" s="236"/>
      <c r="L20" s="75" t="s">
        <v>150</v>
      </c>
      <c r="M20" s="75"/>
      <c r="N20" s="75"/>
      <c r="O20" s="75"/>
      <c r="P20" s="145"/>
      <c r="Q20" s="126"/>
      <c r="R20" s="126"/>
      <c r="S20" s="126"/>
      <c r="T20" s="126"/>
      <c r="U20" s="126"/>
      <c r="V20" s="126"/>
      <c r="W20" s="126"/>
      <c r="X20" s="126"/>
      <c r="Y20" s="126"/>
      <c r="AU20" s="126" t="s">
        <v>132</v>
      </c>
      <c r="AV20" s="129" t="s">
        <v>137</v>
      </c>
      <c r="BL20" s="126" t="str">
        <f>IF($P$14="PA3",IF(E24&lt;=120,0,IF(E24&gt;170,_xlfn.CONCAT("-$",C18," or CA"),($C$18/((-37.75347*LN($P$16))+194.87))-($C$18/((-37.75347*LN(E24))+194.87)))),"NOT PA3")</f>
        <v>NOT PA3</v>
      </c>
    </row>
    <row r="21" spans="2:64" ht="15.75" thickBot="1" x14ac:dyDescent="0.3">
      <c r="B21" s="231" t="s">
        <v>143</v>
      </c>
      <c r="C21" s="232"/>
      <c r="D21" s="232"/>
      <c r="E21" s="232"/>
      <c r="F21" s="232"/>
      <c r="G21" s="232"/>
      <c r="H21" s="232"/>
      <c r="I21" s="228">
        <f>IF(SUM(F24:F56)+SUM(K24:K56)+SUM(P24:P56)=0,0,SUM(F24:F56)+SUM(K24:K56)+SUM(P24:P56)-P20)</f>
        <v>0</v>
      </c>
      <c r="J21" s="228"/>
      <c r="K21" s="229" t="s">
        <v>145</v>
      </c>
      <c r="L21" s="230"/>
      <c r="M21" s="230"/>
      <c r="N21" s="230"/>
      <c r="O21" s="230"/>
      <c r="P21" s="76">
        <f>COUNTIF(F24:F56,"*CA*")+COUNTIF(K24:K56,"*CA*")+COUNTIF(P24:P56,"*CA*")</f>
        <v>0</v>
      </c>
      <c r="Q21" s="126"/>
      <c r="R21" s="126"/>
      <c r="S21" s="126"/>
      <c r="T21" s="126"/>
      <c r="U21" s="126"/>
      <c r="V21" s="126"/>
      <c r="W21" s="126"/>
      <c r="X21" s="126"/>
      <c r="Y21" s="126"/>
      <c r="AU21" s="126" t="s">
        <v>131</v>
      </c>
      <c r="AV21" s="127" t="s">
        <v>136</v>
      </c>
      <c r="BL21" s="126" t="str">
        <f>IF($P$14="PA4",IF(E24&lt;=$P$16,0,IF(E24&gt;$AT$147,"Max Neg. Pay/CA",((E24-$P$16)*(-1.25)))),"NOT PA4")</f>
        <v>NOT PA4</v>
      </c>
    </row>
    <row r="22" spans="2:64" ht="25.5" customHeight="1" thickBot="1" x14ac:dyDescent="0.3">
      <c r="B22" s="221" t="s">
        <v>151</v>
      </c>
      <c r="C22" s="222"/>
      <c r="D22" s="222"/>
      <c r="E22" s="222"/>
      <c r="F22" s="222"/>
      <c r="G22" s="223"/>
      <c r="H22" s="223"/>
      <c r="I22" s="223"/>
      <c r="J22" s="223"/>
      <c r="K22" s="223"/>
      <c r="L22" s="223"/>
      <c r="M22" s="223"/>
      <c r="N22" s="223"/>
      <c r="O22" s="223"/>
      <c r="P22" s="224"/>
      <c r="T22" s="126"/>
      <c r="U22" s="126"/>
      <c r="V22" s="126"/>
      <c r="W22" s="126"/>
      <c r="X22" s="126"/>
      <c r="Y22" s="126"/>
      <c r="AU22" s="126" t="s">
        <v>135</v>
      </c>
      <c r="AV22" s="130" t="s">
        <v>144</v>
      </c>
    </row>
    <row r="23" spans="2:64" ht="15.75" thickBot="1" x14ac:dyDescent="0.3">
      <c r="B23" s="77" t="s">
        <v>116</v>
      </c>
      <c r="C23" s="78" t="s">
        <v>126</v>
      </c>
      <c r="D23" s="78" t="s">
        <v>127</v>
      </c>
      <c r="E23" s="79" t="s">
        <v>129</v>
      </c>
      <c r="F23" s="80" t="s">
        <v>86</v>
      </c>
      <c r="G23" s="77" t="s">
        <v>116</v>
      </c>
      <c r="H23" s="78" t="s">
        <v>126</v>
      </c>
      <c r="I23" s="78" t="s">
        <v>128</v>
      </c>
      <c r="J23" s="81" t="s">
        <v>129</v>
      </c>
      <c r="K23" s="82" t="s">
        <v>86</v>
      </c>
      <c r="L23" s="77" t="s">
        <v>116</v>
      </c>
      <c r="M23" s="78" t="s">
        <v>126</v>
      </c>
      <c r="N23" s="78" t="s">
        <v>127</v>
      </c>
      <c r="O23" s="81" t="s">
        <v>129</v>
      </c>
      <c r="P23" s="82" t="s">
        <v>86</v>
      </c>
      <c r="T23" s="151"/>
      <c r="U23" s="126"/>
      <c r="V23" s="126">
        <v>101.366</v>
      </c>
      <c r="W23" s="126"/>
      <c r="X23" s="126"/>
      <c r="Y23" s="126"/>
    </row>
    <row r="24" spans="2:64" x14ac:dyDescent="0.25">
      <c r="B24" s="36"/>
      <c r="C24" s="39"/>
      <c r="D24" s="39"/>
      <c r="E24" s="37"/>
      <c r="F24" s="83" t="str">
        <f>IF(OR(ISBLANK($I$9),ISBLANK($I$10),ISBLANK($I$11),ISBLANK($P$14),ISBLANK($P$15),ISBLANK($P$16),ISBLANK($F$16),ISBLANK(B24),ISBLANK(C24),ISBLANK(D24),ISBLANK(E24)),"",IF($P$15="Yes",IF(E24&lt;=$P$16,0, ROUND(($AM$158/((-37.75347*LN($P$16))+194.87))-($AM$158/((-37.75347*LN(E24))+194.87)),2)),IF($P$14="PA1",IF(E24&lt;$P$16, ROUND(($C$18/((-37.75347*LN($P$16))+194.87))-($C$18/((-37.75347*LN(E24))+194.87)),2),IF(E24&gt;170,_xlfn.CONCAT("-$",ROUND($C$18,2)," or CA"),ROUND(($C$18/((-37.75347*LN($P$16))+194.87))-($C$18/((-37.75347*LN(E24))+194.87)),2))),IF($P$14="PA2",IF(E24&lt;=120,0,IF(E24&gt;170,"Max Neg. Pay/CA",ROUND(((E24-120)*-5),2))),IF($P$14="PA3",IF(E24&lt;=120,0,IF(E24&gt;170,_xlfn.CONCAT("-$",$C$18," or CA"),ROUND(($C$18/((-37.75347*LN($P$16))+194.87))-($C$18/((-37.75347*LN(E24))+194.87)),2))),IF($P$14="PA4",IF(E24&lt;=$P$16,0,IF(E24&gt;$AT$147,"Max Neg. Pay/CA",ROUND(((E24-$P$16)*(-1.25)),2))),""))))))</f>
        <v/>
      </c>
      <c r="G24" s="38"/>
      <c r="H24" s="39"/>
      <c r="I24" s="39"/>
      <c r="J24" s="37"/>
      <c r="K24" s="84" t="str">
        <f>IF(OR(ISBLANK($I$9),ISBLANK($I$10),ISBLANK($I$11),ISBLANK($P$14),ISBLANK($P$15),ISBLANK($P$16),ISBLANK($F$16),ISBLANK(G24),ISBLANK(H24),ISBLANK(I24),ISBLANK(J24)),"",IF($P$15="Yes",IF(J24&lt;=$P$16,0, ROUND(($AM$158/((-37.75347*LN($P$16))+194.87))-($AM$158/((-37.75347*LN(J24))+194.87)),2)),IF($P$14="PA1",IF(J24&lt;$P$16,ROUND(($C$18/((-37.75347*LN($P$16))+194.87))-($C$18/((-37.75347*LN(J24))+194.87)),2),IF(J24&gt;170,_xlfn.CONCAT("-$",ROUND($C$18,2)," or CA"),ROUND(($C$18/((-37.75347*LN($P$16))+194.87))-($C$18/((-37.75347*LN(J24))+194.87)),2))),IF($P$14="PA2",IF(J24&lt;=120,0,IF(J24&gt;170,"Max Neg. Pay/CA",ROUND(((J24-120)*-5),2))),IF($P$14="PA3",IF(J24&lt;=120,0,IF(J24&gt;170,_xlfn.CONCAT("-$",$C$18," or CA"),ROUND(($C$18/((-37.75347*LN($P$16))+194.87))-($C$18/((-37.75347*LN(J24))+194.87)),2))),IF($P$14="PA4",IF(J24&lt;=$P$16,0,IF(J24&gt;$AT$147,"Max Neg. Pay/CA",ROUND(((J24-$P$16)*(-1.25)),2))),""))))))</f>
        <v/>
      </c>
      <c r="L24" s="38"/>
      <c r="M24" s="39"/>
      <c r="N24" s="39"/>
      <c r="O24" s="37"/>
      <c r="P24" s="84" t="str">
        <f>IF(OR(ISBLANK($I$9),ISBLANK($I$10),ISBLANK($I$11),ISBLANK($P$14),ISBLANK($P$15),ISBLANK($P$16),ISBLANK($F$16),ISBLANK(L24),ISBLANK(M24),ISBLANK(N24),ISBLANK(O24)),"",IF($P$15="Yes",IF(O24&lt;=$P$16,0, ROUND(($AM$158/((-37.75347*LN($P$16))+194.87))-($AM$158/((-37.75347*LN(O24))+194.87)),2)),IF($P$14="PA1",IF(O24&lt;$P$16,ROUND(($C$18/((-37.75347*LN($P$16))+194.87))-($C$18/((-37.75347*LN(O24))+194.87)),2),IF(O24&gt;170,_xlfn.CONCAT("-$",ROUND($C$18,2)," or CA"),ROUND(($C$18/((-37.75347*LN($P$16))+194.87))-($C$18/((-37.75347*LN(O24))+194.87)),2))),IF($P$14="PA2",IF(O24&lt;=120,0,IF(O24&gt;170,"Max Neg. Pay/CA",ROUND(((O24-120)*-5),2))),IF($P$14="PA3",IF(O24&lt;=120,0,IF(O24&gt;170,_xlfn.CONCAT("-$",$C$18," or CA"),ROUND(($C$18/((-37.75347*LN($P$16))+194.87))-($C$18/((-37.75347*LN(O24))+194.87)),2))),IF($P$14="PA4",IF(O24&lt;=$P$16,0,IF(O24&gt;$AT$147,"Max Neg. Pay/CA",ROUND(((O24-$P$16)*(-1.25)),2))),""))))))</f>
        <v/>
      </c>
      <c r="Q24" s="95" t="str">
        <f>IF(OR(ISBLANK(C24),ISBLANK(D24)),"",IF(OR(C58=FALSE,D58=FALSE),"Error: Please input lots in a numerical decimal format (0.01)",IF(ROUND(D24-C24,2)&gt;0.01,"Error: Lot Size is not reported in lenghts equivalent to 0.01 mile",IF(ROUND(D24-C24,2)&lt;0.01,"Error: Lot Size is not reported in lenghts equivalent to 0.01 mile",""))))</f>
        <v/>
      </c>
      <c r="R24" s="95" t="str">
        <f>IF(OR(ISBLANK(H24),ISBLANK(I24)),"",IF(OR(H58=FALSE,I58=FALSE),"Error: Please input lots in a numerical decimal format (0.01)",IF(ROUND(I24-H24,2)&gt;0.01,"Error: Lot Size is not reported in lenghts equivalent to 0.01 mile",IF(ROUND(I24-H24,2)&lt;0.01,"Error: Lot Size is not reported in lenghts equivalent to 0.01 mile",""))))</f>
        <v/>
      </c>
      <c r="S24" s="95" t="str">
        <f>IF(OR(ISBLANK(M24),ISBLANK(N24)),"",IF(OR(M58=FALSE,N58=FALSE),"Error: Please input lots in a numerical decimal format (0.01)",IF(ROUND(N24-M24,2)&gt;0.01,"Error: Lot Size is not reported in lenghts equivalent to 0.01 mile",IF(ROUND(N24-M24,2)&lt;0.01,"Error: Lot Size is not reported in lenghts equivalent to 0.01 mile",""))))</f>
        <v/>
      </c>
      <c r="T24" s="126"/>
      <c r="U24" s="126"/>
      <c r="V24" s="126">
        <f>ROUND(V23,0)</f>
        <v>101</v>
      </c>
      <c r="W24" s="126"/>
      <c r="X24" s="126"/>
      <c r="Y24" s="126"/>
    </row>
    <row r="25" spans="2:64" x14ac:dyDescent="0.25">
      <c r="B25" s="87"/>
      <c r="C25" s="88"/>
      <c r="D25" s="88"/>
      <c r="E25" s="89"/>
      <c r="F25" s="83" t="str">
        <f>IF(OR(ISBLANK($I$9),ISBLANK($I$10),ISBLANK($I$11),ISBLANK($P$14),ISBLANK($P$15),ISBLANK($P$16),ISBLANK($F$16),ISBLANK(B25),ISBLANK(C25),ISBLANK(D25),ISBLANK(E25)),"",IF($P$15="Yes",IF(E25&lt;=$P$16,0, ROUND(($AM$158/((-37.75347*LN($P$16))+194.87))-($AM$158/((-37.75347*LN(E25))+194.87)),2)),IF($P$14="PA1",IF(E25&lt;$P$16, ROUND(($C$18/((-37.75347*LN($P$16))+194.87))-($C$18/((-37.75347*LN(E25))+194.87)),2),IF(E25&gt;170,_xlfn.CONCAT("-$",ROUND($C$18,2)," or CA"),ROUND(($C$18/((-37.75347*LN($P$16))+194.87))-($C$18/((-37.75347*LN(E25))+194.87)),2))),IF($P$14="PA2",IF(E25&lt;=120,0,IF(E25&gt;170,"Max Neg. Pay/CA",ROUND(((E25-120)*-5),2))),IF($P$14="PA3",IF(E25&lt;=120,0,IF(E25&gt;170,_xlfn.CONCAT("-$",$C$18," or CA"),ROUND(($C$18/((-37.75347*LN($P$16))+194.87))-($C$18/((-37.75347*LN(E25))+194.87)),2))),IF($P$14="PA4",IF(E25&lt;=$P$16,0,IF(E25&gt;$AT$147,"Max Neg. Pay/CA",ROUND(((E25-$P$16)*(-1.25)),2))),""))))))</f>
        <v/>
      </c>
      <c r="G25" s="90"/>
      <c r="H25" s="88"/>
      <c r="I25" s="88"/>
      <c r="J25" s="89"/>
      <c r="K25" s="84" t="str">
        <f t="shared" ref="K25:K56" si="0">IF(OR(ISBLANK($I$9),ISBLANK($I$10),ISBLANK($I$11),ISBLANK($P$14),ISBLANK($P$15),ISBLANK($P$16),ISBLANK($F$16),ISBLANK(G25),ISBLANK(H25),ISBLANK(I25),ISBLANK(J25)),"",IF($P$15="Yes",IF(J25&lt;=$P$16,0, ROUND(($AM$158/((-37.75347*LN($P$16))+194.87))-($AM$158/((-37.75347*LN(J25))+194.87)),2)),IF($P$14="PA1",IF(J25&lt;$P$16,ROUND(($C$18/((-37.75347*LN($P$16))+194.87))-($C$18/((-37.75347*LN(J25))+194.87)),2),IF(J25&gt;170,_xlfn.CONCAT("-$",ROUND($C$18,2)," or CA"),ROUND(($C$18/((-37.75347*LN($P$16))+194.87))-($C$18/((-37.75347*LN(J25))+194.87)),2))),IF($P$14="PA2",IF(J25&lt;=120,0,IF(J25&gt;170,"Max Neg. Pay/CA",ROUND(((J25-120)*-5),2))),IF($P$14="PA3",IF(J25&lt;=120,0,IF(J25&gt;170,_xlfn.CONCAT("-$",$C$18," or CA"),ROUND(($C$18/((-37.75347*LN($P$16))+194.87))-($C$18/((-37.75347*LN(J25))+194.87)),2))),IF($P$14="PA4",IF(J25&lt;=$P$16,0,IF(J25&gt;$AT$147,"Max Neg. Pay/CA",ROUND(((J25-$P$16)*(-1.25)),2))),""))))))</f>
        <v/>
      </c>
      <c r="L25" s="90"/>
      <c r="M25" s="88"/>
      <c r="N25" s="88"/>
      <c r="O25" s="89"/>
      <c r="P25" s="84" t="str">
        <f t="shared" ref="P25:P56" si="1">IF(OR(ISBLANK($I$9),ISBLANK($I$10),ISBLANK($I$11),ISBLANK($P$14),ISBLANK($P$15),ISBLANK($P$16),ISBLANK($F$16),ISBLANK(L25),ISBLANK(M25),ISBLANK(N25),ISBLANK(O25)),"",IF($P$15="Yes",IF(O25&lt;=$P$16,0, ROUND(($AM$158/((-37.75347*LN($P$16))+194.87))-($AM$158/((-37.75347*LN(O25))+194.87)),2)),IF($P$14="PA1",IF(O25&lt;$P$16,ROUND(($C$18/((-37.75347*LN($P$16))+194.87))-($C$18/((-37.75347*LN(O25))+194.87)),2),IF(O25&gt;170,_xlfn.CONCAT("-$",ROUND($C$18,2)," or CA"),ROUND(($C$18/((-37.75347*LN($P$16))+194.87))-($C$18/((-37.75347*LN(O25))+194.87)),2))),IF($P$14="PA2",IF(O25&lt;=120,0,IF(O25&gt;170,"Max Neg. Pay/CA",ROUND(((O25-120)*-5),2))),IF($P$14="PA3",IF(O25&lt;=120,0,IF(O25&gt;170,_xlfn.CONCAT("-$",$C$18," or CA"),ROUND(($C$18/((-37.75347*LN($P$16))+194.87))-($C$18/((-37.75347*LN(O25))+194.87)),2))),IF($P$14="PA4",IF(O25&lt;=$P$16,0,IF(O25&gt;$AT$147,"Max Neg. Pay/CA",ROUND(((O25-$P$16)*(-1.25)),2))),""))))))</f>
        <v/>
      </c>
      <c r="Q25" s="95" t="str">
        <f t="shared" ref="Q25:Q56" si="2">IF(OR(ISBLANK(C25),ISBLANK(D25)),"",IF(OR(C59=FALSE,D59=FALSE),"Error: Please input lots in a numerical decimal format (0.01)",IF(ROUND(D25-C25,2)&gt;0.01,"Error: Lot Size is not reported in lenghts equivalent to 0.01 mile",IF(ROUND(D25-C25,2)&lt;0.01,"Error: Lot Size is not reported in lenghts equivalent to 0.01 mile",""))))</f>
        <v/>
      </c>
      <c r="R25" s="95" t="str">
        <f t="shared" ref="R25:R56" si="3">IF(OR(ISBLANK(H25),ISBLANK(I25)),"",IF(OR(H59=FALSE,I59=FALSE),"Error: Please input lots in a numerical decimal format (0.01)",IF(ROUND(I25-H25,2)&gt;0.01,"Error: Lot Size is not reported in lenghts equivalent to 0.01 mile",IF(ROUND(I25-H25,2)&lt;0.01,"Error: Lot Size is not reported in lenghts equivalent to 0.01 mile",""))))</f>
        <v/>
      </c>
      <c r="S25" s="95" t="str">
        <f t="shared" ref="S25:S56" si="4">IF(OR(ISBLANK(M25),ISBLANK(N25)),"",IF(OR(M59=FALSE,N59=FALSE),"Error: Please input lots in a numerical decimal format (0.01)",IF(ROUND(N25-M25,2)&gt;0.01,"Error: Lot Size is not reported in lenghts equivalent to 0.01 mile",IF(ROUND(N25-M25,2)&lt;0.01,"Error: Lot Size is not reported in lenghts equivalent to 0.01 mile",""))))</f>
        <v/>
      </c>
      <c r="T25" s="149"/>
      <c r="U25" s="148"/>
      <c r="V25" s="149"/>
      <c r="W25" s="149"/>
      <c r="X25" s="126"/>
      <c r="Y25" s="126"/>
      <c r="AU25" s="126" t="s">
        <v>176</v>
      </c>
    </row>
    <row r="26" spans="2:64" x14ac:dyDescent="0.25">
      <c r="B26" s="87"/>
      <c r="C26" s="88"/>
      <c r="D26" s="88"/>
      <c r="E26" s="89"/>
      <c r="F26" s="83" t="str">
        <f t="shared" ref="F26:F56" si="5">IF(OR(ISBLANK($I$9),ISBLANK($I$10),ISBLANK($I$11),ISBLANK($P$14),ISBLANK($P$15),ISBLANK($P$16),ISBLANK($F$16),ISBLANK(B26),ISBLANK(C26),ISBLANK(D26),ISBLANK(E26)),"",IF($P$15="Yes",IF(E26&lt;=$P$16,0, ROUND(($AM$158/((-37.75347*LN($P$16))+194.87))-($AM$158/((-37.75347*LN(E26))+194.87)),2)),IF($P$14="PA1",IF(E26&lt;$P$16, ROUND(($C$18/((-37.75347*LN($P$16))+194.87))-($C$18/((-37.75347*LN(E26))+194.87)),2),IF(E26&gt;170,_xlfn.CONCAT("-$",ROUND($C$18,2)," or CA"),ROUND(($C$18/((-37.75347*LN($P$16))+194.87))-($C$18/((-37.75347*LN(E26))+194.87)),2))),IF($P$14="PA2",IF(E26&lt;=120,0,IF(E26&gt;170,"Max Neg. Pay/CA",ROUND(((E26-120)*-5),2))),IF($P$14="PA3",IF(E26&lt;=120,0,IF(E26&gt;170,_xlfn.CONCAT("-$",$C$18," or CA"),ROUND(($C$18/((-37.75347*LN($P$16))+194.87))-($C$18/((-37.75347*LN(E26))+194.87)),2))),IF($P$14="PA4",IF(E26&lt;=$P$16,0,IF(E26&gt;$AT$147,"Max Neg. Pay/CA",ROUND(((E26-$P$16)*(-1.25)),2))),""))))))</f>
        <v/>
      </c>
      <c r="G26" s="90"/>
      <c r="H26" s="88"/>
      <c r="I26" s="88"/>
      <c r="J26" s="89"/>
      <c r="K26" s="84" t="str">
        <f t="shared" si="0"/>
        <v/>
      </c>
      <c r="L26" s="90"/>
      <c r="M26" s="88"/>
      <c r="N26" s="88"/>
      <c r="O26" s="89"/>
      <c r="P26" s="84" t="str">
        <f t="shared" si="1"/>
        <v/>
      </c>
      <c r="Q26" s="95" t="str">
        <f t="shared" si="2"/>
        <v/>
      </c>
      <c r="R26" s="95" t="str">
        <f t="shared" si="3"/>
        <v/>
      </c>
      <c r="S26" s="95" t="str">
        <f t="shared" si="4"/>
        <v/>
      </c>
      <c r="T26" s="126"/>
      <c r="U26" s="126"/>
      <c r="V26" s="126"/>
      <c r="W26" s="132"/>
      <c r="X26" s="132"/>
      <c r="Y26" s="126"/>
      <c r="AU26" s="126" t="str">
        <f>IF($P$15="Yes",IF(E24&lt;=$P$16,0, ROUND(($AM$158/((-37.75347*LN($P$16))+194.87))-($AM$158/((-37.75347*LN(E24))+194.87)),2)),IF($P$14="PA1",IF(E24&lt;$P$16,0,IF(E24&gt;170,_xlfn.CONCAT("-$",ROUND($C$18,2)," or CA"),ROUND(($C$18/((-37.75347*LN($P$16))+194.87))-($C$18/((-37.75347*LN(E24))+194.87)),2))),IF($P$14="PA2",IF(E24&lt;=120,0,IF(E24&gt;170,"Max Neg. Pay/CA",ROUND(((E24-120)*-5),2))),IF($P$14="PA3",IF(E24&lt;=120,0,IF(E24&gt;170,_xlfn.CONCAT("-$",$C$18," or CA"),ROUND(($C$18/((-37.75347*LN($P$16))+194.87))-($C$18/((-37.75347*LN(E24))+194.87)),2))),IF($P$14="PA4",IF(E24&lt;=$P$16,0,IF(E24&gt;$AT$147,"Max Neg. Pay/CA",ROUND(((E24-$P$16)*(-1.25)),2))),"")))))</f>
        <v/>
      </c>
    </row>
    <row r="27" spans="2:64" x14ac:dyDescent="0.25">
      <c r="B27" s="87"/>
      <c r="C27" s="88"/>
      <c r="D27" s="88"/>
      <c r="E27" s="89"/>
      <c r="F27" s="83" t="str">
        <f t="shared" si="5"/>
        <v/>
      </c>
      <c r="G27" s="90"/>
      <c r="H27" s="88"/>
      <c r="I27" s="88"/>
      <c r="J27" s="89"/>
      <c r="K27" s="84" t="str">
        <f t="shared" si="0"/>
        <v/>
      </c>
      <c r="L27" s="90"/>
      <c r="M27" s="88"/>
      <c r="N27" s="88"/>
      <c r="O27" s="89"/>
      <c r="P27" s="84" t="str">
        <f t="shared" si="1"/>
        <v/>
      </c>
      <c r="Q27" s="95" t="str">
        <f t="shared" si="2"/>
        <v/>
      </c>
      <c r="R27" s="95" t="str">
        <f t="shared" si="3"/>
        <v/>
      </c>
      <c r="S27" s="95" t="str">
        <f t="shared" si="4"/>
        <v/>
      </c>
      <c r="T27" s="126"/>
      <c r="U27" s="126"/>
      <c r="V27" s="126"/>
      <c r="W27" s="152"/>
      <c r="X27" s="126"/>
      <c r="Y27" s="126"/>
      <c r="AU27" s="131" t="s">
        <v>146</v>
      </c>
    </row>
    <row r="28" spans="2:64" x14ac:dyDescent="0.25">
      <c r="B28" s="87"/>
      <c r="C28" s="88"/>
      <c r="D28" s="88"/>
      <c r="E28" s="89"/>
      <c r="F28" s="83" t="str">
        <f t="shared" si="5"/>
        <v/>
      </c>
      <c r="G28" s="90"/>
      <c r="H28" s="88"/>
      <c r="I28" s="88"/>
      <c r="J28" s="89"/>
      <c r="K28" s="84" t="str">
        <f t="shared" si="0"/>
        <v/>
      </c>
      <c r="L28" s="90"/>
      <c r="M28" s="88"/>
      <c r="N28" s="88"/>
      <c r="O28" s="89"/>
      <c r="P28" s="84" t="str">
        <f t="shared" si="1"/>
        <v/>
      </c>
      <c r="Q28" s="95" t="str">
        <f t="shared" si="2"/>
        <v/>
      </c>
      <c r="R28" s="95" t="str">
        <f t="shared" si="3"/>
        <v/>
      </c>
      <c r="S28" s="95" t="str">
        <f t="shared" si="4"/>
        <v/>
      </c>
      <c r="T28" s="126"/>
      <c r="U28" s="126"/>
      <c r="V28" s="126"/>
      <c r="W28" s="132"/>
      <c r="X28" s="126"/>
      <c r="Y28" s="126"/>
    </row>
    <row r="29" spans="2:64" x14ac:dyDescent="0.25">
      <c r="B29" s="87"/>
      <c r="C29" s="88"/>
      <c r="D29" s="88"/>
      <c r="E29" s="89"/>
      <c r="F29" s="83" t="str">
        <f>IF(OR(ISBLANK($I$9),ISBLANK($I$10),ISBLANK($I$11),ISBLANK($P$14),ISBLANK($P$15),ISBLANK($P$16),ISBLANK($F$16),ISBLANK(B29),ISBLANK(C29),ISBLANK(D29),ISBLANK(E29)),"",IF($P$15="Yes",IF(E29&lt;=$P$16,0, ROUND(($AM$158/((-37.75347*LN($P$16))+194.87))-($AM$158/((-37.75347*LN(E29))+194.87)),2)),IF($P$14="PA1",IF(E29&lt;$P$16, ROUND(($C$18/((-37.75347*LN($P$16))+194.87))-($C$18/((-37.75347*LN(E29))+194.87)),2),IF(E29&gt;170,_xlfn.CONCAT("-$",ROUND($C$18,2)," or CA"),ROUND(($C$18/((-37.75347*LN($P$16))+194.87))-($C$18/((-37.75347*LN(E29))+194.87)),2))),IF($P$14="PA2",IF(E29&lt;=120,0,IF(E29&gt;170,"Max Neg. Pay/CA",ROUND(((E29-120)*-5),2))),IF($P$14="PA3",IF(E29&lt;=120,0,IF(E29&gt;170,_xlfn.CONCAT("-$",$C$18," or CA"),ROUND(($C$18/((-37.75347*LN($P$16))+194.87))-($C$18/((-37.75347*LN(E29))+194.87)),2))),IF($P$14="PA4",IF(E29&lt;=$P$16,0,IF(E29&gt;$AT$147,"Max Neg. Pay/CA",ROUND(((E29-$P$16)*(-1.25)),2))),""))))))</f>
        <v/>
      </c>
      <c r="G29" s="90"/>
      <c r="H29" s="88"/>
      <c r="I29" s="88"/>
      <c r="J29" s="89"/>
      <c r="K29" s="84" t="str">
        <f t="shared" si="0"/>
        <v/>
      </c>
      <c r="L29" s="90"/>
      <c r="M29" s="88"/>
      <c r="N29" s="88"/>
      <c r="O29" s="89"/>
      <c r="P29" s="84" t="str">
        <f t="shared" si="1"/>
        <v/>
      </c>
      <c r="Q29" s="95" t="str">
        <f t="shared" si="2"/>
        <v/>
      </c>
      <c r="R29" s="95" t="str">
        <f t="shared" si="3"/>
        <v/>
      </c>
      <c r="S29" s="95" t="str">
        <f t="shared" si="4"/>
        <v/>
      </c>
      <c r="T29" s="126"/>
      <c r="U29" s="127" t="str">
        <f>IF(OR(ISBLANK($I$9),ISBLANK($I$10),ISBLANK($I$11),ISBLANK($P$14),ISBLANK($P$15),ISBLANK($P$16),ISBLANK($F$16)),"",IF($P$15="Yes",IF(E24&lt;=$P$16,0, ROUND(($AM$158/((-37.75347*LN($P$16))+194.87))-($AM$158/((-37.75347*LN(E24))+194.87)),2)),IF($P$14="PA1",IF(E24&lt;$P$16,0,IF(E24&gt;170,_xlfn.CONCAT("-$",ROUND($C$18,2)," or CA"),ROUND(($C$18/((-37.75347*LN($P$16))+194.87))-($C$18/((-37.75347*LN(E24))+194.87)),2))),IF($P$14="PA2",IF(E24&lt;=120,0,IF(E24&gt;170,"Max Neg. Pay/CA",ROUND(((E24-120)*-5),2))),IF($P$14="PA3",IF(E24&lt;=120,0,IF(E24&gt;170,_xlfn.CONCAT("-$",$C$18," or CA"),ROUND(($C$18/((-37.75347*LN($P$16))+194.87))-($C$18/((-37.75347*LN(E24))+194.87)),2))),IF($P$14="PA4",IF(E24&lt;=$P$16,0,IF(E24&gt;$AT$147,"Max Neg. Pay/CA",ROUND(((E24-$P$16)*(-1.25)),2))),""))))))</f>
        <v/>
      </c>
      <c r="V29" s="126"/>
      <c r="W29" s="126" t="str">
        <f>IF(P14="PA4","something","")</f>
        <v/>
      </c>
      <c r="X29" s="132"/>
      <c r="Y29" s="126"/>
      <c r="AA29" s="127"/>
    </row>
    <row r="30" spans="2:64" x14ac:dyDescent="0.25">
      <c r="B30" s="87"/>
      <c r="C30" s="88"/>
      <c r="D30" s="88"/>
      <c r="E30" s="89"/>
      <c r="F30" s="83" t="str">
        <f t="shared" si="5"/>
        <v/>
      </c>
      <c r="G30" s="90"/>
      <c r="H30" s="88"/>
      <c r="I30" s="88"/>
      <c r="J30" s="89"/>
      <c r="K30" s="84" t="str">
        <f t="shared" si="0"/>
        <v/>
      </c>
      <c r="L30" s="90"/>
      <c r="M30" s="88"/>
      <c r="N30" s="88"/>
      <c r="O30" s="89"/>
      <c r="P30" s="84" t="str">
        <f t="shared" si="1"/>
        <v/>
      </c>
      <c r="Q30" s="95" t="str">
        <f t="shared" si="2"/>
        <v/>
      </c>
      <c r="R30" s="95" t="str">
        <f t="shared" si="3"/>
        <v/>
      </c>
      <c r="S30" s="95" t="str">
        <f t="shared" si="4"/>
        <v/>
      </c>
      <c r="T30" s="126"/>
      <c r="U30" s="126"/>
      <c r="V30" s="126"/>
      <c r="W30" s="129"/>
      <c r="X30" s="126"/>
      <c r="Y30" s="126"/>
    </row>
    <row r="31" spans="2:64" x14ac:dyDescent="0.25">
      <c r="B31" s="87"/>
      <c r="C31" s="88"/>
      <c r="D31" s="88"/>
      <c r="E31" s="89"/>
      <c r="F31" s="83" t="str">
        <f t="shared" si="5"/>
        <v/>
      </c>
      <c r="G31" s="90"/>
      <c r="H31" s="88"/>
      <c r="I31" s="88"/>
      <c r="J31" s="89"/>
      <c r="K31" s="84" t="str">
        <f t="shared" si="0"/>
        <v/>
      </c>
      <c r="L31" s="90"/>
      <c r="M31" s="88"/>
      <c r="N31" s="88"/>
      <c r="O31" s="89"/>
      <c r="P31" s="84" t="str">
        <f t="shared" si="1"/>
        <v/>
      </c>
      <c r="Q31" s="95" t="str">
        <f t="shared" si="2"/>
        <v/>
      </c>
      <c r="R31" s="95" t="str">
        <f t="shared" si="3"/>
        <v/>
      </c>
      <c r="S31" s="95" t="str">
        <f t="shared" si="4"/>
        <v/>
      </c>
      <c r="T31" s="126"/>
      <c r="U31" s="126"/>
      <c r="V31" s="126"/>
      <c r="W31" s="126"/>
      <c r="X31" s="126"/>
      <c r="Y31" s="132"/>
      <c r="Z31" s="132"/>
    </row>
    <row r="32" spans="2:64" x14ac:dyDescent="0.25">
      <c r="B32" s="87"/>
      <c r="C32" s="88"/>
      <c r="D32" s="88"/>
      <c r="E32" s="89"/>
      <c r="F32" s="83" t="str">
        <f t="shared" si="5"/>
        <v/>
      </c>
      <c r="G32" s="90"/>
      <c r="H32" s="88"/>
      <c r="I32" s="88"/>
      <c r="J32" s="89"/>
      <c r="K32" s="84" t="str">
        <f t="shared" si="0"/>
        <v/>
      </c>
      <c r="L32" s="90"/>
      <c r="M32" s="88"/>
      <c r="N32" s="88"/>
      <c r="O32" s="89"/>
      <c r="P32" s="84" t="str">
        <f t="shared" si="1"/>
        <v/>
      </c>
      <c r="Q32" s="95" t="str">
        <f t="shared" si="2"/>
        <v/>
      </c>
      <c r="R32" s="95" t="str">
        <f t="shared" si="3"/>
        <v/>
      </c>
      <c r="S32" s="95" t="str">
        <f t="shared" si="4"/>
        <v/>
      </c>
      <c r="T32" s="126"/>
      <c r="U32" s="126"/>
      <c r="V32" s="126"/>
      <c r="W32" s="126"/>
      <c r="X32" s="126"/>
      <c r="Y32" s="126"/>
      <c r="AA32" s="127"/>
    </row>
    <row r="33" spans="2:25" x14ac:dyDescent="0.25">
      <c r="B33" s="87"/>
      <c r="C33" s="88"/>
      <c r="D33" s="88"/>
      <c r="E33" s="89"/>
      <c r="F33" s="83" t="str">
        <f t="shared" si="5"/>
        <v/>
      </c>
      <c r="G33" s="90"/>
      <c r="H33" s="88"/>
      <c r="I33" s="88"/>
      <c r="J33" s="89"/>
      <c r="K33" s="84" t="str">
        <f t="shared" si="0"/>
        <v/>
      </c>
      <c r="L33" s="90"/>
      <c r="M33" s="88"/>
      <c r="N33" s="88"/>
      <c r="O33" s="89"/>
      <c r="P33" s="84" t="str">
        <f t="shared" si="1"/>
        <v/>
      </c>
      <c r="Q33" s="95" t="str">
        <f t="shared" si="2"/>
        <v/>
      </c>
      <c r="R33" s="95" t="str">
        <f t="shared" si="3"/>
        <v/>
      </c>
      <c r="S33" s="95" t="str">
        <f t="shared" si="4"/>
        <v/>
      </c>
      <c r="T33" s="126"/>
      <c r="U33" s="126"/>
      <c r="V33" s="126"/>
      <c r="W33" s="153"/>
      <c r="X33" s="126"/>
      <c r="Y33" s="126"/>
    </row>
    <row r="34" spans="2:25" x14ac:dyDescent="0.25">
      <c r="B34" s="87"/>
      <c r="C34" s="88"/>
      <c r="D34" s="88"/>
      <c r="E34" s="89"/>
      <c r="F34" s="83" t="str">
        <f t="shared" si="5"/>
        <v/>
      </c>
      <c r="G34" s="90"/>
      <c r="H34" s="88"/>
      <c r="I34" s="88"/>
      <c r="J34" s="89"/>
      <c r="K34" s="84" t="str">
        <f t="shared" si="0"/>
        <v/>
      </c>
      <c r="L34" s="90"/>
      <c r="M34" s="88"/>
      <c r="N34" s="88"/>
      <c r="O34" s="89"/>
      <c r="P34" s="84" t="str">
        <f t="shared" si="1"/>
        <v/>
      </c>
      <c r="Q34" s="95" t="str">
        <f t="shared" si="2"/>
        <v/>
      </c>
      <c r="R34" s="95" t="str">
        <f t="shared" si="3"/>
        <v/>
      </c>
      <c r="S34" s="95" t="str">
        <f t="shared" si="4"/>
        <v/>
      </c>
      <c r="T34" s="126"/>
      <c r="U34" s="126"/>
      <c r="V34" s="126"/>
      <c r="W34" s="126"/>
      <c r="X34" s="126"/>
      <c r="Y34" s="126"/>
    </row>
    <row r="35" spans="2:25" x14ac:dyDescent="0.25">
      <c r="B35" s="87"/>
      <c r="C35" s="88"/>
      <c r="D35" s="88"/>
      <c r="E35" s="89"/>
      <c r="F35" s="83" t="str">
        <f t="shared" si="5"/>
        <v/>
      </c>
      <c r="G35" s="90"/>
      <c r="H35" s="88"/>
      <c r="I35" s="88"/>
      <c r="J35" s="89"/>
      <c r="K35" s="84" t="str">
        <f t="shared" si="0"/>
        <v/>
      </c>
      <c r="L35" s="90"/>
      <c r="M35" s="88"/>
      <c r="N35" s="88"/>
      <c r="O35" s="89"/>
      <c r="P35" s="84" t="str">
        <f t="shared" si="1"/>
        <v/>
      </c>
      <c r="Q35" s="95" t="str">
        <f t="shared" si="2"/>
        <v/>
      </c>
      <c r="R35" s="95" t="str">
        <f t="shared" si="3"/>
        <v/>
      </c>
      <c r="S35" s="95" t="str">
        <f t="shared" si="4"/>
        <v/>
      </c>
      <c r="T35" s="126"/>
      <c r="U35" s="126"/>
      <c r="V35" s="126"/>
      <c r="W35" s="126"/>
      <c r="X35" s="126"/>
      <c r="Y35" s="126"/>
    </row>
    <row r="36" spans="2:25" x14ac:dyDescent="0.25">
      <c r="B36" s="87"/>
      <c r="C36" s="88"/>
      <c r="D36" s="88"/>
      <c r="E36" s="89"/>
      <c r="F36" s="83" t="str">
        <f t="shared" si="5"/>
        <v/>
      </c>
      <c r="G36" s="90"/>
      <c r="H36" s="88"/>
      <c r="I36" s="88"/>
      <c r="J36" s="89"/>
      <c r="K36" s="84" t="str">
        <f t="shared" si="0"/>
        <v/>
      </c>
      <c r="L36" s="90"/>
      <c r="M36" s="88"/>
      <c r="N36" s="88"/>
      <c r="O36" s="89"/>
      <c r="P36" s="84" t="str">
        <f t="shared" si="1"/>
        <v/>
      </c>
      <c r="Q36" s="95" t="str">
        <f t="shared" si="2"/>
        <v/>
      </c>
      <c r="R36" s="95" t="str">
        <f t="shared" si="3"/>
        <v/>
      </c>
      <c r="S36" s="95" t="str">
        <f t="shared" si="4"/>
        <v/>
      </c>
      <c r="T36" s="126"/>
      <c r="U36" s="126" t="str">
        <f>IF(OR(ISBLANK($I$9),ISBLANK($I$10),ISBLANK($I$11),ISBLANK($P$14),ISBLANK($P$15),ISBLANK($P$16),ISBLANK($F$16),ISBLANK(B24),ISBLANK(C24),ISBLANK(D24),ISBLANK(E24)),"",IF($P$15="Yes",IF(E24&lt;=$P$16,0, ROUND(($AM$158/((-37.75347*LN($P$16))+194.87))-($AM$158/((-37.75347*LN(E24))+194.87)),2)),IF($P$14="PA1",IF(E24&lt;$P$16,0,IF(E24&gt;170,_xlfn.CONCAT("-$",ROUND($C$18,2)," or CA"),ROUND(($C$18/((-37.75347*LN($P$16))+194.87))-($C$18/((-37.75347*LN(E24))+194.87)),2))),IF($P$14="PA2",IF(E24&lt;=120,0,IF(E24&gt;170,"Max Neg. Pay/CA",ROUND(((E24-120)*-5),2))),IF($P$14="PA3",IF(E24&lt;=120,0,IF(E24&gt;170,_xlfn.CONCAT("-$",$C$18," or CA"),ROUND(($C$18/((-37.75347*LN($P$16))+194.87))-($C$18/((-37.75347*LN(E24))+194.87)),2))),IF($P$14="PA4",IF(E24&lt;=$P$16,0,IF(E24&gt;$AT$147,"Max Neg. Pay/CA",ROUND(((E24-$P$16)*(-1.25)),2))),""))))))</f>
        <v/>
      </c>
      <c r="V36" s="126"/>
      <c r="W36" s="126"/>
      <c r="X36" s="126"/>
      <c r="Y36" s="126"/>
    </row>
    <row r="37" spans="2:25" x14ac:dyDescent="0.25">
      <c r="B37" s="87"/>
      <c r="C37" s="88"/>
      <c r="D37" s="88"/>
      <c r="E37" s="89"/>
      <c r="F37" s="83" t="str">
        <f t="shared" si="5"/>
        <v/>
      </c>
      <c r="G37" s="90"/>
      <c r="H37" s="88"/>
      <c r="I37" s="88"/>
      <c r="J37" s="89"/>
      <c r="K37" s="84" t="str">
        <f t="shared" si="0"/>
        <v/>
      </c>
      <c r="L37" s="90"/>
      <c r="M37" s="88"/>
      <c r="N37" s="88"/>
      <c r="O37" s="89"/>
      <c r="P37" s="84" t="str">
        <f t="shared" si="1"/>
        <v/>
      </c>
      <c r="Q37" s="95" t="str">
        <f t="shared" si="2"/>
        <v/>
      </c>
      <c r="R37" s="95" t="str">
        <f t="shared" si="3"/>
        <v/>
      </c>
      <c r="S37" s="95" t="str">
        <f t="shared" si="4"/>
        <v/>
      </c>
      <c r="T37" s="126"/>
      <c r="U37" s="126"/>
      <c r="V37" s="126"/>
      <c r="W37" s="126"/>
      <c r="X37" s="126"/>
      <c r="Y37" s="126"/>
    </row>
    <row r="38" spans="2:25" x14ac:dyDescent="0.25">
      <c r="B38" s="87"/>
      <c r="C38" s="88"/>
      <c r="D38" s="88"/>
      <c r="E38" s="89"/>
      <c r="F38" s="83" t="str">
        <f t="shared" si="5"/>
        <v/>
      </c>
      <c r="G38" s="90"/>
      <c r="H38" s="88"/>
      <c r="I38" s="88"/>
      <c r="J38" s="89"/>
      <c r="K38" s="84" t="str">
        <f t="shared" si="0"/>
        <v/>
      </c>
      <c r="L38" s="90"/>
      <c r="M38" s="88"/>
      <c r="N38" s="88"/>
      <c r="O38" s="89"/>
      <c r="P38" s="84" t="str">
        <f t="shared" si="1"/>
        <v/>
      </c>
      <c r="Q38" s="95" t="str">
        <f t="shared" si="2"/>
        <v/>
      </c>
      <c r="R38" s="95" t="str">
        <f t="shared" si="3"/>
        <v/>
      </c>
      <c r="S38" s="95" t="str">
        <f t="shared" si="4"/>
        <v/>
      </c>
      <c r="T38" s="126"/>
      <c r="U38" s="126"/>
      <c r="V38" s="126"/>
      <c r="W38" s="126"/>
      <c r="X38" s="126"/>
      <c r="Y38" s="126"/>
    </row>
    <row r="39" spans="2:25" x14ac:dyDescent="0.25">
      <c r="B39" s="87"/>
      <c r="C39" s="88"/>
      <c r="D39" s="88"/>
      <c r="E39" s="89"/>
      <c r="F39" s="83" t="str">
        <f t="shared" si="5"/>
        <v/>
      </c>
      <c r="G39" s="90"/>
      <c r="H39" s="88"/>
      <c r="I39" s="88"/>
      <c r="J39" s="89"/>
      <c r="K39" s="84" t="str">
        <f t="shared" si="0"/>
        <v/>
      </c>
      <c r="L39" s="90"/>
      <c r="M39" s="88"/>
      <c r="N39" s="88"/>
      <c r="O39" s="89"/>
      <c r="P39" s="84" t="str">
        <f t="shared" si="1"/>
        <v/>
      </c>
      <c r="Q39" s="95" t="str">
        <f t="shared" si="2"/>
        <v/>
      </c>
      <c r="R39" s="95" t="str">
        <f t="shared" si="3"/>
        <v/>
      </c>
      <c r="S39" s="95" t="str">
        <f t="shared" si="4"/>
        <v/>
      </c>
      <c r="T39" s="126"/>
      <c r="U39" s="126"/>
      <c r="V39" s="126"/>
      <c r="W39" s="126"/>
      <c r="X39" s="126"/>
      <c r="Y39" s="126"/>
    </row>
    <row r="40" spans="2:25" x14ac:dyDescent="0.25">
      <c r="B40" s="87"/>
      <c r="C40" s="88"/>
      <c r="D40" s="88"/>
      <c r="E40" s="89"/>
      <c r="F40" s="83" t="str">
        <f t="shared" si="5"/>
        <v/>
      </c>
      <c r="G40" s="90"/>
      <c r="H40" s="88"/>
      <c r="I40" s="88"/>
      <c r="J40" s="89"/>
      <c r="K40" s="84" t="str">
        <f t="shared" si="0"/>
        <v/>
      </c>
      <c r="L40" s="90"/>
      <c r="M40" s="88"/>
      <c r="N40" s="88"/>
      <c r="O40" s="89"/>
      <c r="P40" s="84" t="str">
        <f t="shared" si="1"/>
        <v/>
      </c>
      <c r="Q40" s="95" t="str">
        <f t="shared" si="2"/>
        <v/>
      </c>
      <c r="R40" s="95" t="str">
        <f t="shared" si="3"/>
        <v/>
      </c>
      <c r="S40" s="95" t="str">
        <f t="shared" si="4"/>
        <v/>
      </c>
      <c r="T40" s="126"/>
      <c r="U40" s="126"/>
      <c r="V40" s="126"/>
      <c r="W40" s="126"/>
      <c r="X40" s="126"/>
      <c r="Y40" s="126"/>
    </row>
    <row r="41" spans="2:25" x14ac:dyDescent="0.25">
      <c r="B41" s="87"/>
      <c r="C41" s="88"/>
      <c r="D41" s="88"/>
      <c r="E41" s="89"/>
      <c r="F41" s="83" t="str">
        <f t="shared" si="5"/>
        <v/>
      </c>
      <c r="G41" s="90"/>
      <c r="H41" s="88"/>
      <c r="I41" s="88"/>
      <c r="J41" s="89"/>
      <c r="K41" s="84" t="str">
        <f t="shared" si="0"/>
        <v/>
      </c>
      <c r="L41" s="90"/>
      <c r="M41" s="88"/>
      <c r="N41" s="88"/>
      <c r="O41" s="89"/>
      <c r="P41" s="84" t="str">
        <f t="shared" si="1"/>
        <v/>
      </c>
      <c r="Q41" s="95" t="str">
        <f t="shared" si="2"/>
        <v/>
      </c>
      <c r="R41" s="95" t="str">
        <f t="shared" si="3"/>
        <v/>
      </c>
      <c r="S41" s="95" t="str">
        <f t="shared" si="4"/>
        <v/>
      </c>
      <c r="T41" s="126"/>
      <c r="U41" s="126"/>
      <c r="V41" s="126"/>
      <c r="W41" s="126"/>
      <c r="X41" s="126"/>
      <c r="Y41" s="126"/>
    </row>
    <row r="42" spans="2:25" x14ac:dyDescent="0.25">
      <c r="B42" s="87"/>
      <c r="C42" s="88"/>
      <c r="D42" s="88"/>
      <c r="E42" s="89"/>
      <c r="F42" s="83" t="str">
        <f t="shared" si="5"/>
        <v/>
      </c>
      <c r="G42" s="90"/>
      <c r="H42" s="88"/>
      <c r="I42" s="88"/>
      <c r="J42" s="89"/>
      <c r="K42" s="84" t="str">
        <f t="shared" si="0"/>
        <v/>
      </c>
      <c r="L42" s="90"/>
      <c r="M42" s="88"/>
      <c r="N42" s="88"/>
      <c r="O42" s="89"/>
      <c r="P42" s="84" t="str">
        <f t="shared" si="1"/>
        <v/>
      </c>
      <c r="Q42" s="95" t="str">
        <f t="shared" si="2"/>
        <v/>
      </c>
      <c r="R42" s="95" t="str">
        <f t="shared" si="3"/>
        <v/>
      </c>
      <c r="S42" s="95" t="str">
        <f t="shared" si="4"/>
        <v/>
      </c>
      <c r="T42" s="126"/>
      <c r="U42" s="126"/>
      <c r="V42" s="126"/>
      <c r="W42" s="126"/>
      <c r="X42" s="126"/>
      <c r="Y42" s="126"/>
    </row>
    <row r="43" spans="2:25" x14ac:dyDescent="0.25">
      <c r="B43" s="87"/>
      <c r="C43" s="88"/>
      <c r="D43" s="88"/>
      <c r="E43" s="89"/>
      <c r="F43" s="83" t="str">
        <f t="shared" si="5"/>
        <v/>
      </c>
      <c r="G43" s="90"/>
      <c r="H43" s="88"/>
      <c r="I43" s="88"/>
      <c r="J43" s="89"/>
      <c r="K43" s="84" t="str">
        <f t="shared" si="0"/>
        <v/>
      </c>
      <c r="L43" s="90"/>
      <c r="M43" s="88"/>
      <c r="N43" s="88"/>
      <c r="O43" s="89"/>
      <c r="P43" s="84" t="str">
        <f t="shared" si="1"/>
        <v/>
      </c>
      <c r="Q43" s="95" t="str">
        <f t="shared" si="2"/>
        <v/>
      </c>
      <c r="R43" s="95" t="str">
        <f t="shared" si="3"/>
        <v/>
      </c>
      <c r="S43" s="95" t="str">
        <f t="shared" si="4"/>
        <v/>
      </c>
      <c r="T43" s="126"/>
      <c r="U43" s="126"/>
      <c r="V43" s="126"/>
      <c r="W43" s="126"/>
      <c r="X43" s="126"/>
      <c r="Y43" s="126"/>
    </row>
    <row r="44" spans="2:25" x14ac:dyDescent="0.25">
      <c r="B44" s="87"/>
      <c r="C44" s="88"/>
      <c r="D44" s="88"/>
      <c r="E44" s="89"/>
      <c r="F44" s="83" t="str">
        <f t="shared" si="5"/>
        <v/>
      </c>
      <c r="G44" s="90"/>
      <c r="H44" s="88"/>
      <c r="I44" s="88"/>
      <c r="J44" s="89"/>
      <c r="K44" s="84" t="str">
        <f t="shared" si="0"/>
        <v/>
      </c>
      <c r="L44" s="90"/>
      <c r="M44" s="88"/>
      <c r="N44" s="88"/>
      <c r="O44" s="89"/>
      <c r="P44" s="84" t="str">
        <f t="shared" si="1"/>
        <v/>
      </c>
      <c r="Q44" s="95" t="str">
        <f t="shared" si="2"/>
        <v/>
      </c>
      <c r="R44" s="95" t="str">
        <f t="shared" si="3"/>
        <v/>
      </c>
      <c r="S44" s="95" t="str">
        <f t="shared" si="4"/>
        <v/>
      </c>
      <c r="T44" s="126"/>
      <c r="U44" s="126"/>
      <c r="V44" s="126"/>
      <c r="W44" s="126"/>
      <c r="X44" s="126"/>
      <c r="Y44" s="126"/>
    </row>
    <row r="45" spans="2:25" x14ac:dyDescent="0.25">
      <c r="B45" s="87"/>
      <c r="C45" s="88"/>
      <c r="D45" s="88"/>
      <c r="E45" s="89"/>
      <c r="F45" s="83" t="str">
        <f t="shared" si="5"/>
        <v/>
      </c>
      <c r="G45" s="90"/>
      <c r="H45" s="88"/>
      <c r="I45" s="88"/>
      <c r="J45" s="89"/>
      <c r="K45" s="84" t="str">
        <f t="shared" si="0"/>
        <v/>
      </c>
      <c r="L45" s="90"/>
      <c r="M45" s="88"/>
      <c r="N45" s="88"/>
      <c r="O45" s="89"/>
      <c r="P45" s="84" t="str">
        <f t="shared" si="1"/>
        <v/>
      </c>
      <c r="Q45" s="95" t="str">
        <f t="shared" si="2"/>
        <v/>
      </c>
      <c r="R45" s="95" t="str">
        <f t="shared" si="3"/>
        <v/>
      </c>
      <c r="S45" s="95" t="str">
        <f t="shared" si="4"/>
        <v/>
      </c>
      <c r="T45" s="126"/>
      <c r="U45" s="126"/>
      <c r="V45" s="126"/>
      <c r="W45" s="126"/>
      <c r="X45" s="126"/>
      <c r="Y45" s="126"/>
    </row>
    <row r="46" spans="2:25" x14ac:dyDescent="0.25">
      <c r="B46" s="87"/>
      <c r="C46" s="88"/>
      <c r="D46" s="88"/>
      <c r="E46" s="89"/>
      <c r="F46" s="83" t="str">
        <f t="shared" si="5"/>
        <v/>
      </c>
      <c r="G46" s="90"/>
      <c r="H46" s="88"/>
      <c r="I46" s="88"/>
      <c r="J46" s="89"/>
      <c r="K46" s="84" t="str">
        <f t="shared" si="0"/>
        <v/>
      </c>
      <c r="L46" s="90"/>
      <c r="M46" s="88"/>
      <c r="N46" s="88"/>
      <c r="O46" s="89"/>
      <c r="P46" s="84" t="str">
        <f t="shared" si="1"/>
        <v/>
      </c>
      <c r="Q46" s="95" t="str">
        <f t="shared" si="2"/>
        <v/>
      </c>
      <c r="R46" s="95" t="str">
        <f t="shared" si="3"/>
        <v/>
      </c>
      <c r="S46" s="95" t="str">
        <f t="shared" si="4"/>
        <v/>
      </c>
      <c r="T46" s="126"/>
      <c r="U46" s="126"/>
      <c r="V46" s="126"/>
      <c r="W46" s="126"/>
      <c r="X46" s="126"/>
      <c r="Y46" s="126"/>
    </row>
    <row r="47" spans="2:25" x14ac:dyDescent="0.25">
      <c r="B47" s="87"/>
      <c r="C47" s="88"/>
      <c r="D47" s="88"/>
      <c r="E47" s="89"/>
      <c r="F47" s="83" t="str">
        <f t="shared" si="5"/>
        <v/>
      </c>
      <c r="G47" s="90"/>
      <c r="H47" s="88"/>
      <c r="I47" s="88"/>
      <c r="J47" s="89"/>
      <c r="K47" s="84" t="str">
        <f t="shared" si="0"/>
        <v/>
      </c>
      <c r="L47" s="90"/>
      <c r="M47" s="88"/>
      <c r="N47" s="88"/>
      <c r="O47" s="89"/>
      <c r="P47" s="84" t="str">
        <f t="shared" si="1"/>
        <v/>
      </c>
      <c r="Q47" s="95" t="str">
        <f t="shared" si="2"/>
        <v/>
      </c>
      <c r="R47" s="95" t="str">
        <f t="shared" si="3"/>
        <v/>
      </c>
      <c r="S47" s="95" t="str">
        <f t="shared" si="4"/>
        <v/>
      </c>
      <c r="T47" s="126"/>
      <c r="U47" s="126"/>
      <c r="V47" s="126"/>
      <c r="W47" s="126"/>
      <c r="X47" s="126"/>
      <c r="Y47" s="126"/>
    </row>
    <row r="48" spans="2:25" x14ac:dyDescent="0.25">
      <c r="B48" s="87"/>
      <c r="C48" s="88"/>
      <c r="D48" s="88"/>
      <c r="E48" s="89"/>
      <c r="F48" s="83" t="str">
        <f t="shared" si="5"/>
        <v/>
      </c>
      <c r="G48" s="90"/>
      <c r="H48" s="88"/>
      <c r="I48" s="88"/>
      <c r="J48" s="89"/>
      <c r="K48" s="84" t="str">
        <f t="shared" si="0"/>
        <v/>
      </c>
      <c r="L48" s="90"/>
      <c r="M48" s="88"/>
      <c r="N48" s="88"/>
      <c r="O48" s="89"/>
      <c r="P48" s="84" t="str">
        <f t="shared" si="1"/>
        <v/>
      </c>
      <c r="Q48" s="95" t="str">
        <f t="shared" si="2"/>
        <v/>
      </c>
      <c r="R48" s="95" t="str">
        <f t="shared" si="3"/>
        <v/>
      </c>
      <c r="S48" s="95" t="str">
        <f t="shared" si="4"/>
        <v/>
      </c>
      <c r="T48" s="126"/>
      <c r="U48" s="126"/>
      <c r="V48" s="126"/>
      <c r="W48" s="126"/>
      <c r="X48" s="126"/>
      <c r="Y48" s="126"/>
    </row>
    <row r="49" spans="2:25" x14ac:dyDescent="0.25">
      <c r="B49" s="87"/>
      <c r="C49" s="88"/>
      <c r="D49" s="88"/>
      <c r="E49" s="89"/>
      <c r="F49" s="83" t="str">
        <f t="shared" si="5"/>
        <v/>
      </c>
      <c r="G49" s="90"/>
      <c r="H49" s="88"/>
      <c r="I49" s="88"/>
      <c r="J49" s="89"/>
      <c r="K49" s="84" t="str">
        <f t="shared" si="0"/>
        <v/>
      </c>
      <c r="L49" s="90"/>
      <c r="M49" s="88"/>
      <c r="N49" s="88"/>
      <c r="O49" s="89"/>
      <c r="P49" s="84" t="str">
        <f t="shared" si="1"/>
        <v/>
      </c>
      <c r="Q49" s="95" t="str">
        <f t="shared" si="2"/>
        <v/>
      </c>
      <c r="R49" s="95" t="str">
        <f t="shared" si="3"/>
        <v/>
      </c>
      <c r="S49" s="95" t="str">
        <f t="shared" si="4"/>
        <v/>
      </c>
      <c r="T49" s="126"/>
      <c r="U49" s="126"/>
      <c r="V49" s="126"/>
      <c r="W49" s="126"/>
      <c r="X49" s="126"/>
      <c r="Y49" s="126"/>
    </row>
    <row r="50" spans="2:25" x14ac:dyDescent="0.25">
      <c r="B50" s="87"/>
      <c r="C50" s="88"/>
      <c r="D50" s="88"/>
      <c r="E50" s="89"/>
      <c r="F50" s="83" t="str">
        <f t="shared" si="5"/>
        <v/>
      </c>
      <c r="G50" s="90"/>
      <c r="H50" s="88"/>
      <c r="I50" s="88"/>
      <c r="J50" s="89"/>
      <c r="K50" s="84" t="str">
        <f t="shared" si="0"/>
        <v/>
      </c>
      <c r="L50" s="90"/>
      <c r="M50" s="88"/>
      <c r="N50" s="88"/>
      <c r="O50" s="89"/>
      <c r="P50" s="84" t="str">
        <f t="shared" si="1"/>
        <v/>
      </c>
      <c r="Q50" s="95" t="str">
        <f t="shared" si="2"/>
        <v/>
      </c>
      <c r="R50" s="95" t="str">
        <f t="shared" si="3"/>
        <v/>
      </c>
      <c r="S50" s="95" t="str">
        <f t="shared" si="4"/>
        <v/>
      </c>
      <c r="T50" s="126"/>
      <c r="U50" s="126"/>
      <c r="V50" s="126"/>
      <c r="W50" s="126"/>
      <c r="X50" s="126"/>
      <c r="Y50" s="126"/>
    </row>
    <row r="51" spans="2:25" x14ac:dyDescent="0.25">
      <c r="B51" s="87"/>
      <c r="C51" s="88"/>
      <c r="D51" s="88"/>
      <c r="E51" s="89"/>
      <c r="F51" s="83" t="str">
        <f t="shared" si="5"/>
        <v/>
      </c>
      <c r="G51" s="90"/>
      <c r="H51" s="88"/>
      <c r="I51" s="88"/>
      <c r="J51" s="89"/>
      <c r="K51" s="84" t="str">
        <f t="shared" si="0"/>
        <v/>
      </c>
      <c r="L51" s="90"/>
      <c r="M51" s="88"/>
      <c r="N51" s="88"/>
      <c r="O51" s="89"/>
      <c r="P51" s="84" t="str">
        <f t="shared" si="1"/>
        <v/>
      </c>
      <c r="Q51" s="95" t="str">
        <f t="shared" si="2"/>
        <v/>
      </c>
      <c r="R51" s="95" t="str">
        <f t="shared" si="3"/>
        <v/>
      </c>
      <c r="S51" s="95" t="str">
        <f t="shared" si="4"/>
        <v/>
      </c>
      <c r="T51" s="126"/>
      <c r="U51" s="126"/>
      <c r="V51" s="126"/>
      <c r="W51" s="126"/>
      <c r="X51" s="126"/>
      <c r="Y51" s="126"/>
    </row>
    <row r="52" spans="2:25" x14ac:dyDescent="0.25">
      <c r="B52" s="87"/>
      <c r="C52" s="88"/>
      <c r="D52" s="88"/>
      <c r="E52" s="89"/>
      <c r="F52" s="83" t="str">
        <f t="shared" si="5"/>
        <v/>
      </c>
      <c r="G52" s="90"/>
      <c r="H52" s="88"/>
      <c r="I52" s="88"/>
      <c r="J52" s="89"/>
      <c r="K52" s="84" t="str">
        <f t="shared" si="0"/>
        <v/>
      </c>
      <c r="L52" s="90"/>
      <c r="M52" s="88"/>
      <c r="N52" s="88"/>
      <c r="O52" s="89"/>
      <c r="P52" s="84" t="str">
        <f t="shared" si="1"/>
        <v/>
      </c>
      <c r="Q52" s="95" t="str">
        <f t="shared" si="2"/>
        <v/>
      </c>
      <c r="R52" s="95" t="str">
        <f t="shared" si="3"/>
        <v/>
      </c>
      <c r="S52" s="95" t="str">
        <f t="shared" si="4"/>
        <v/>
      </c>
      <c r="T52" s="126"/>
      <c r="U52" s="126"/>
      <c r="V52" s="126"/>
      <c r="W52" s="126"/>
      <c r="X52" s="126"/>
      <c r="Y52" s="126"/>
    </row>
    <row r="53" spans="2:25" x14ac:dyDescent="0.25">
      <c r="B53" s="87"/>
      <c r="C53" s="88"/>
      <c r="D53" s="88"/>
      <c r="E53" s="89"/>
      <c r="F53" s="83" t="str">
        <f t="shared" si="5"/>
        <v/>
      </c>
      <c r="G53" s="90"/>
      <c r="H53" s="88"/>
      <c r="I53" s="88"/>
      <c r="J53" s="89"/>
      <c r="K53" s="84" t="str">
        <f t="shared" si="0"/>
        <v/>
      </c>
      <c r="L53" s="90"/>
      <c r="M53" s="88"/>
      <c r="N53" s="88"/>
      <c r="O53" s="89"/>
      <c r="P53" s="84" t="str">
        <f t="shared" si="1"/>
        <v/>
      </c>
      <c r="Q53" s="95" t="str">
        <f t="shared" si="2"/>
        <v/>
      </c>
      <c r="R53" s="95" t="str">
        <f t="shared" si="3"/>
        <v/>
      </c>
      <c r="S53" s="95" t="str">
        <f t="shared" si="4"/>
        <v/>
      </c>
      <c r="T53" s="126"/>
      <c r="U53" s="126"/>
      <c r="V53" s="126"/>
      <c r="W53" s="126"/>
      <c r="X53" s="126"/>
      <c r="Y53" s="126"/>
    </row>
    <row r="54" spans="2:25" x14ac:dyDescent="0.25">
      <c r="B54" s="87"/>
      <c r="C54" s="88"/>
      <c r="D54" s="88"/>
      <c r="E54" s="89"/>
      <c r="F54" s="83" t="str">
        <f t="shared" si="5"/>
        <v/>
      </c>
      <c r="G54" s="90"/>
      <c r="H54" s="88"/>
      <c r="I54" s="88"/>
      <c r="J54" s="89"/>
      <c r="K54" s="84" t="str">
        <f t="shared" si="0"/>
        <v/>
      </c>
      <c r="L54" s="90"/>
      <c r="M54" s="88"/>
      <c r="N54" s="88"/>
      <c r="O54" s="89"/>
      <c r="P54" s="84" t="str">
        <f t="shared" si="1"/>
        <v/>
      </c>
      <c r="Q54" s="95" t="str">
        <f t="shared" si="2"/>
        <v/>
      </c>
      <c r="R54" s="95" t="str">
        <f t="shared" si="3"/>
        <v/>
      </c>
      <c r="S54" s="95" t="str">
        <f t="shared" si="4"/>
        <v/>
      </c>
      <c r="T54" s="126"/>
      <c r="U54" s="126"/>
      <c r="V54" s="126"/>
      <c r="W54" s="126"/>
      <c r="X54" s="126"/>
      <c r="Y54" s="126"/>
    </row>
    <row r="55" spans="2:25" x14ac:dyDescent="0.25">
      <c r="B55" s="87"/>
      <c r="C55" s="88"/>
      <c r="D55" s="88"/>
      <c r="E55" s="89"/>
      <c r="F55" s="83" t="str">
        <f t="shared" si="5"/>
        <v/>
      </c>
      <c r="G55" s="90"/>
      <c r="H55" s="88"/>
      <c r="I55" s="88"/>
      <c r="J55" s="89"/>
      <c r="K55" s="84" t="str">
        <f t="shared" si="0"/>
        <v/>
      </c>
      <c r="L55" s="90"/>
      <c r="M55" s="88"/>
      <c r="N55" s="88"/>
      <c r="O55" s="89"/>
      <c r="P55" s="84" t="str">
        <f t="shared" si="1"/>
        <v/>
      </c>
      <c r="Q55" s="95" t="str">
        <f t="shared" si="2"/>
        <v/>
      </c>
      <c r="R55" s="95" t="str">
        <f t="shared" si="3"/>
        <v/>
      </c>
      <c r="S55" s="95" t="str">
        <f t="shared" si="4"/>
        <v/>
      </c>
      <c r="T55" s="126"/>
      <c r="U55" s="126"/>
      <c r="V55" s="126"/>
      <c r="W55" s="126"/>
      <c r="X55" s="126"/>
      <c r="Y55" s="126"/>
    </row>
    <row r="56" spans="2:25" ht="15.75" thickBot="1" x14ac:dyDescent="0.3">
      <c r="B56" s="91"/>
      <c r="C56" s="92"/>
      <c r="D56" s="92"/>
      <c r="E56" s="93"/>
      <c r="F56" s="83" t="str">
        <f t="shared" si="5"/>
        <v/>
      </c>
      <c r="G56" s="94"/>
      <c r="H56" s="92"/>
      <c r="I56" s="92"/>
      <c r="J56" s="93"/>
      <c r="K56" s="84" t="str">
        <f t="shared" si="0"/>
        <v/>
      </c>
      <c r="L56" s="94"/>
      <c r="M56" s="92"/>
      <c r="N56" s="92"/>
      <c r="O56" s="93"/>
      <c r="P56" s="84" t="str">
        <f t="shared" si="1"/>
        <v/>
      </c>
      <c r="Q56" s="95" t="str">
        <f t="shared" si="2"/>
        <v/>
      </c>
      <c r="R56" s="95" t="str">
        <f t="shared" si="3"/>
        <v/>
      </c>
      <c r="S56" s="95" t="str">
        <f t="shared" si="4"/>
        <v/>
      </c>
      <c r="T56" s="126"/>
      <c r="U56" s="126"/>
      <c r="V56" s="126"/>
      <c r="W56" s="126"/>
      <c r="X56" s="126"/>
      <c r="Y56" s="126"/>
    </row>
    <row r="57" spans="2:25" ht="15.75" thickBot="1" x14ac:dyDescent="0.3">
      <c r="B57" s="97" t="s">
        <v>154</v>
      </c>
      <c r="C57" s="98"/>
      <c r="D57" s="198" t="str">
        <f>IF(OR(ISBLANK(B24),ISBLANK(C24),ISBLANK(D24),ISBLANK(E24)),"",ROUND(AVERAGE(E24:E56,J24:J56,O24:O56),0))</f>
        <v/>
      </c>
      <c r="E57" s="198"/>
      <c r="F57" s="199"/>
      <c r="G57" s="200" t="s">
        <v>152</v>
      </c>
      <c r="H57" s="201"/>
      <c r="I57" s="201"/>
      <c r="J57" s="201"/>
      <c r="K57" s="146" t="str">
        <f>IF(OR(ISBLANK(B24),ISBLANK(C24),ISBLANK(D24),ISBLANK(E24),ISBLANK(P16)),"",COUNTIF(E24:E56,"&gt;"&amp;P16)+COUNTIF(J24:J56,"&gt;"&amp;P16)+COUNTIF(O24:O56,"&gt;"&amp;P16))</f>
        <v/>
      </c>
      <c r="L57" s="200" t="s">
        <v>153</v>
      </c>
      <c r="M57" s="201"/>
      <c r="N57" s="201"/>
      <c r="O57" s="201"/>
      <c r="P57" s="147" t="str">
        <f>IF(OR(ISBLANK(B24),ISBLANK(C24),ISBLANK(D24),ISBLANK(E24),ISBLANK(P16)),"",COUNTIF(E24:E56,"&lt;="&amp;P16)+COUNTIF(J24:J56,"&lt;="&amp;P16)+COUNTIF(O24:O56,"&lt;="&amp;P16))</f>
        <v/>
      </c>
      <c r="Q57" s="95"/>
      <c r="R57" s="95"/>
      <c r="S57" s="95"/>
      <c r="T57" s="126"/>
      <c r="U57" s="126"/>
      <c r="V57" s="126"/>
      <c r="W57" s="126"/>
      <c r="X57" s="126"/>
      <c r="Y57" s="126"/>
    </row>
    <row r="58" spans="2:25" hidden="1" x14ac:dyDescent="0.25">
      <c r="C58" t="b">
        <f>ISNUMBER(C24)</f>
        <v>0</v>
      </c>
      <c r="D58" t="b">
        <f>ISNUMBER(D24)</f>
        <v>0</v>
      </c>
      <c r="H58" t="b">
        <f>ISNUMBER(H24)</f>
        <v>0</v>
      </c>
      <c r="I58" t="b">
        <f>ISNUMBER(I24)</f>
        <v>0</v>
      </c>
      <c r="M58" t="b">
        <f>ISNUMBER(M24)</f>
        <v>0</v>
      </c>
      <c r="N58" t="b">
        <f>ISNUMBER(N24)</f>
        <v>0</v>
      </c>
      <c r="T58" s="126"/>
      <c r="U58" s="126"/>
      <c r="V58" s="126"/>
      <c r="W58" s="126"/>
      <c r="X58" s="126"/>
      <c r="Y58" s="126"/>
    </row>
    <row r="59" spans="2:25" hidden="1" x14ac:dyDescent="0.25">
      <c r="C59" t="b">
        <f t="shared" ref="C59:D74" si="6">ISNUMBER(C25)</f>
        <v>0</v>
      </c>
      <c r="D59" t="b">
        <f t="shared" si="6"/>
        <v>0</v>
      </c>
      <c r="H59" t="b">
        <f t="shared" ref="H59:I74" si="7">ISNUMBER(H25)</f>
        <v>0</v>
      </c>
      <c r="I59" t="b">
        <f t="shared" si="7"/>
        <v>0</v>
      </c>
      <c r="M59" t="b">
        <f t="shared" ref="M59:N74" si="8">ISNUMBER(M25)</f>
        <v>0</v>
      </c>
      <c r="N59" t="b">
        <f t="shared" si="8"/>
        <v>0</v>
      </c>
      <c r="R59" s="96"/>
      <c r="T59" s="126"/>
      <c r="U59" s="126"/>
      <c r="V59" s="126"/>
      <c r="W59" s="126"/>
      <c r="X59" s="126"/>
      <c r="Y59" s="126"/>
    </row>
    <row r="60" spans="2:25" hidden="1" x14ac:dyDescent="0.25">
      <c r="C60" t="b">
        <f t="shared" si="6"/>
        <v>0</v>
      </c>
      <c r="D60" t="b">
        <f t="shared" si="6"/>
        <v>0</v>
      </c>
      <c r="H60" t="b">
        <f t="shared" si="7"/>
        <v>0</v>
      </c>
      <c r="I60" t="b">
        <f t="shared" si="7"/>
        <v>0</v>
      </c>
      <c r="M60" t="b">
        <f t="shared" si="8"/>
        <v>0</v>
      </c>
      <c r="N60" t="b">
        <f t="shared" si="8"/>
        <v>0</v>
      </c>
      <c r="T60" s="126"/>
      <c r="U60" s="126"/>
      <c r="V60" s="126"/>
      <c r="W60" s="126"/>
      <c r="X60" s="126"/>
      <c r="Y60" s="126"/>
    </row>
    <row r="61" spans="2:25" hidden="1" x14ac:dyDescent="0.25">
      <c r="C61" t="b">
        <f t="shared" si="6"/>
        <v>0</v>
      </c>
      <c r="D61" t="b">
        <f t="shared" si="6"/>
        <v>0</v>
      </c>
      <c r="H61" t="b">
        <f t="shared" si="7"/>
        <v>0</v>
      </c>
      <c r="I61" t="b">
        <f t="shared" si="7"/>
        <v>0</v>
      </c>
      <c r="M61" t="b">
        <f t="shared" si="8"/>
        <v>0</v>
      </c>
      <c r="N61" t="b">
        <f t="shared" si="8"/>
        <v>0</v>
      </c>
      <c r="T61" s="126"/>
      <c r="U61" s="126"/>
      <c r="V61" s="126"/>
      <c r="W61" s="126"/>
      <c r="X61" s="126"/>
      <c r="Y61" s="126"/>
    </row>
    <row r="62" spans="2:25" hidden="1" x14ac:dyDescent="0.25">
      <c r="C62" t="b">
        <f t="shared" si="6"/>
        <v>0</v>
      </c>
      <c r="D62" t="b">
        <f t="shared" si="6"/>
        <v>0</v>
      </c>
      <c r="H62" t="b">
        <f t="shared" si="7"/>
        <v>0</v>
      </c>
      <c r="I62" t="b">
        <f t="shared" si="7"/>
        <v>0</v>
      </c>
      <c r="M62" t="b">
        <f t="shared" si="8"/>
        <v>0</v>
      </c>
      <c r="N62" t="b">
        <f t="shared" si="8"/>
        <v>0</v>
      </c>
      <c r="T62" s="126"/>
      <c r="U62" s="126"/>
      <c r="V62" s="126"/>
      <c r="W62" s="126"/>
      <c r="X62" s="126"/>
      <c r="Y62" s="126"/>
    </row>
    <row r="63" spans="2:25" hidden="1" x14ac:dyDescent="0.25">
      <c r="C63" t="b">
        <f t="shared" si="6"/>
        <v>0</v>
      </c>
      <c r="D63" t="b">
        <f t="shared" si="6"/>
        <v>0</v>
      </c>
      <c r="H63" t="b">
        <f t="shared" si="7"/>
        <v>0</v>
      </c>
      <c r="I63" t="b">
        <f t="shared" si="7"/>
        <v>0</v>
      </c>
      <c r="M63" t="b">
        <f t="shared" si="8"/>
        <v>0</v>
      </c>
      <c r="N63" t="b">
        <f t="shared" si="8"/>
        <v>0</v>
      </c>
      <c r="T63" s="126"/>
      <c r="U63" s="126"/>
      <c r="V63" s="126"/>
      <c r="W63" s="126"/>
      <c r="X63" s="126"/>
      <c r="Y63" s="126"/>
    </row>
    <row r="64" spans="2:25" hidden="1" x14ac:dyDescent="0.25">
      <c r="C64" t="b">
        <f t="shared" si="6"/>
        <v>0</v>
      </c>
      <c r="D64" t="b">
        <f t="shared" si="6"/>
        <v>0</v>
      </c>
      <c r="H64" t="b">
        <f t="shared" si="7"/>
        <v>0</v>
      </c>
      <c r="I64" t="b">
        <f t="shared" si="7"/>
        <v>0</v>
      </c>
      <c r="M64" t="b">
        <f t="shared" si="8"/>
        <v>0</v>
      </c>
      <c r="N64" t="b">
        <f t="shared" si="8"/>
        <v>0</v>
      </c>
      <c r="T64" s="126"/>
      <c r="U64" s="126"/>
      <c r="V64" s="126"/>
      <c r="W64" s="126"/>
      <c r="X64" s="126"/>
      <c r="Y64" s="126"/>
    </row>
    <row r="65" spans="3:25" hidden="1" x14ac:dyDescent="0.25">
      <c r="C65" t="b">
        <f t="shared" si="6"/>
        <v>0</v>
      </c>
      <c r="D65" t="b">
        <f t="shared" si="6"/>
        <v>0</v>
      </c>
      <c r="H65" t="b">
        <f t="shared" si="7"/>
        <v>0</v>
      </c>
      <c r="I65" t="b">
        <f t="shared" si="7"/>
        <v>0</v>
      </c>
      <c r="M65" t="b">
        <f t="shared" si="8"/>
        <v>0</v>
      </c>
      <c r="N65" t="b">
        <f t="shared" si="8"/>
        <v>0</v>
      </c>
      <c r="T65" s="126"/>
      <c r="U65" s="126"/>
      <c r="V65" s="126"/>
      <c r="W65" s="126"/>
      <c r="X65" s="126"/>
      <c r="Y65" s="126"/>
    </row>
    <row r="66" spans="3:25" hidden="1" x14ac:dyDescent="0.25">
      <c r="C66" t="b">
        <f t="shared" si="6"/>
        <v>0</v>
      </c>
      <c r="D66" t="b">
        <f t="shared" si="6"/>
        <v>0</v>
      </c>
      <c r="H66" t="b">
        <f t="shared" si="7"/>
        <v>0</v>
      </c>
      <c r="I66" t="b">
        <f t="shared" si="7"/>
        <v>0</v>
      </c>
      <c r="M66" t="b">
        <f t="shared" si="8"/>
        <v>0</v>
      </c>
      <c r="N66" t="b">
        <f t="shared" si="8"/>
        <v>0</v>
      </c>
      <c r="T66" s="126"/>
      <c r="U66" s="126"/>
      <c r="V66" s="126"/>
      <c r="W66" s="126"/>
      <c r="X66" s="126"/>
      <c r="Y66" s="126"/>
    </row>
    <row r="67" spans="3:25" hidden="1" x14ac:dyDescent="0.25">
      <c r="C67" t="b">
        <f t="shared" si="6"/>
        <v>0</v>
      </c>
      <c r="D67" t="b">
        <f t="shared" si="6"/>
        <v>0</v>
      </c>
      <c r="H67" t="b">
        <f t="shared" si="7"/>
        <v>0</v>
      </c>
      <c r="I67" t="b">
        <f t="shared" si="7"/>
        <v>0</v>
      </c>
      <c r="M67" t="b">
        <f t="shared" si="8"/>
        <v>0</v>
      </c>
      <c r="N67" t="b">
        <f t="shared" si="8"/>
        <v>0</v>
      </c>
      <c r="T67" s="126"/>
      <c r="U67" s="126"/>
      <c r="V67" s="126"/>
      <c r="W67" s="126"/>
      <c r="X67" s="126"/>
      <c r="Y67" s="126"/>
    </row>
    <row r="68" spans="3:25" hidden="1" x14ac:dyDescent="0.25">
      <c r="C68" t="b">
        <f t="shared" si="6"/>
        <v>0</v>
      </c>
      <c r="D68" t="b">
        <f t="shared" si="6"/>
        <v>0</v>
      </c>
      <c r="H68" t="b">
        <f t="shared" si="7"/>
        <v>0</v>
      </c>
      <c r="I68" t="b">
        <f t="shared" si="7"/>
        <v>0</v>
      </c>
      <c r="M68" t="b">
        <f t="shared" si="8"/>
        <v>0</v>
      </c>
      <c r="N68" t="b">
        <f t="shared" si="8"/>
        <v>0</v>
      </c>
      <c r="T68" s="126"/>
      <c r="U68" s="126"/>
      <c r="V68" s="126"/>
      <c r="W68" s="126"/>
      <c r="X68" s="126"/>
      <c r="Y68" s="126"/>
    </row>
    <row r="69" spans="3:25" hidden="1" x14ac:dyDescent="0.25">
      <c r="C69" t="b">
        <f t="shared" si="6"/>
        <v>0</v>
      </c>
      <c r="D69" t="b">
        <f t="shared" si="6"/>
        <v>0</v>
      </c>
      <c r="H69" t="b">
        <f t="shared" si="7"/>
        <v>0</v>
      </c>
      <c r="I69" t="b">
        <f t="shared" si="7"/>
        <v>0</v>
      </c>
      <c r="M69" t="b">
        <f t="shared" si="8"/>
        <v>0</v>
      </c>
      <c r="N69" t="b">
        <f t="shared" si="8"/>
        <v>0</v>
      </c>
    </row>
    <row r="70" spans="3:25" hidden="1" x14ac:dyDescent="0.25">
      <c r="C70" t="b">
        <f t="shared" si="6"/>
        <v>0</v>
      </c>
      <c r="D70" t="b">
        <f t="shared" si="6"/>
        <v>0</v>
      </c>
      <c r="H70" t="b">
        <f t="shared" si="7"/>
        <v>0</v>
      </c>
      <c r="I70" t="b">
        <f t="shared" si="7"/>
        <v>0</v>
      </c>
      <c r="M70" t="b">
        <f t="shared" si="8"/>
        <v>0</v>
      </c>
      <c r="N70" t="b">
        <f t="shared" si="8"/>
        <v>0</v>
      </c>
    </row>
    <row r="71" spans="3:25" hidden="1" x14ac:dyDescent="0.25">
      <c r="C71" t="b">
        <f t="shared" si="6"/>
        <v>0</v>
      </c>
      <c r="D71" t="b">
        <f t="shared" si="6"/>
        <v>0</v>
      </c>
      <c r="H71" t="b">
        <f t="shared" si="7"/>
        <v>0</v>
      </c>
      <c r="I71" t="b">
        <f t="shared" si="7"/>
        <v>0</v>
      </c>
      <c r="M71" t="b">
        <f t="shared" si="8"/>
        <v>0</v>
      </c>
      <c r="N71" t="b">
        <f t="shared" si="8"/>
        <v>0</v>
      </c>
    </row>
    <row r="72" spans="3:25" hidden="1" x14ac:dyDescent="0.25">
      <c r="C72" t="b">
        <f t="shared" si="6"/>
        <v>0</v>
      </c>
      <c r="D72" t="b">
        <f t="shared" si="6"/>
        <v>0</v>
      </c>
      <c r="H72" t="b">
        <f t="shared" si="7"/>
        <v>0</v>
      </c>
      <c r="I72" t="b">
        <f t="shared" si="7"/>
        <v>0</v>
      </c>
      <c r="M72" t="b">
        <f t="shared" si="8"/>
        <v>0</v>
      </c>
      <c r="N72" t="b">
        <f t="shared" si="8"/>
        <v>0</v>
      </c>
    </row>
    <row r="73" spans="3:25" hidden="1" x14ac:dyDescent="0.25">
      <c r="C73" t="b">
        <f t="shared" si="6"/>
        <v>0</v>
      </c>
      <c r="D73" t="b">
        <f t="shared" si="6"/>
        <v>0</v>
      </c>
      <c r="H73" t="b">
        <f t="shared" si="7"/>
        <v>0</v>
      </c>
      <c r="I73" t="b">
        <f t="shared" si="7"/>
        <v>0</v>
      </c>
      <c r="M73" t="b">
        <f t="shared" si="8"/>
        <v>0</v>
      </c>
      <c r="N73" t="b">
        <f t="shared" si="8"/>
        <v>0</v>
      </c>
    </row>
    <row r="74" spans="3:25" hidden="1" x14ac:dyDescent="0.25">
      <c r="C74" t="b">
        <f t="shared" si="6"/>
        <v>0</v>
      </c>
      <c r="D74" t="b">
        <f t="shared" si="6"/>
        <v>0</v>
      </c>
      <c r="H74" t="b">
        <f t="shared" si="7"/>
        <v>0</v>
      </c>
      <c r="I74" t="b">
        <f t="shared" si="7"/>
        <v>0</v>
      </c>
      <c r="M74" t="b">
        <f t="shared" si="8"/>
        <v>0</v>
      </c>
      <c r="N74" t="b">
        <f t="shared" si="8"/>
        <v>0</v>
      </c>
    </row>
    <row r="75" spans="3:25" hidden="1" x14ac:dyDescent="0.25">
      <c r="C75" t="b">
        <f t="shared" ref="C75:D90" si="9">ISNUMBER(C41)</f>
        <v>0</v>
      </c>
      <c r="D75" t="b">
        <f t="shared" si="9"/>
        <v>0</v>
      </c>
      <c r="H75" t="b">
        <f t="shared" ref="H75:I90" si="10">ISNUMBER(H41)</f>
        <v>0</v>
      </c>
      <c r="I75" t="b">
        <f t="shared" si="10"/>
        <v>0</v>
      </c>
      <c r="M75" t="b">
        <f t="shared" ref="M75:N90" si="11">ISNUMBER(M41)</f>
        <v>0</v>
      </c>
      <c r="N75" t="b">
        <f t="shared" si="11"/>
        <v>0</v>
      </c>
    </row>
    <row r="76" spans="3:25" hidden="1" x14ac:dyDescent="0.25">
      <c r="C76" t="b">
        <f t="shared" si="9"/>
        <v>0</v>
      </c>
      <c r="D76" t="b">
        <f t="shared" si="9"/>
        <v>0</v>
      </c>
      <c r="H76" t="b">
        <f t="shared" si="10"/>
        <v>0</v>
      </c>
      <c r="I76" t="b">
        <f t="shared" si="10"/>
        <v>0</v>
      </c>
      <c r="M76" t="b">
        <f t="shared" si="11"/>
        <v>0</v>
      </c>
      <c r="N76" t="b">
        <f t="shared" si="11"/>
        <v>0</v>
      </c>
    </row>
    <row r="77" spans="3:25" hidden="1" x14ac:dyDescent="0.25">
      <c r="C77" t="b">
        <f t="shared" si="9"/>
        <v>0</v>
      </c>
      <c r="D77" t="b">
        <f t="shared" si="9"/>
        <v>0</v>
      </c>
      <c r="H77" t="b">
        <f t="shared" si="10"/>
        <v>0</v>
      </c>
      <c r="I77" t="b">
        <f t="shared" si="10"/>
        <v>0</v>
      </c>
      <c r="M77" t="b">
        <f t="shared" si="11"/>
        <v>0</v>
      </c>
      <c r="N77" t="b">
        <f t="shared" si="11"/>
        <v>0</v>
      </c>
    </row>
    <row r="78" spans="3:25" hidden="1" x14ac:dyDescent="0.25">
      <c r="C78" t="b">
        <f t="shared" si="9"/>
        <v>0</v>
      </c>
      <c r="D78" t="b">
        <f t="shared" si="9"/>
        <v>0</v>
      </c>
      <c r="H78" t="b">
        <f t="shared" si="10"/>
        <v>0</v>
      </c>
      <c r="I78" t="b">
        <f t="shared" si="10"/>
        <v>0</v>
      </c>
      <c r="M78" t="b">
        <f t="shared" si="11"/>
        <v>0</v>
      </c>
      <c r="N78" t="b">
        <f t="shared" si="11"/>
        <v>0</v>
      </c>
    </row>
    <row r="79" spans="3:25" hidden="1" x14ac:dyDescent="0.25">
      <c r="C79" t="b">
        <f t="shared" si="9"/>
        <v>0</v>
      </c>
      <c r="D79" t="b">
        <f t="shared" si="9"/>
        <v>0</v>
      </c>
      <c r="H79" t="b">
        <f t="shared" si="10"/>
        <v>0</v>
      </c>
      <c r="I79" t="b">
        <f t="shared" si="10"/>
        <v>0</v>
      </c>
      <c r="M79" t="b">
        <f t="shared" si="11"/>
        <v>0</v>
      </c>
      <c r="N79" t="b">
        <f t="shared" si="11"/>
        <v>0</v>
      </c>
    </row>
    <row r="80" spans="3:25" hidden="1" x14ac:dyDescent="0.25">
      <c r="C80" t="b">
        <f t="shared" si="9"/>
        <v>0</v>
      </c>
      <c r="D80" t="b">
        <f t="shared" si="9"/>
        <v>0</v>
      </c>
      <c r="H80" t="b">
        <f t="shared" si="10"/>
        <v>0</v>
      </c>
      <c r="I80" t="b">
        <f t="shared" si="10"/>
        <v>0</v>
      </c>
      <c r="M80" t="b">
        <f t="shared" si="11"/>
        <v>0</v>
      </c>
      <c r="N80" t="b">
        <f t="shared" si="11"/>
        <v>0</v>
      </c>
    </row>
    <row r="81" spans="3:14" hidden="1" x14ac:dyDescent="0.25">
      <c r="C81" t="b">
        <f t="shared" si="9"/>
        <v>0</v>
      </c>
      <c r="D81" t="b">
        <f t="shared" si="9"/>
        <v>0</v>
      </c>
      <c r="H81" t="b">
        <f t="shared" si="10"/>
        <v>0</v>
      </c>
      <c r="I81" t="b">
        <f t="shared" si="10"/>
        <v>0</v>
      </c>
      <c r="M81" t="b">
        <f t="shared" si="11"/>
        <v>0</v>
      </c>
      <c r="N81" t="b">
        <f t="shared" si="11"/>
        <v>0</v>
      </c>
    </row>
    <row r="82" spans="3:14" hidden="1" x14ac:dyDescent="0.25">
      <c r="C82" t="b">
        <f t="shared" si="9"/>
        <v>0</v>
      </c>
      <c r="D82" t="b">
        <f t="shared" si="9"/>
        <v>0</v>
      </c>
      <c r="H82" t="b">
        <f t="shared" si="10"/>
        <v>0</v>
      </c>
      <c r="I82" t="b">
        <f t="shared" si="10"/>
        <v>0</v>
      </c>
      <c r="M82" t="b">
        <f t="shared" si="11"/>
        <v>0</v>
      </c>
      <c r="N82" t="b">
        <f t="shared" si="11"/>
        <v>0</v>
      </c>
    </row>
    <row r="83" spans="3:14" hidden="1" x14ac:dyDescent="0.25">
      <c r="C83" t="b">
        <f t="shared" si="9"/>
        <v>0</v>
      </c>
      <c r="D83" t="b">
        <f t="shared" si="9"/>
        <v>0</v>
      </c>
      <c r="H83" t="b">
        <f t="shared" si="10"/>
        <v>0</v>
      </c>
      <c r="I83" t="b">
        <f t="shared" si="10"/>
        <v>0</v>
      </c>
      <c r="M83" t="b">
        <f t="shared" si="11"/>
        <v>0</v>
      </c>
      <c r="N83" t="b">
        <f t="shared" si="11"/>
        <v>0</v>
      </c>
    </row>
    <row r="84" spans="3:14" hidden="1" x14ac:dyDescent="0.25">
      <c r="C84" t="b">
        <f t="shared" si="9"/>
        <v>0</v>
      </c>
      <c r="D84" t="b">
        <f t="shared" si="9"/>
        <v>0</v>
      </c>
      <c r="H84" t="b">
        <f t="shared" si="10"/>
        <v>0</v>
      </c>
      <c r="I84" t="b">
        <f t="shared" si="10"/>
        <v>0</v>
      </c>
      <c r="M84" t="b">
        <f t="shared" si="11"/>
        <v>0</v>
      </c>
      <c r="N84" t="b">
        <f t="shared" si="11"/>
        <v>0</v>
      </c>
    </row>
    <row r="85" spans="3:14" hidden="1" x14ac:dyDescent="0.25">
      <c r="C85" t="b">
        <f t="shared" si="9"/>
        <v>0</v>
      </c>
      <c r="D85" t="b">
        <f t="shared" si="9"/>
        <v>0</v>
      </c>
      <c r="H85" t="b">
        <f t="shared" si="10"/>
        <v>0</v>
      </c>
      <c r="I85" t="b">
        <f t="shared" si="10"/>
        <v>0</v>
      </c>
      <c r="M85" t="b">
        <f t="shared" si="11"/>
        <v>0</v>
      </c>
      <c r="N85" t="b">
        <f t="shared" si="11"/>
        <v>0</v>
      </c>
    </row>
    <row r="86" spans="3:14" hidden="1" x14ac:dyDescent="0.25">
      <c r="C86" t="b">
        <f t="shared" si="9"/>
        <v>0</v>
      </c>
      <c r="D86" t="b">
        <f t="shared" si="9"/>
        <v>0</v>
      </c>
      <c r="H86" t="b">
        <f t="shared" si="10"/>
        <v>0</v>
      </c>
      <c r="I86" t="b">
        <f t="shared" si="10"/>
        <v>0</v>
      </c>
      <c r="M86" t="b">
        <f t="shared" si="11"/>
        <v>0</v>
      </c>
      <c r="N86" t="b">
        <f t="shared" si="11"/>
        <v>0</v>
      </c>
    </row>
    <row r="87" spans="3:14" hidden="1" x14ac:dyDescent="0.25">
      <c r="C87" t="b">
        <f t="shared" si="9"/>
        <v>0</v>
      </c>
      <c r="D87" t="b">
        <f t="shared" si="9"/>
        <v>0</v>
      </c>
      <c r="H87" t="b">
        <f t="shared" si="10"/>
        <v>0</v>
      </c>
      <c r="I87" t="b">
        <f t="shared" si="10"/>
        <v>0</v>
      </c>
      <c r="M87" t="b">
        <f t="shared" si="11"/>
        <v>0</v>
      </c>
      <c r="N87" t="b">
        <f t="shared" si="11"/>
        <v>0</v>
      </c>
    </row>
    <row r="88" spans="3:14" hidden="1" x14ac:dyDescent="0.25">
      <c r="C88" t="b">
        <f t="shared" si="9"/>
        <v>0</v>
      </c>
      <c r="D88" t="b">
        <f t="shared" si="9"/>
        <v>0</v>
      </c>
      <c r="H88" t="b">
        <f t="shared" si="10"/>
        <v>0</v>
      </c>
      <c r="I88" t="b">
        <f t="shared" si="10"/>
        <v>0</v>
      </c>
      <c r="M88" t="b">
        <f t="shared" si="11"/>
        <v>0</v>
      </c>
      <c r="N88" t="b">
        <f t="shared" si="11"/>
        <v>0</v>
      </c>
    </row>
    <row r="89" spans="3:14" hidden="1" x14ac:dyDescent="0.25">
      <c r="C89" t="b">
        <f t="shared" si="9"/>
        <v>0</v>
      </c>
      <c r="D89" t="b">
        <f t="shared" si="9"/>
        <v>0</v>
      </c>
      <c r="H89" t="b">
        <f t="shared" si="10"/>
        <v>0</v>
      </c>
      <c r="I89" t="b">
        <f t="shared" si="10"/>
        <v>0</v>
      </c>
      <c r="M89" t="b">
        <f t="shared" si="11"/>
        <v>0</v>
      </c>
      <c r="N89" t="b">
        <f t="shared" si="11"/>
        <v>0</v>
      </c>
    </row>
    <row r="90" spans="3:14" hidden="1" x14ac:dyDescent="0.25">
      <c r="C90" t="b">
        <f t="shared" si="9"/>
        <v>0</v>
      </c>
      <c r="D90" t="b">
        <f t="shared" si="9"/>
        <v>0</v>
      </c>
      <c r="H90" t="b">
        <f t="shared" si="10"/>
        <v>0</v>
      </c>
      <c r="I90" t="b">
        <f t="shared" si="10"/>
        <v>0</v>
      </c>
      <c r="M90" t="b">
        <f t="shared" si="11"/>
        <v>0</v>
      </c>
      <c r="N90" t="b">
        <f t="shared" si="11"/>
        <v>0</v>
      </c>
    </row>
    <row r="144" ht="15.75" thickBot="1" x14ac:dyDescent="0.3"/>
    <row r="145" spans="34:46" ht="16.5" thickTop="1" thickBot="1" x14ac:dyDescent="0.3">
      <c r="AI145" s="219" t="s">
        <v>88</v>
      </c>
      <c r="AJ145" s="219"/>
    </row>
    <row r="146" spans="34:46" ht="15.75" thickBot="1" x14ac:dyDescent="0.3">
      <c r="AI146" s="133" t="s">
        <v>89</v>
      </c>
      <c r="AJ146" s="134" t="s">
        <v>90</v>
      </c>
    </row>
    <row r="147" spans="34:46" x14ac:dyDescent="0.25">
      <c r="AI147" s="135" t="s">
        <v>91</v>
      </c>
      <c r="AJ147" s="136">
        <v>60</v>
      </c>
      <c r="AS147" s="126" t="str">
        <f>IF($P$14="PA4",$P$16+80,"NOT PA4")</f>
        <v>NOT PA4</v>
      </c>
      <c r="AT147" s="126" t="str">
        <f>IF(P14="PA4",IF($AS$147&gt;=$AS$148,$AS$147,$AS$148),"NOT PA4")</f>
        <v>NOT PA4</v>
      </c>
    </row>
    <row r="148" spans="34:46" x14ac:dyDescent="0.25">
      <c r="AI148" s="135" t="s">
        <v>92</v>
      </c>
      <c r="AJ148" s="136">
        <v>70</v>
      </c>
      <c r="AS148" s="126" t="str">
        <f>IF($P$14="PA4",170,"NOT PA4")</f>
        <v>NOT PA4</v>
      </c>
    </row>
    <row r="149" spans="34:46" x14ac:dyDescent="0.25">
      <c r="AI149" s="135" t="s">
        <v>95</v>
      </c>
      <c r="AJ149" s="136">
        <v>80</v>
      </c>
    </row>
    <row r="150" spans="34:46" ht="15.75" thickBot="1" x14ac:dyDescent="0.3">
      <c r="AI150" s="137" t="s">
        <v>93</v>
      </c>
      <c r="AJ150" s="138">
        <v>250</v>
      </c>
    </row>
    <row r="151" spans="34:46" ht="15.75" thickTop="1" x14ac:dyDescent="0.25">
      <c r="AH151" s="139" t="s">
        <v>99</v>
      </c>
      <c r="AI151" s="140" t="e">
        <f>VLOOKUP(D8,AI147:AJ150,2,FALSE)</f>
        <v>#N/A</v>
      </c>
    </row>
    <row r="152" spans="34:46" x14ac:dyDescent="0.25">
      <c r="AH152" s="139" t="s">
        <v>96</v>
      </c>
      <c r="AI152" s="126" t="e">
        <f>IF(I11&gt;=AI151,"No","Yes")</f>
        <v>#N/A</v>
      </c>
    </row>
    <row r="153" spans="34:46" x14ac:dyDescent="0.25">
      <c r="AH153" s="139" t="s">
        <v>100</v>
      </c>
      <c r="AI153" s="140" t="e">
        <f>IF(I11&gt;=AI151,I11,AI151)</f>
        <v>#N/A</v>
      </c>
    </row>
    <row r="155" spans="34:46" x14ac:dyDescent="0.25">
      <c r="AH155" s="139" t="s">
        <v>27</v>
      </c>
    </row>
    <row r="156" spans="34:46" x14ac:dyDescent="0.25">
      <c r="AH156" s="139" t="s">
        <v>28</v>
      </c>
    </row>
    <row r="158" spans="34:46" x14ac:dyDescent="0.25">
      <c r="AM158" s="132" t="e">
        <f>ROUND(1267.2*((I10/9)+(I9*AI153/150)),2)</f>
        <v>#N/A</v>
      </c>
    </row>
    <row r="159" spans="34:46" x14ac:dyDescent="0.25">
      <c r="AH159" s="141" t="s">
        <v>18</v>
      </c>
      <c r="AI159" s="126" t="s">
        <v>102</v>
      </c>
    </row>
    <row r="160" spans="34:46" x14ac:dyDescent="0.25">
      <c r="AH160" s="141" t="s">
        <v>19</v>
      </c>
      <c r="AI160" s="126" t="s">
        <v>103</v>
      </c>
      <c r="AO160" s="126" t="str">
        <f>IF(P15="Yes","PAEfive",IF(P14="PA1","PAEone",IF(P14="PA2","PAEtwo",IF(P14="PA3","PAEthree",IF(P14="PA4","PAEfour","PAEempty")))))</f>
        <v>PAEempty</v>
      </c>
      <c r="AP160" s="126" t="str">
        <f>IF(P15="Yes","Afive",IF(P14="PA1","Aone",IF(P14="PA2","Atwo",IF(P14="PA3","Athree",IF(P14="PA4","Afour","")))))</f>
        <v/>
      </c>
    </row>
    <row r="161" spans="34:45" x14ac:dyDescent="0.25">
      <c r="AH161" s="141" t="s">
        <v>20</v>
      </c>
      <c r="AI161" s="126" t="s">
        <v>104</v>
      </c>
    </row>
    <row r="162" spans="34:45" x14ac:dyDescent="0.25">
      <c r="AH162" s="141" t="s">
        <v>21</v>
      </c>
      <c r="AI162" s="126" t="s">
        <v>105</v>
      </c>
      <c r="AP162" s="126" t="s">
        <v>148</v>
      </c>
    </row>
    <row r="163" spans="34:45" ht="54.95" customHeight="1" x14ac:dyDescent="0.25">
      <c r="AP163" s="126" t="s">
        <v>108</v>
      </c>
    </row>
    <row r="164" spans="34:45" ht="45" customHeight="1" x14ac:dyDescent="0.25">
      <c r="AP164" s="126" t="s">
        <v>110</v>
      </c>
    </row>
    <row r="165" spans="34:45" ht="47.45" customHeight="1" x14ac:dyDescent="0.25">
      <c r="AL165" s="126" t="s">
        <v>109</v>
      </c>
      <c r="AP165" s="126" t="s">
        <v>111</v>
      </c>
    </row>
    <row r="166" spans="34:45" ht="51.6" customHeight="1" x14ac:dyDescent="0.25">
      <c r="AL166" s="126" t="s">
        <v>113</v>
      </c>
      <c r="AP166" s="126" t="s">
        <v>112</v>
      </c>
    </row>
    <row r="167" spans="34:45" ht="45" customHeight="1" x14ac:dyDescent="0.25">
      <c r="AL167" s="126" t="s">
        <v>114</v>
      </c>
      <c r="AP167" s="126" t="s">
        <v>124</v>
      </c>
    </row>
    <row r="168" spans="34:45" x14ac:dyDescent="0.25">
      <c r="AL168" s="126" t="s">
        <v>115</v>
      </c>
    </row>
    <row r="169" spans="34:45" ht="47.45" customHeight="1" x14ac:dyDescent="0.25">
      <c r="AL169" s="126" t="s">
        <v>125</v>
      </c>
      <c r="AS169" s="142" t="str">
        <f>IF(P15="Yes","payequationfive",IF(P14="PA1","payequationone",IF(P14="PA2","payequationtwo",IF(P14="PA3","payequationthree",IF(P14="PA4","payequationfour","")))))</f>
        <v/>
      </c>
    </row>
    <row r="170" spans="34:45" x14ac:dyDescent="0.25">
      <c r="AS170" s="142"/>
    </row>
    <row r="171" spans="34:45" ht="54" customHeight="1" x14ac:dyDescent="0.25">
      <c r="AS171" s="142" t="s">
        <v>117</v>
      </c>
    </row>
    <row r="172" spans="34:45" ht="54" customHeight="1" x14ac:dyDescent="0.25">
      <c r="AS172" s="142" t="s">
        <v>118</v>
      </c>
    </row>
    <row r="173" spans="34:45" ht="54" customHeight="1" x14ac:dyDescent="0.25">
      <c r="AS173" s="142" t="s">
        <v>119</v>
      </c>
    </row>
    <row r="174" spans="34:45" ht="54" customHeight="1" x14ac:dyDescent="0.25">
      <c r="AS174" s="142" t="s">
        <v>120</v>
      </c>
    </row>
    <row r="175" spans="34:45" ht="54" customHeight="1" x14ac:dyDescent="0.25">
      <c r="AS175" s="142" t="s">
        <v>121</v>
      </c>
    </row>
  </sheetData>
  <sheetProtection algorithmName="SHA-512" hashValue="zRdnaPVZn9pI/5G1Ryfo/NFkoOauzXPy5ay9WI1Hdz5+8XbE0vhF5HuJU43jg3/tCrTXHMX3OT1jIBz0Do04nQ==" saltValue="TQxwX1EQqUtUL42O6Bju7Q==" spinCount="100000" sheet="1" objects="1" scenarios="1" selectLockedCells="1"/>
  <mergeCells count="32">
    <mergeCell ref="AI145:AJ145"/>
    <mergeCell ref="B21:H21"/>
    <mergeCell ref="I21:J21"/>
    <mergeCell ref="K21:O21"/>
    <mergeCell ref="B22:P22"/>
    <mergeCell ref="D57:F57"/>
    <mergeCell ref="G57:J57"/>
    <mergeCell ref="L57:O57"/>
    <mergeCell ref="E14:L14"/>
    <mergeCell ref="M14:O14"/>
    <mergeCell ref="B15:O15"/>
    <mergeCell ref="C18:D18"/>
    <mergeCell ref="B20:D20"/>
    <mergeCell ref="E20:K20"/>
    <mergeCell ref="B8:C8"/>
    <mergeCell ref="D8:P8"/>
    <mergeCell ref="B9:H9"/>
    <mergeCell ref="B10:H10"/>
    <mergeCell ref="B11:H11"/>
    <mergeCell ref="B13:P13"/>
    <mergeCell ref="E6:P6"/>
    <mergeCell ref="B7:C7"/>
    <mergeCell ref="E7:F7"/>
    <mergeCell ref="G7:J7"/>
    <mergeCell ref="K7:L7"/>
    <mergeCell ref="M7:P7"/>
    <mergeCell ref="B3:P3"/>
    <mergeCell ref="C4:P4"/>
    <mergeCell ref="C5:F5"/>
    <mergeCell ref="H5:I5"/>
    <mergeCell ref="K5:L5"/>
    <mergeCell ref="N5:P5"/>
  </mergeCells>
  <conditionalFormatting sqref="I21">
    <cfRule type="cellIs" dxfId="23" priority="5" operator="between">
      <formula>0.00001</formula>
      <formula>500000</formula>
    </cfRule>
    <cfRule type="cellIs" dxfId="22" priority="6" operator="between">
      <formula>-0.001</formula>
      <formula>-500000</formula>
    </cfRule>
  </conditionalFormatting>
  <conditionalFormatting sqref="L57 F24:F56 K24:K56 P24:P56">
    <cfRule type="containsText" dxfId="21" priority="2" operator="containsText" text="CA">
      <formula>NOT(ISERROR(SEARCH("CA",F24)))</formula>
    </cfRule>
    <cfRule type="cellIs" dxfId="20" priority="3" operator="between">
      <formula>0</formula>
      <formula>500000</formula>
    </cfRule>
    <cfRule type="cellIs" dxfId="19" priority="4" operator="between">
      <formula>-0.0000000001</formula>
      <formula>-500000</formula>
    </cfRule>
  </conditionalFormatting>
  <conditionalFormatting sqref="P21">
    <cfRule type="cellIs" dxfId="18" priority="1" operator="between">
      <formula>0.0000001</formula>
      <formula>500000</formula>
    </cfRule>
  </conditionalFormatting>
  <dataValidations count="9">
    <dataValidation type="list" errorStyle="warning" allowBlank="1" showInputMessage="1" showErrorMessage="1" errorTitle="WARNING" error="Incorrect value entered in cell D8. Please choose a surface course mix from the drop-down menu" promptTitle="Instructions" prompt="Please select a surface course mix from the drop-down menu" sqref="D8" xr:uid="{70E562D8-E1F0-48DD-9F4C-D635B5B0EAAE}">
      <formula1>$AI$147:$AI$150</formula1>
    </dataValidation>
    <dataValidation errorStyle="warning" allowBlank="1" showInputMessage="1" sqref="E19" xr:uid="{DC607C50-F8A4-424A-A0AF-D8787E96649D}"/>
    <dataValidation type="list" errorStyle="warning" allowBlank="1" showInputMessage="1" showErrorMessage="1" errorTitle="WARNING" error="Please select a value for the paving route location from the drop-down menu" promptTitle="Instrucitons" prompt="Please select a value from the drop-down menu" sqref="E14:L14" xr:uid="{4CB222E1-0DBE-4C2A-B7E7-BF59A19B27FA}">
      <formula1>$AH$159:$AH$162</formula1>
    </dataValidation>
    <dataValidation type="decimal" allowBlank="1" showInputMessage="1" showErrorMessage="1" errorTitle="Warning" error="Please enter a numeric value between 0 and 500 in/mi for the IRI measurement" promptTitle="Instructions" prompt="Please enter your pre-construction IRI here." sqref="F16" xr:uid="{9F06C8E6-0DD0-4F32-898D-D2B4ED74652E}">
      <formula1>0</formula1>
      <formula2>500</formula2>
    </dataValidation>
    <dataValidation type="decimal" allowBlank="1" showInputMessage="1" showErrorMessage="1" errorTitle="Warning" error="Please enter a numeric value between 0 and 500 in/mi for the IRI measurement" promptTitle="Instructions" prompt="Please enter your target IRI here._x000a__x000a_You can determine your target IRI on the worksheet titled &quot;Target IRI Lookup Table &amp; Tool&quot;" sqref="P16" xr:uid="{87BB9612-B263-4411-B13F-9F82896CD5FA}">
      <formula1>0</formula1>
      <formula2>500</formula2>
    </dataValidation>
    <dataValidation type="decimal" allowBlank="1" showInputMessage="1" showErrorMessage="1" errorTitle="Warning" error="Please enter a numeric value between 0 and 300 in/mi for the IRI measurement" promptTitle="Instructions" prompt="Please enter your current or preconstruction IRI here." sqref="L16" xr:uid="{7511490B-267F-4B9A-8254-0D701769EE03}">
      <formula1>0</formula1>
      <formula2>500</formula2>
    </dataValidation>
    <dataValidation type="list" allowBlank="1" showInputMessage="1" showErrorMessage="1" errorTitle="WARNING" error="Please enter a valid entry from the drop-down menu or leave this cell blank" promptTitle="Instructions" prompt="Please select a value from the drop-down menu._x000a__x000a_Milling is one operation. Paving each layer of asphalt mix is an individual operation unless plans specify paving a mix in two lifts.  In such case, each lift is considered as an operation." sqref="P15" xr:uid="{1C8058C9-351E-4B0B-8104-88320A157AC1}">
      <formula1>$AH$155:$AH$156</formula1>
    </dataValidation>
    <dataValidation allowBlank="1" showInputMessage="1" showErrorMessage="1" promptTitle="Instructions" prompt="Please enter your target IRI here._x000a__x000a_You can determine your target IRI on the worksheet titled &quot;Target IRI Lookup Table &amp; Tool&quot;" sqref="E18" xr:uid="{0D54655F-62C7-403A-8E05-03D73F8EC868}"/>
    <dataValidation allowBlank="1" showInputMessage="1" showErrorMessage="1" promptTitle="Instructions" prompt="Please add up the total pay adjustments of any excluded lots from this worksheet and enter that value into this cell. If the excluded lots' pay adjustments aren't listed here, then those pay adjustments will count toward the total pay adjustments." sqref="P20" xr:uid="{4F7D862D-741D-499C-BA9C-864EEF4E8045}"/>
  </dataValidations>
  <pageMargins left="0.7" right="0.7" top="0.75" bottom="0.75" header="0.3" footer="0.3"/>
  <pageSetup scale="72" fitToHeight="0" orientation="portrait" r:id="rId1"/>
  <headerFooter>
    <oddHeader>&amp;C&amp;"-,Bold"&amp;12Lane IRI Data Summary
&amp;A</oddHeader>
    <oddFooter>&amp;L&amp;G&amp;C&amp;"-,Bold"&amp;14New Jersey Department of Transportation
Division of Local Aid &amp; Economic Development&amp;R&amp;G</oddFooter>
  </headerFooter>
  <drawing r:id="rId2"/>
  <legacyDrawing r:id="rId3"/>
  <legacyDrawingHF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49D85-8B51-46D1-B1E4-DA67854D2086}">
  <sheetPr>
    <pageSetUpPr fitToPage="1"/>
  </sheetPr>
  <dimension ref="B1:IO175"/>
  <sheetViews>
    <sheetView topLeftCell="A3" zoomScale="115" zoomScaleNormal="115" workbookViewId="0">
      <selection activeCell="C4" sqref="C4:P4"/>
    </sheetView>
  </sheetViews>
  <sheetFormatPr defaultColWidth="8.7109375" defaultRowHeight="15" x14ac:dyDescent="0.25"/>
  <cols>
    <col min="1" max="1" width="9" customWidth="1"/>
    <col min="2" max="2" width="9.5703125" customWidth="1"/>
    <col min="3" max="3" width="7.85546875" customWidth="1"/>
    <col min="4" max="4" width="7.5703125" customWidth="1"/>
    <col min="5" max="5" width="5.140625" customWidth="1"/>
    <col min="6" max="6" width="12.42578125" customWidth="1"/>
    <col min="7" max="7" width="8.5703125" customWidth="1"/>
    <col min="8" max="9" width="7.7109375" customWidth="1"/>
    <col min="10" max="10" width="5.28515625" customWidth="1"/>
    <col min="11" max="11" width="12.42578125" customWidth="1"/>
    <col min="12" max="12" width="8.140625" bestFit="1" customWidth="1"/>
    <col min="13" max="13" width="7.42578125" customWidth="1"/>
    <col min="14" max="14" width="6.85546875" customWidth="1"/>
    <col min="15" max="15" width="5.7109375" customWidth="1"/>
    <col min="16" max="16" width="12.42578125" customWidth="1"/>
    <col min="17" max="19" width="57" customWidth="1"/>
    <col min="20" max="20" width="10.5703125" customWidth="1"/>
    <col min="23" max="23" width="10.42578125" customWidth="1"/>
    <col min="26" max="34" width="8.7109375" style="126"/>
    <col min="35" max="35" width="99.85546875" style="126" customWidth="1"/>
    <col min="36" max="38" width="8.7109375" style="126"/>
    <col min="39" max="39" width="30.42578125" style="126" customWidth="1"/>
    <col min="40" max="41" width="8.7109375" style="126"/>
    <col min="42" max="42" width="9.42578125" style="126" bestFit="1" customWidth="1"/>
    <col min="43" max="43" width="70.85546875" style="126" customWidth="1"/>
    <col min="44" max="46" width="8.7109375" style="126"/>
    <col min="47" max="47" width="88.7109375" style="126" customWidth="1"/>
    <col min="48" max="249" width="8.7109375" style="126"/>
  </cols>
  <sheetData>
    <row r="1" spans="2:25" ht="12.6" hidden="1" customHeight="1" x14ac:dyDescent="0.25"/>
    <row r="2" spans="2:25" hidden="1" x14ac:dyDescent="0.25"/>
    <row r="3" spans="2:25" ht="15.75" thickBot="1" x14ac:dyDescent="0.3">
      <c r="B3" s="237" t="s">
        <v>178</v>
      </c>
      <c r="C3" s="237"/>
      <c r="D3" s="237"/>
      <c r="E3" s="237"/>
      <c r="F3" s="237"/>
      <c r="G3" s="237"/>
      <c r="H3" s="237"/>
      <c r="I3" s="237"/>
      <c r="J3" s="237"/>
      <c r="K3" s="237"/>
      <c r="L3" s="237"/>
      <c r="M3" s="237"/>
      <c r="N3" s="237"/>
      <c r="O3" s="237"/>
      <c r="P3" s="237"/>
    </row>
    <row r="4" spans="2:25" ht="15.75" thickBot="1" x14ac:dyDescent="0.3">
      <c r="B4" s="43" t="s">
        <v>78</v>
      </c>
      <c r="C4" s="204"/>
      <c r="D4" s="204"/>
      <c r="E4" s="204"/>
      <c r="F4" s="204"/>
      <c r="G4" s="204"/>
      <c r="H4" s="204"/>
      <c r="I4" s="204"/>
      <c r="J4" s="204"/>
      <c r="K4" s="204"/>
      <c r="L4" s="204"/>
      <c r="M4" s="204"/>
      <c r="N4" s="204"/>
      <c r="O4" s="204"/>
      <c r="P4" s="205"/>
      <c r="Q4" s="155"/>
      <c r="R4" s="126"/>
      <c r="S4" s="126"/>
      <c r="T4" s="126"/>
      <c r="U4" s="126"/>
      <c r="V4" s="126"/>
      <c r="W4" s="126"/>
      <c r="X4" s="126"/>
      <c r="Y4" s="126"/>
    </row>
    <row r="5" spans="2:25" ht="15.75" thickBot="1" x14ac:dyDescent="0.3">
      <c r="B5" s="44" t="s">
        <v>79</v>
      </c>
      <c r="C5" s="206"/>
      <c r="D5" s="206"/>
      <c r="E5" s="206"/>
      <c r="F5" s="207"/>
      <c r="G5" s="44" t="s">
        <v>80</v>
      </c>
      <c r="H5" s="208"/>
      <c r="I5" s="209"/>
      <c r="J5" s="44" t="s">
        <v>81</v>
      </c>
      <c r="K5" s="211"/>
      <c r="L5" s="212"/>
      <c r="M5" s="45" t="s">
        <v>82</v>
      </c>
      <c r="N5" s="210"/>
      <c r="O5" s="211"/>
      <c r="P5" s="212"/>
      <c r="Q5" s="154"/>
      <c r="R5" s="126"/>
      <c r="S5" s="126"/>
      <c r="T5" s="126"/>
      <c r="U5" s="126"/>
      <c r="V5" s="126"/>
      <c r="W5" s="126"/>
      <c r="X5" s="126"/>
      <c r="Y5" s="126"/>
    </row>
    <row r="6" spans="2:25" ht="15.75" thickBot="1" x14ac:dyDescent="0.3">
      <c r="B6" s="46" t="s">
        <v>83</v>
      </c>
      <c r="C6" s="47"/>
      <c r="D6" s="47"/>
      <c r="E6" s="211"/>
      <c r="F6" s="211"/>
      <c r="G6" s="211"/>
      <c r="H6" s="211"/>
      <c r="I6" s="211"/>
      <c r="J6" s="211"/>
      <c r="K6" s="211"/>
      <c r="L6" s="211"/>
      <c r="M6" s="211"/>
      <c r="N6" s="211"/>
      <c r="O6" s="211"/>
      <c r="P6" s="212"/>
      <c r="Q6" s="126"/>
      <c r="R6" s="126"/>
      <c r="S6" s="126"/>
      <c r="T6" s="126"/>
      <c r="U6" s="126"/>
      <c r="V6" s="126"/>
      <c r="W6" s="126"/>
      <c r="X6" s="126"/>
      <c r="Y6" s="126"/>
    </row>
    <row r="7" spans="2:25" ht="15.6" customHeight="1" thickBot="1" x14ac:dyDescent="0.3">
      <c r="B7" s="202" t="s">
        <v>84</v>
      </c>
      <c r="C7" s="203"/>
      <c r="D7" s="30"/>
      <c r="E7" s="202" t="s">
        <v>85</v>
      </c>
      <c r="F7" s="203"/>
      <c r="G7" s="216"/>
      <c r="H7" s="216"/>
      <c r="I7" s="216"/>
      <c r="J7" s="217"/>
      <c r="K7" s="214" t="s">
        <v>149</v>
      </c>
      <c r="L7" s="215"/>
      <c r="M7" s="216"/>
      <c r="N7" s="216"/>
      <c r="O7" s="216"/>
      <c r="P7" s="217"/>
      <c r="Q7" s="126"/>
      <c r="R7" s="132"/>
      <c r="S7" s="126"/>
      <c r="T7" s="126"/>
      <c r="U7" s="126"/>
      <c r="V7" s="126"/>
      <c r="W7" s="126"/>
      <c r="X7" s="126"/>
      <c r="Y7" s="126"/>
    </row>
    <row r="8" spans="2:25" ht="15.6" customHeight="1" thickBot="1" x14ac:dyDescent="0.3">
      <c r="B8" s="202" t="s">
        <v>94</v>
      </c>
      <c r="C8" s="203"/>
      <c r="D8" s="211"/>
      <c r="E8" s="211"/>
      <c r="F8" s="211"/>
      <c r="G8" s="211"/>
      <c r="H8" s="211"/>
      <c r="I8" s="211"/>
      <c r="J8" s="211"/>
      <c r="K8" s="211"/>
      <c r="L8" s="211"/>
      <c r="M8" s="211"/>
      <c r="N8" s="211"/>
      <c r="O8" s="211"/>
      <c r="P8" s="212"/>
      <c r="Q8" s="126"/>
      <c r="R8" s="129"/>
      <c r="S8" s="126"/>
      <c r="T8" s="126"/>
      <c r="U8" s="126"/>
      <c r="V8" s="126"/>
      <c r="W8" s="126"/>
      <c r="X8" s="126"/>
      <c r="Y8" s="126"/>
    </row>
    <row r="9" spans="2:25" ht="15.6" customHeight="1" thickBot="1" x14ac:dyDescent="0.3">
      <c r="B9" s="202" t="s">
        <v>97</v>
      </c>
      <c r="C9" s="203"/>
      <c r="D9" s="203"/>
      <c r="E9" s="203"/>
      <c r="F9" s="203"/>
      <c r="G9" s="203"/>
      <c r="H9" s="203"/>
      <c r="I9" s="40"/>
      <c r="J9" s="48"/>
      <c r="K9" s="49"/>
      <c r="L9" s="49"/>
      <c r="M9" s="49"/>
      <c r="N9" s="49"/>
      <c r="O9" s="49"/>
      <c r="P9" s="50"/>
      <c r="Q9" s="126"/>
      <c r="R9" s="126"/>
      <c r="S9" s="126"/>
      <c r="T9" s="126"/>
      <c r="U9" s="126"/>
      <c r="V9" s="126"/>
      <c r="W9" s="126"/>
      <c r="X9" s="126"/>
      <c r="Y9" s="126"/>
    </row>
    <row r="10" spans="2:25" ht="15.6" customHeight="1" thickBot="1" x14ac:dyDescent="0.3">
      <c r="B10" s="202" t="s">
        <v>98</v>
      </c>
      <c r="C10" s="203"/>
      <c r="D10" s="203"/>
      <c r="E10" s="203"/>
      <c r="F10" s="203"/>
      <c r="G10" s="203"/>
      <c r="H10" s="203"/>
      <c r="I10" s="41"/>
      <c r="J10" s="48"/>
      <c r="K10" s="49"/>
      <c r="L10" s="49"/>
      <c r="M10" s="49"/>
      <c r="N10" s="49"/>
      <c r="O10" s="49"/>
      <c r="P10" s="50"/>
      <c r="Q10" s="126"/>
      <c r="R10" s="126"/>
      <c r="S10" s="126"/>
      <c r="T10" s="126"/>
      <c r="U10" s="126"/>
      <c r="V10" s="126"/>
      <c r="W10" s="126"/>
      <c r="X10" s="126"/>
      <c r="Y10" s="126"/>
    </row>
    <row r="11" spans="2:25" ht="15.6" customHeight="1" thickBot="1" x14ac:dyDescent="0.3">
      <c r="B11" s="202" t="s">
        <v>147</v>
      </c>
      <c r="C11" s="203"/>
      <c r="D11" s="203"/>
      <c r="E11" s="203"/>
      <c r="F11" s="203"/>
      <c r="G11" s="203"/>
      <c r="H11" s="203"/>
      <c r="I11" s="33"/>
      <c r="K11" s="51"/>
      <c r="L11" s="51"/>
      <c r="M11" s="52"/>
      <c r="N11" s="52"/>
      <c r="O11" s="53"/>
      <c r="P11" s="54"/>
      <c r="Q11" s="126"/>
      <c r="R11" s="126"/>
      <c r="S11" s="126"/>
      <c r="T11" s="150"/>
      <c r="U11" s="126"/>
      <c r="V11" s="129"/>
      <c r="W11" s="126"/>
      <c r="X11" s="126"/>
      <c r="Y11" s="126"/>
    </row>
    <row r="12" spans="2:25" ht="15.6" customHeight="1" thickBot="1" x14ac:dyDescent="0.3">
      <c r="B12" s="55" t="str">
        <f>IF(OR(ISBLANK(I11),ISBLANK(D8)),"",IF(AI152="Yes", "P does not meet minimum price requirement. Instead P will equal:",""))</f>
        <v/>
      </c>
      <c r="C12" s="49"/>
      <c r="D12" s="49"/>
      <c r="E12" s="47"/>
      <c r="F12" s="47"/>
      <c r="G12" s="32"/>
      <c r="H12" s="42" t="str">
        <f>IF(OR(ISBLANK(I11),ISBLANK(D8)),"",IF(I11&gt;=AI151,"",AI151))</f>
        <v/>
      </c>
      <c r="I12" s="35"/>
      <c r="J12" s="56"/>
      <c r="K12" s="57"/>
      <c r="L12" s="57"/>
      <c r="M12" s="58"/>
      <c r="N12" s="58"/>
      <c r="O12" s="59"/>
      <c r="P12" s="60"/>
      <c r="Q12" s="126"/>
      <c r="R12" s="126"/>
      <c r="S12" s="126"/>
      <c r="T12" s="126"/>
      <c r="U12" s="126"/>
      <c r="V12" s="129"/>
      <c r="W12" s="126"/>
      <c r="X12" s="126"/>
      <c r="Y12" s="126"/>
    </row>
    <row r="13" spans="2:25" ht="15.75" thickBot="1" x14ac:dyDescent="0.3">
      <c r="B13" s="225" t="s">
        <v>142</v>
      </c>
      <c r="C13" s="226"/>
      <c r="D13" s="226"/>
      <c r="E13" s="226"/>
      <c r="F13" s="226"/>
      <c r="G13" s="226"/>
      <c r="H13" s="226"/>
      <c r="I13" s="226"/>
      <c r="J13" s="226"/>
      <c r="K13" s="226"/>
      <c r="L13" s="226"/>
      <c r="M13" s="226"/>
      <c r="N13" s="226"/>
      <c r="O13" s="226"/>
      <c r="P13" s="227"/>
      <c r="Q13" s="126"/>
      <c r="R13" s="126"/>
      <c r="S13" s="126"/>
      <c r="T13" s="126"/>
      <c r="U13" s="126"/>
      <c r="V13" s="126"/>
      <c r="W13" s="126"/>
      <c r="X13" s="126"/>
      <c r="Y13" s="126"/>
    </row>
    <row r="14" spans="2:25" ht="15.75" thickBot="1" x14ac:dyDescent="0.3">
      <c r="B14" s="46" t="s">
        <v>101</v>
      </c>
      <c r="C14" s="61"/>
      <c r="D14" s="61"/>
      <c r="E14" s="211"/>
      <c r="F14" s="211"/>
      <c r="G14" s="211"/>
      <c r="H14" s="211"/>
      <c r="I14" s="211"/>
      <c r="J14" s="211"/>
      <c r="K14" s="211"/>
      <c r="L14" s="211"/>
      <c r="M14" s="220" t="s">
        <v>106</v>
      </c>
      <c r="N14" s="220"/>
      <c r="O14" s="220"/>
      <c r="P14" s="50" t="str">
        <f>IF(OR(ISBLANK(E14)),"",VLOOKUP(E14,AH159:AI162,2,FALSE))</f>
        <v/>
      </c>
      <c r="Q14" s="126"/>
      <c r="R14" s="126"/>
      <c r="S14" s="126"/>
      <c r="T14" s="126"/>
      <c r="U14" s="126"/>
      <c r="V14" s="126"/>
      <c r="W14" s="126"/>
      <c r="X14" s="126"/>
      <c r="Y14" s="126"/>
    </row>
    <row r="15" spans="2:25" ht="15.75" thickBot="1" x14ac:dyDescent="0.3">
      <c r="B15" s="233" t="s">
        <v>123</v>
      </c>
      <c r="C15" s="234"/>
      <c r="D15" s="234"/>
      <c r="E15" s="234"/>
      <c r="F15" s="234"/>
      <c r="G15" s="234"/>
      <c r="H15" s="234"/>
      <c r="I15" s="234"/>
      <c r="J15" s="234"/>
      <c r="K15" s="234"/>
      <c r="L15" s="234"/>
      <c r="M15" s="234"/>
      <c r="N15" s="234"/>
      <c r="O15" s="234"/>
      <c r="P15" s="85"/>
      <c r="Q15" s="126"/>
      <c r="R15" s="129"/>
      <c r="S15" s="126"/>
      <c r="T15" s="126"/>
      <c r="U15" s="126"/>
      <c r="V15" s="126"/>
      <c r="W15" s="126"/>
      <c r="X15" s="126"/>
      <c r="Y15" s="126"/>
    </row>
    <row r="16" spans="2:25" ht="15.75" thickBot="1" x14ac:dyDescent="0.3">
      <c r="B16" s="46" t="s">
        <v>122</v>
      </c>
      <c r="C16" s="48"/>
      <c r="D16" s="48"/>
      <c r="E16" s="48"/>
      <c r="F16" s="86"/>
      <c r="G16" s="66"/>
      <c r="H16" s="67"/>
      <c r="I16" s="67"/>
      <c r="J16" s="68"/>
      <c r="K16" s="68"/>
      <c r="L16" s="69"/>
      <c r="M16" s="46" t="s">
        <v>107</v>
      </c>
      <c r="N16" s="47"/>
      <c r="O16" s="48"/>
      <c r="P16" s="34"/>
      <c r="Q16" s="126"/>
      <c r="R16" s="129"/>
      <c r="S16" s="126"/>
      <c r="T16" s="126"/>
      <c r="U16" s="126"/>
      <c r="V16" s="126"/>
      <c r="W16" s="126"/>
      <c r="X16" s="126"/>
      <c r="Y16" s="126"/>
    </row>
    <row r="17" spans="2:64" ht="34.5" customHeight="1" x14ac:dyDescent="0.25">
      <c r="B17" s="62"/>
      <c r="C17" s="63"/>
      <c r="D17" s="63"/>
      <c r="G17" s="64"/>
      <c r="H17" s="64"/>
      <c r="I17" s="64"/>
      <c r="J17" s="64"/>
      <c r="K17" s="64"/>
      <c r="L17" s="64"/>
      <c r="M17" s="65"/>
      <c r="N17" s="65"/>
      <c r="O17" s="65"/>
      <c r="P17" s="70"/>
      <c r="Q17" s="126"/>
      <c r="R17" s="129"/>
      <c r="S17" s="126"/>
      <c r="T17" s="126"/>
      <c r="U17" s="126"/>
      <c r="V17" s="126"/>
      <c r="W17" s="126"/>
      <c r="X17" s="126"/>
      <c r="Y17" s="126"/>
      <c r="AU17" s="126" t="s">
        <v>130</v>
      </c>
      <c r="AV17" s="127" t="s">
        <v>140</v>
      </c>
      <c r="BL17" s="128" t="str">
        <f>IF($P$15="Yes",IF(E24&lt;=$P$16,0, ($AM$158/((-37.75347*LN($P$16))+194.87))-($AM$158/((-37.75347*LN(E24))+194.87))),"NOT PA5 ONE OPERATION")</f>
        <v>NOT PA5 ONE OPERATION</v>
      </c>
    </row>
    <row r="18" spans="2:64" ht="34.5" customHeight="1" x14ac:dyDescent="0.25">
      <c r="B18" s="71" t="str">
        <f>IF(P15="No",IF(P14="PA1","A =",IF(P14="PA3","A=","")),IF(P15="Yes","A=",""))</f>
        <v/>
      </c>
      <c r="C18" s="213" t="str">
        <f>IF(P15="No",IF(P14="PA1",ROUND(1267.2*((I10/9)+(I9*AI153/150)),2),IF(P14="PA3",ROUND(1267.2*((I10/9)+(I9*AI153/150)),2),"")),IF(P15="Yes",ROUND(1267.2*((I10/9)+(I9*AI153/150)),2),""))</f>
        <v/>
      </c>
      <c r="D18" s="213"/>
      <c r="E18" s="72"/>
      <c r="F18" s="73"/>
      <c r="G18" s="64"/>
      <c r="H18" s="64"/>
      <c r="I18" s="64"/>
      <c r="J18" s="64"/>
      <c r="K18" s="64"/>
      <c r="L18" s="64"/>
      <c r="M18" s="65"/>
      <c r="N18" s="65"/>
      <c r="O18" s="65"/>
      <c r="P18" s="70"/>
      <c r="Q18" s="126"/>
      <c r="R18" s="126"/>
      <c r="S18" s="126"/>
      <c r="T18" s="126"/>
      <c r="U18" s="126"/>
      <c r="V18" s="126"/>
      <c r="W18" s="126"/>
      <c r="X18" s="126"/>
      <c r="Y18" s="126"/>
      <c r="AU18" s="126" t="s">
        <v>134</v>
      </c>
      <c r="AV18" s="127" t="s">
        <v>139</v>
      </c>
      <c r="BL18" s="126" t="str">
        <f>IF($P$14="PA1",IF(E24&lt;$P$16,0,IF(E24&gt;170,_xlfn.CONCAT("-$",ROUND($C$18,2)," or CA"),($C$18/((-37.75347*LN($P$16))+194.87))-($C$18/((-37.75347*LN(E24))+194.87)))),"NOT PA1")</f>
        <v>NOT PA1</v>
      </c>
    </row>
    <row r="19" spans="2:64" ht="48.75" customHeight="1" thickBot="1" x14ac:dyDescent="0.3">
      <c r="B19" s="71"/>
      <c r="C19" s="73"/>
      <c r="D19" s="73"/>
      <c r="E19" s="64"/>
      <c r="F19" s="64"/>
      <c r="G19" s="64"/>
      <c r="J19" s="74"/>
      <c r="K19" s="74"/>
      <c r="L19" s="64"/>
      <c r="M19" s="65"/>
      <c r="N19" s="65"/>
      <c r="O19" s="65"/>
      <c r="P19" s="70"/>
      <c r="Q19" s="126"/>
      <c r="R19" s="129"/>
      <c r="S19" s="126"/>
      <c r="T19" s="126"/>
      <c r="U19" s="126"/>
      <c r="V19" s="126"/>
      <c r="W19" s="126"/>
      <c r="X19" s="126"/>
      <c r="Y19" s="126"/>
      <c r="AU19" s="126" t="s">
        <v>133</v>
      </c>
      <c r="AV19" s="127" t="s">
        <v>138</v>
      </c>
      <c r="BL19" s="126" t="str">
        <f>IF($P$14="PA2",IF(E24&lt;=120,0,IF(E24&gt;170,"Max Neg. Pay/CA",((E24-120)*-5))),"NOT PA2")</f>
        <v>NOT PA2</v>
      </c>
    </row>
    <row r="20" spans="2:64" ht="15.75" thickBot="1" x14ac:dyDescent="0.3">
      <c r="B20" s="202" t="s">
        <v>141</v>
      </c>
      <c r="C20" s="203"/>
      <c r="D20" s="203"/>
      <c r="E20" s="235"/>
      <c r="F20" s="235"/>
      <c r="G20" s="235"/>
      <c r="H20" s="235"/>
      <c r="I20" s="235"/>
      <c r="J20" s="235"/>
      <c r="K20" s="236"/>
      <c r="L20" s="75" t="s">
        <v>150</v>
      </c>
      <c r="M20" s="75"/>
      <c r="N20" s="75"/>
      <c r="O20" s="75"/>
      <c r="P20" s="145"/>
      <c r="Q20" s="126"/>
      <c r="R20" s="126"/>
      <c r="S20" s="126"/>
      <c r="T20" s="126"/>
      <c r="U20" s="126"/>
      <c r="V20" s="126"/>
      <c r="W20" s="126"/>
      <c r="X20" s="126"/>
      <c r="Y20" s="126"/>
      <c r="AU20" s="126" t="s">
        <v>132</v>
      </c>
      <c r="AV20" s="129" t="s">
        <v>137</v>
      </c>
      <c r="BL20" s="126" t="str">
        <f>IF($P$14="PA3",IF(E24&lt;=120,0,IF(E24&gt;170,_xlfn.CONCAT("-$",C18," or CA"),($C$18/((-37.75347*LN($P$16))+194.87))-($C$18/((-37.75347*LN(E24))+194.87)))),"NOT PA3")</f>
        <v>NOT PA3</v>
      </c>
    </row>
    <row r="21" spans="2:64" ht="15.75" thickBot="1" x14ac:dyDescent="0.3">
      <c r="B21" s="231" t="s">
        <v>143</v>
      </c>
      <c r="C21" s="232"/>
      <c r="D21" s="232"/>
      <c r="E21" s="232"/>
      <c r="F21" s="232"/>
      <c r="G21" s="232"/>
      <c r="H21" s="232"/>
      <c r="I21" s="228">
        <f>IF(SUM(F24:F56)+SUM(K24:K56)+SUM(P24:P56)=0,0,SUM(F24:F56)+SUM(K24:K56)+SUM(P24:P56)-P20)</f>
        <v>0</v>
      </c>
      <c r="J21" s="228"/>
      <c r="K21" s="229" t="s">
        <v>145</v>
      </c>
      <c r="L21" s="230"/>
      <c r="M21" s="230"/>
      <c r="N21" s="230"/>
      <c r="O21" s="230"/>
      <c r="P21" s="76">
        <f>COUNTIF(F24:F56,"*CA*")+COUNTIF(K24:K56,"*CA*")+COUNTIF(P24:P56,"*CA*")</f>
        <v>0</v>
      </c>
      <c r="Q21" s="126"/>
      <c r="R21" s="126"/>
      <c r="S21" s="126"/>
      <c r="T21" s="126"/>
      <c r="U21" s="126"/>
      <c r="V21" s="126"/>
      <c r="W21" s="126"/>
      <c r="X21" s="126"/>
      <c r="Y21" s="126"/>
      <c r="AU21" s="126" t="s">
        <v>131</v>
      </c>
      <c r="AV21" s="127" t="s">
        <v>136</v>
      </c>
      <c r="BL21" s="126" t="str">
        <f>IF($P$14="PA4",IF(E24&lt;=$P$16,0,IF(E24&gt;$AT$147,"Max Neg. Pay/CA",((E24-$P$16)*(-1.25)))),"NOT PA4")</f>
        <v>NOT PA4</v>
      </c>
    </row>
    <row r="22" spans="2:64" ht="25.5" customHeight="1" thickBot="1" x14ac:dyDescent="0.3">
      <c r="B22" s="221" t="s">
        <v>151</v>
      </c>
      <c r="C22" s="222"/>
      <c r="D22" s="222"/>
      <c r="E22" s="222"/>
      <c r="F22" s="222"/>
      <c r="G22" s="223"/>
      <c r="H22" s="223"/>
      <c r="I22" s="223"/>
      <c r="J22" s="223"/>
      <c r="K22" s="223"/>
      <c r="L22" s="223"/>
      <c r="M22" s="223"/>
      <c r="N22" s="223"/>
      <c r="O22" s="223"/>
      <c r="P22" s="224"/>
      <c r="T22" s="126"/>
      <c r="U22" s="126"/>
      <c r="V22" s="126"/>
      <c r="W22" s="126"/>
      <c r="X22" s="126"/>
      <c r="Y22" s="126"/>
      <c r="AU22" s="126" t="s">
        <v>135</v>
      </c>
      <c r="AV22" s="130" t="s">
        <v>144</v>
      </c>
    </row>
    <row r="23" spans="2:64" ht="15.75" thickBot="1" x14ac:dyDescent="0.3">
      <c r="B23" s="77" t="s">
        <v>116</v>
      </c>
      <c r="C23" s="78" t="s">
        <v>126</v>
      </c>
      <c r="D23" s="78" t="s">
        <v>127</v>
      </c>
      <c r="E23" s="79" t="s">
        <v>129</v>
      </c>
      <c r="F23" s="80" t="s">
        <v>86</v>
      </c>
      <c r="G23" s="77" t="s">
        <v>116</v>
      </c>
      <c r="H23" s="78" t="s">
        <v>126</v>
      </c>
      <c r="I23" s="78" t="s">
        <v>128</v>
      </c>
      <c r="J23" s="81" t="s">
        <v>129</v>
      </c>
      <c r="K23" s="82" t="s">
        <v>86</v>
      </c>
      <c r="L23" s="77" t="s">
        <v>116</v>
      </c>
      <c r="M23" s="78" t="s">
        <v>126</v>
      </c>
      <c r="N23" s="78" t="s">
        <v>127</v>
      </c>
      <c r="O23" s="81" t="s">
        <v>129</v>
      </c>
      <c r="P23" s="82" t="s">
        <v>86</v>
      </c>
      <c r="T23" s="151"/>
      <c r="U23" s="126"/>
      <c r="V23" s="126">
        <v>101.366</v>
      </c>
      <c r="W23" s="126"/>
      <c r="X23" s="126"/>
      <c r="Y23" s="126"/>
    </row>
    <row r="24" spans="2:64" x14ac:dyDescent="0.25">
      <c r="B24" s="36"/>
      <c r="C24" s="39"/>
      <c r="D24" s="39"/>
      <c r="E24" s="37"/>
      <c r="F24" s="83" t="str">
        <f>IF(OR(ISBLANK($I$9),ISBLANK($I$10),ISBLANK($I$11),ISBLANK($P$14),ISBLANK($P$15),ISBLANK($P$16),ISBLANK($F$16),ISBLANK(B24),ISBLANK(C24),ISBLANK(D24),ISBLANK(E24)),"",IF($P$15="Yes",IF(E24&lt;=$P$16,0, ROUND(($AM$158/((-37.75347*LN($P$16))+194.87))-($AM$158/((-37.75347*LN(E24))+194.87)),2)),IF($P$14="PA1",IF(E24&lt;$P$16, ROUND(($C$18/((-37.75347*LN($P$16))+194.87))-($C$18/((-37.75347*LN(E24))+194.87)),2),IF(E24&gt;170,_xlfn.CONCAT("-$",ROUND($C$18,2)," or CA"),ROUND(($C$18/((-37.75347*LN($P$16))+194.87))-($C$18/((-37.75347*LN(E24))+194.87)),2))),IF($P$14="PA2",IF(E24&lt;=120,0,IF(E24&gt;170,"Max Neg. Pay/CA",ROUND(((E24-120)*-5),2))),IF($P$14="PA3",IF(E24&lt;=120,0,IF(E24&gt;170,_xlfn.CONCAT("-$",$C$18," or CA"),ROUND(($C$18/((-37.75347*LN($P$16))+194.87))-($C$18/((-37.75347*LN(E24))+194.87)),2))),IF($P$14="PA4",IF(E24&lt;=$P$16,0,IF(E24&gt;$AT$147,"Max Neg. Pay/CA",ROUND(((E24-$P$16)*(-1.25)),2))),""))))))</f>
        <v/>
      </c>
      <c r="G24" s="38"/>
      <c r="H24" s="39"/>
      <c r="I24" s="39"/>
      <c r="J24" s="37"/>
      <c r="K24" s="84" t="str">
        <f>IF(OR(ISBLANK($I$9),ISBLANK($I$10),ISBLANK($I$11),ISBLANK($P$14),ISBLANK($P$15),ISBLANK($P$16),ISBLANK($F$16),ISBLANK(G24),ISBLANK(H24),ISBLANK(I24),ISBLANK(J24)),"",IF($P$15="Yes",IF(J24&lt;=$P$16,0, ROUND(($AM$158/((-37.75347*LN($P$16))+194.87))-($AM$158/((-37.75347*LN(J24))+194.87)),2)),IF($P$14="PA1",IF(J24&lt;$P$16,ROUND(($C$18/((-37.75347*LN($P$16))+194.87))-($C$18/((-37.75347*LN(J24))+194.87)),2),IF(J24&gt;170,_xlfn.CONCAT("-$",ROUND($C$18,2)," or CA"),ROUND(($C$18/((-37.75347*LN($P$16))+194.87))-($C$18/((-37.75347*LN(J24))+194.87)),2))),IF($P$14="PA2",IF(J24&lt;=120,0,IF(J24&gt;170,"Max Neg. Pay/CA",ROUND(((J24-120)*-5),2))),IF($P$14="PA3",IF(J24&lt;=120,0,IF(J24&gt;170,_xlfn.CONCAT("-$",$C$18," or CA"),ROUND(($C$18/((-37.75347*LN($P$16))+194.87))-($C$18/((-37.75347*LN(J24))+194.87)),2))),IF($P$14="PA4",IF(J24&lt;=$P$16,0,IF(J24&gt;$AT$147,"Max Neg. Pay/CA",ROUND(((J24-$P$16)*(-1.25)),2))),""))))))</f>
        <v/>
      </c>
      <c r="L24" s="38"/>
      <c r="M24" s="39"/>
      <c r="N24" s="39"/>
      <c r="O24" s="37"/>
      <c r="P24" s="84" t="str">
        <f>IF(OR(ISBLANK($I$9),ISBLANK($I$10),ISBLANK($I$11),ISBLANK($P$14),ISBLANK($P$15),ISBLANK($P$16),ISBLANK($F$16),ISBLANK(L24),ISBLANK(M24),ISBLANK(N24),ISBLANK(O24)),"",IF($P$15="Yes",IF(O24&lt;=$P$16,0, ROUND(($AM$158/((-37.75347*LN($P$16))+194.87))-($AM$158/((-37.75347*LN(O24))+194.87)),2)),IF($P$14="PA1",IF(O24&lt;$P$16,ROUND(($C$18/((-37.75347*LN($P$16))+194.87))-($C$18/((-37.75347*LN(O24))+194.87)),2),IF(O24&gt;170,_xlfn.CONCAT("-$",ROUND($C$18,2)," or CA"),ROUND(($C$18/((-37.75347*LN($P$16))+194.87))-($C$18/((-37.75347*LN(O24))+194.87)),2))),IF($P$14="PA2",IF(O24&lt;=120,0,IF(O24&gt;170,"Max Neg. Pay/CA",ROUND(((O24-120)*-5),2))),IF($P$14="PA3",IF(O24&lt;=120,0,IF(O24&gt;170,_xlfn.CONCAT("-$",$C$18," or CA"),ROUND(($C$18/((-37.75347*LN($P$16))+194.87))-($C$18/((-37.75347*LN(O24))+194.87)),2))),IF($P$14="PA4",IF(O24&lt;=$P$16,0,IF(O24&gt;$AT$147,"Max Neg. Pay/CA",ROUND(((O24-$P$16)*(-1.25)),2))),""))))))</f>
        <v/>
      </c>
      <c r="Q24" s="95" t="str">
        <f>IF(OR(ISBLANK(C24),ISBLANK(D24)),"",IF(OR(C58=FALSE,D58=FALSE),"Error: Please input lots in a numerical decimal format (0.01)",IF(ROUND(D24-C24,2)&gt;0.01,"Error: Lot Size is not reported in lenghts equivalent to 0.01 mile",IF(ROUND(D24-C24,2)&lt;0.01,"Error: Lot Size is not reported in lenghts equivalent to 0.01 mile",""))))</f>
        <v/>
      </c>
      <c r="R24" s="95" t="str">
        <f>IF(OR(ISBLANK(H24),ISBLANK(I24)),"",IF(OR(H58=FALSE,I58=FALSE),"Error: Please input lots in a numerical decimal format (0.01)",IF(ROUND(I24-H24,2)&gt;0.01,"Error: Lot Size is not reported in lenghts equivalent to 0.01 mile",IF(ROUND(I24-H24,2)&lt;0.01,"Error: Lot Size is not reported in lenghts equivalent to 0.01 mile",""))))</f>
        <v/>
      </c>
      <c r="S24" s="95" t="str">
        <f>IF(OR(ISBLANK(M24),ISBLANK(N24)),"",IF(OR(M58=FALSE,N58=FALSE),"Error: Please input lots in a numerical decimal format (0.01)",IF(ROUND(N24-M24,2)&gt;0.01,"Error: Lot Size is not reported in lenghts equivalent to 0.01 mile",IF(ROUND(N24-M24,2)&lt;0.01,"Error: Lot Size is not reported in lenghts equivalent to 0.01 mile",""))))</f>
        <v/>
      </c>
      <c r="T24" s="126"/>
      <c r="U24" s="126"/>
      <c r="V24" s="126">
        <f>ROUND(V23,0)</f>
        <v>101</v>
      </c>
      <c r="W24" s="126"/>
      <c r="X24" s="126"/>
      <c r="Y24" s="126"/>
    </row>
    <row r="25" spans="2:64" x14ac:dyDescent="0.25">
      <c r="B25" s="87"/>
      <c r="C25" s="88"/>
      <c r="D25" s="88"/>
      <c r="E25" s="89"/>
      <c r="F25" s="83" t="str">
        <f>IF(OR(ISBLANK($I$9),ISBLANK($I$10),ISBLANK($I$11),ISBLANK($P$14),ISBLANK($P$15),ISBLANK($P$16),ISBLANK($F$16),ISBLANK(B25),ISBLANK(C25),ISBLANK(D25),ISBLANK(E25)),"",IF($P$15="Yes",IF(E25&lt;=$P$16,0, ROUND(($AM$158/((-37.75347*LN($P$16))+194.87))-($AM$158/((-37.75347*LN(E25))+194.87)),2)),IF($P$14="PA1",IF(E25&lt;$P$16, ROUND(($C$18/((-37.75347*LN($P$16))+194.87))-($C$18/((-37.75347*LN(E25))+194.87)),2),IF(E25&gt;170,_xlfn.CONCAT("-$",ROUND($C$18,2)," or CA"),ROUND(($C$18/((-37.75347*LN($P$16))+194.87))-($C$18/((-37.75347*LN(E25))+194.87)),2))),IF($P$14="PA2",IF(E25&lt;=120,0,IF(E25&gt;170,"Max Neg. Pay/CA",ROUND(((E25-120)*-5),2))),IF($P$14="PA3",IF(E25&lt;=120,0,IF(E25&gt;170,_xlfn.CONCAT("-$",$C$18," or CA"),ROUND(($C$18/((-37.75347*LN($P$16))+194.87))-($C$18/((-37.75347*LN(E25))+194.87)),2))),IF($P$14="PA4",IF(E25&lt;=$P$16,0,IF(E25&gt;$AT$147,"Max Neg. Pay/CA",ROUND(((E25-$P$16)*(-1.25)),2))),""))))))</f>
        <v/>
      </c>
      <c r="G25" s="90"/>
      <c r="H25" s="88"/>
      <c r="I25" s="88"/>
      <c r="J25" s="89"/>
      <c r="K25" s="84" t="str">
        <f t="shared" ref="K25:K56" si="0">IF(OR(ISBLANK($I$9),ISBLANK($I$10),ISBLANK($I$11),ISBLANK($P$14),ISBLANK($P$15),ISBLANK($P$16),ISBLANK($F$16),ISBLANK(G25),ISBLANK(H25),ISBLANK(I25),ISBLANK(J25)),"",IF($P$15="Yes",IF(J25&lt;=$P$16,0, ROUND(($AM$158/((-37.75347*LN($P$16))+194.87))-($AM$158/((-37.75347*LN(J25))+194.87)),2)),IF($P$14="PA1",IF(J25&lt;$P$16,ROUND(($C$18/((-37.75347*LN($P$16))+194.87))-($C$18/((-37.75347*LN(J25))+194.87)),2),IF(J25&gt;170,_xlfn.CONCAT("-$",ROUND($C$18,2)," or CA"),ROUND(($C$18/((-37.75347*LN($P$16))+194.87))-($C$18/((-37.75347*LN(J25))+194.87)),2))),IF($P$14="PA2",IF(J25&lt;=120,0,IF(J25&gt;170,"Max Neg. Pay/CA",ROUND(((J25-120)*-5),2))),IF($P$14="PA3",IF(J25&lt;=120,0,IF(J25&gt;170,_xlfn.CONCAT("-$",$C$18," or CA"),ROUND(($C$18/((-37.75347*LN($P$16))+194.87))-($C$18/((-37.75347*LN(J25))+194.87)),2))),IF($P$14="PA4",IF(J25&lt;=$P$16,0,IF(J25&gt;$AT$147,"Max Neg. Pay/CA",ROUND(((J25-$P$16)*(-1.25)),2))),""))))))</f>
        <v/>
      </c>
      <c r="L25" s="90"/>
      <c r="M25" s="88"/>
      <c r="N25" s="88"/>
      <c r="O25" s="89"/>
      <c r="P25" s="84" t="str">
        <f t="shared" ref="P25:P56" si="1">IF(OR(ISBLANK($I$9),ISBLANK($I$10),ISBLANK($I$11),ISBLANK($P$14),ISBLANK($P$15),ISBLANK($P$16),ISBLANK($F$16),ISBLANK(L25),ISBLANK(M25),ISBLANK(N25),ISBLANK(O25)),"",IF($P$15="Yes",IF(O25&lt;=$P$16,0, ROUND(($AM$158/((-37.75347*LN($P$16))+194.87))-($AM$158/((-37.75347*LN(O25))+194.87)),2)),IF($P$14="PA1",IF(O25&lt;$P$16,ROUND(($C$18/((-37.75347*LN($P$16))+194.87))-($C$18/((-37.75347*LN(O25))+194.87)),2),IF(O25&gt;170,_xlfn.CONCAT("-$",ROUND($C$18,2)," or CA"),ROUND(($C$18/((-37.75347*LN($P$16))+194.87))-($C$18/((-37.75347*LN(O25))+194.87)),2))),IF($P$14="PA2",IF(O25&lt;=120,0,IF(O25&gt;170,"Max Neg. Pay/CA",ROUND(((O25-120)*-5),2))),IF($P$14="PA3",IF(O25&lt;=120,0,IF(O25&gt;170,_xlfn.CONCAT("-$",$C$18," or CA"),ROUND(($C$18/((-37.75347*LN($P$16))+194.87))-($C$18/((-37.75347*LN(O25))+194.87)),2))),IF($P$14="PA4",IF(O25&lt;=$P$16,0,IF(O25&gt;$AT$147,"Max Neg. Pay/CA",ROUND(((O25-$P$16)*(-1.25)),2))),""))))))</f>
        <v/>
      </c>
      <c r="Q25" s="95" t="str">
        <f t="shared" ref="Q25:Q56" si="2">IF(OR(ISBLANK(C25),ISBLANK(D25)),"",IF(OR(C59=FALSE,D59=FALSE),"Error: Please input lots in a numerical decimal format (0.01)",IF(ROUND(D25-C25,2)&gt;0.01,"Error: Lot Size is not reported in lenghts equivalent to 0.01 mile",IF(ROUND(D25-C25,2)&lt;0.01,"Error: Lot Size is not reported in lenghts equivalent to 0.01 mile",""))))</f>
        <v/>
      </c>
      <c r="R25" s="95" t="str">
        <f t="shared" ref="R25:R56" si="3">IF(OR(ISBLANK(H25),ISBLANK(I25)),"",IF(OR(H59=FALSE,I59=FALSE),"Error: Please input lots in a numerical decimal format (0.01)",IF(ROUND(I25-H25,2)&gt;0.01,"Error: Lot Size is not reported in lenghts equivalent to 0.01 mile",IF(ROUND(I25-H25,2)&lt;0.01,"Error: Lot Size is not reported in lenghts equivalent to 0.01 mile",""))))</f>
        <v/>
      </c>
      <c r="S25" s="95" t="str">
        <f t="shared" ref="S25:S56" si="4">IF(OR(ISBLANK(M25),ISBLANK(N25)),"",IF(OR(M59=FALSE,N59=FALSE),"Error: Please input lots in a numerical decimal format (0.01)",IF(ROUND(N25-M25,2)&gt;0.01,"Error: Lot Size is not reported in lenghts equivalent to 0.01 mile",IF(ROUND(N25-M25,2)&lt;0.01,"Error: Lot Size is not reported in lenghts equivalent to 0.01 mile",""))))</f>
        <v/>
      </c>
      <c r="T25" s="149"/>
      <c r="U25" s="148"/>
      <c r="V25" s="149"/>
      <c r="W25" s="149"/>
      <c r="X25" s="126"/>
      <c r="Y25" s="126"/>
      <c r="AU25" s="126" t="s">
        <v>176</v>
      </c>
    </row>
    <row r="26" spans="2:64" x14ac:dyDescent="0.25">
      <c r="B26" s="87"/>
      <c r="C26" s="88"/>
      <c r="D26" s="88"/>
      <c r="E26" s="89"/>
      <c r="F26" s="83" t="str">
        <f t="shared" ref="F26:F56" si="5">IF(OR(ISBLANK($I$9),ISBLANK($I$10),ISBLANK($I$11),ISBLANK($P$14),ISBLANK($P$15),ISBLANK($P$16),ISBLANK($F$16),ISBLANK(B26),ISBLANK(C26),ISBLANK(D26),ISBLANK(E26)),"",IF($P$15="Yes",IF(E26&lt;=$P$16,0, ROUND(($AM$158/((-37.75347*LN($P$16))+194.87))-($AM$158/((-37.75347*LN(E26))+194.87)),2)),IF($P$14="PA1",IF(E26&lt;$P$16, ROUND(($C$18/((-37.75347*LN($P$16))+194.87))-($C$18/((-37.75347*LN(E26))+194.87)),2),IF(E26&gt;170,_xlfn.CONCAT("-$",ROUND($C$18,2)," or CA"),ROUND(($C$18/((-37.75347*LN($P$16))+194.87))-($C$18/((-37.75347*LN(E26))+194.87)),2))),IF($P$14="PA2",IF(E26&lt;=120,0,IF(E26&gt;170,"Max Neg. Pay/CA",ROUND(((E26-120)*-5),2))),IF($P$14="PA3",IF(E26&lt;=120,0,IF(E26&gt;170,_xlfn.CONCAT("-$",$C$18," or CA"),ROUND(($C$18/((-37.75347*LN($P$16))+194.87))-($C$18/((-37.75347*LN(E26))+194.87)),2))),IF($P$14="PA4",IF(E26&lt;=$P$16,0,IF(E26&gt;$AT$147,"Max Neg. Pay/CA",ROUND(((E26-$P$16)*(-1.25)),2))),""))))))</f>
        <v/>
      </c>
      <c r="G26" s="90"/>
      <c r="H26" s="88"/>
      <c r="I26" s="88"/>
      <c r="J26" s="89"/>
      <c r="K26" s="84" t="str">
        <f t="shared" si="0"/>
        <v/>
      </c>
      <c r="L26" s="90"/>
      <c r="M26" s="88"/>
      <c r="N26" s="88"/>
      <c r="O26" s="89"/>
      <c r="P26" s="84" t="str">
        <f t="shared" si="1"/>
        <v/>
      </c>
      <c r="Q26" s="95" t="str">
        <f t="shared" si="2"/>
        <v/>
      </c>
      <c r="R26" s="95" t="str">
        <f t="shared" si="3"/>
        <v/>
      </c>
      <c r="S26" s="95" t="str">
        <f t="shared" si="4"/>
        <v/>
      </c>
      <c r="T26" s="126"/>
      <c r="U26" s="126"/>
      <c r="V26" s="126"/>
      <c r="W26" s="132"/>
      <c r="X26" s="132"/>
      <c r="Y26" s="126"/>
      <c r="AU26" s="126" t="str">
        <f>IF($P$15="Yes",IF(E24&lt;=$P$16,0, ROUND(($AM$158/((-37.75347*LN($P$16))+194.87))-($AM$158/((-37.75347*LN(E24))+194.87)),2)),IF($P$14="PA1",IF(E24&lt;$P$16,0,IF(E24&gt;170,_xlfn.CONCAT("-$",ROUND($C$18,2)," or CA"),ROUND(($C$18/((-37.75347*LN($P$16))+194.87))-($C$18/((-37.75347*LN(E24))+194.87)),2))),IF($P$14="PA2",IF(E24&lt;=120,0,IF(E24&gt;170,"Max Neg. Pay/CA",ROUND(((E24-120)*-5),2))),IF($P$14="PA3",IF(E24&lt;=120,0,IF(E24&gt;170,_xlfn.CONCAT("-$",$C$18," or CA"),ROUND(($C$18/((-37.75347*LN($P$16))+194.87))-($C$18/((-37.75347*LN(E24))+194.87)),2))),IF($P$14="PA4",IF(E24&lt;=$P$16,0,IF(E24&gt;$AT$147,"Max Neg. Pay/CA",ROUND(((E24-$P$16)*(-1.25)),2))),"")))))</f>
        <v/>
      </c>
    </row>
    <row r="27" spans="2:64" x14ac:dyDescent="0.25">
      <c r="B27" s="87"/>
      <c r="C27" s="88"/>
      <c r="D27" s="88"/>
      <c r="E27" s="89"/>
      <c r="F27" s="83" t="str">
        <f t="shared" si="5"/>
        <v/>
      </c>
      <c r="G27" s="90"/>
      <c r="H27" s="88"/>
      <c r="I27" s="88"/>
      <c r="J27" s="89"/>
      <c r="K27" s="84" t="str">
        <f t="shared" si="0"/>
        <v/>
      </c>
      <c r="L27" s="90"/>
      <c r="M27" s="88"/>
      <c r="N27" s="88"/>
      <c r="O27" s="89"/>
      <c r="P27" s="84" t="str">
        <f t="shared" si="1"/>
        <v/>
      </c>
      <c r="Q27" s="95" t="str">
        <f t="shared" si="2"/>
        <v/>
      </c>
      <c r="R27" s="95" t="str">
        <f t="shared" si="3"/>
        <v/>
      </c>
      <c r="S27" s="95" t="str">
        <f t="shared" si="4"/>
        <v/>
      </c>
      <c r="T27" s="126"/>
      <c r="U27" s="126"/>
      <c r="V27" s="126"/>
      <c r="W27" s="152"/>
      <c r="X27" s="126"/>
      <c r="Y27" s="126"/>
      <c r="AU27" s="131" t="s">
        <v>146</v>
      </c>
    </row>
    <row r="28" spans="2:64" x14ac:dyDescent="0.25">
      <c r="B28" s="87"/>
      <c r="C28" s="88"/>
      <c r="D28" s="88"/>
      <c r="E28" s="89"/>
      <c r="F28" s="83" t="str">
        <f t="shared" si="5"/>
        <v/>
      </c>
      <c r="G28" s="90"/>
      <c r="H28" s="88"/>
      <c r="I28" s="88"/>
      <c r="J28" s="89"/>
      <c r="K28" s="84" t="str">
        <f t="shared" si="0"/>
        <v/>
      </c>
      <c r="L28" s="90"/>
      <c r="M28" s="88"/>
      <c r="N28" s="88"/>
      <c r="O28" s="89"/>
      <c r="P28" s="84" t="str">
        <f t="shared" si="1"/>
        <v/>
      </c>
      <c r="Q28" s="95" t="str">
        <f t="shared" si="2"/>
        <v/>
      </c>
      <c r="R28" s="95" t="str">
        <f t="shared" si="3"/>
        <v/>
      </c>
      <c r="S28" s="95" t="str">
        <f t="shared" si="4"/>
        <v/>
      </c>
      <c r="T28" s="126"/>
      <c r="U28" s="126"/>
      <c r="V28" s="126"/>
      <c r="W28" s="132"/>
      <c r="X28" s="126"/>
      <c r="Y28" s="126"/>
    </row>
    <row r="29" spans="2:64" x14ac:dyDescent="0.25">
      <c r="B29" s="87"/>
      <c r="C29" s="88"/>
      <c r="D29" s="88"/>
      <c r="E29" s="89"/>
      <c r="F29" s="83" t="str">
        <f>IF(OR(ISBLANK($I$9),ISBLANK($I$10),ISBLANK($I$11),ISBLANK($P$14),ISBLANK($P$15),ISBLANK($P$16),ISBLANK($F$16),ISBLANK(B29),ISBLANK(C29),ISBLANK(D29),ISBLANK(E29)),"",IF($P$15="Yes",IF(E29&lt;=$P$16,0, ROUND(($AM$158/((-37.75347*LN($P$16))+194.87))-($AM$158/((-37.75347*LN(E29))+194.87)),2)),IF($P$14="PA1",IF(E29&lt;$P$16, ROUND(($C$18/((-37.75347*LN($P$16))+194.87))-($C$18/((-37.75347*LN(E29))+194.87)),2),IF(E29&gt;170,_xlfn.CONCAT("-$",ROUND($C$18,2)," or CA"),ROUND(($C$18/((-37.75347*LN($P$16))+194.87))-($C$18/((-37.75347*LN(E29))+194.87)),2))),IF($P$14="PA2",IF(E29&lt;=120,0,IF(E29&gt;170,"Max Neg. Pay/CA",ROUND(((E29-120)*-5),2))),IF($P$14="PA3",IF(E29&lt;=120,0,IF(E29&gt;170,_xlfn.CONCAT("-$",$C$18," or CA"),ROUND(($C$18/((-37.75347*LN($P$16))+194.87))-($C$18/((-37.75347*LN(E29))+194.87)),2))),IF($P$14="PA4",IF(E29&lt;=$P$16,0,IF(E29&gt;$AT$147,"Max Neg. Pay/CA",ROUND(((E29-$P$16)*(-1.25)),2))),""))))))</f>
        <v/>
      </c>
      <c r="G29" s="90"/>
      <c r="H29" s="88"/>
      <c r="I29" s="88"/>
      <c r="J29" s="89"/>
      <c r="K29" s="84" t="str">
        <f t="shared" si="0"/>
        <v/>
      </c>
      <c r="L29" s="90"/>
      <c r="M29" s="88"/>
      <c r="N29" s="88"/>
      <c r="O29" s="89"/>
      <c r="P29" s="84" t="str">
        <f t="shared" si="1"/>
        <v/>
      </c>
      <c r="Q29" s="95" t="str">
        <f t="shared" si="2"/>
        <v/>
      </c>
      <c r="R29" s="95" t="str">
        <f t="shared" si="3"/>
        <v/>
      </c>
      <c r="S29" s="95" t="str">
        <f t="shared" si="4"/>
        <v/>
      </c>
      <c r="T29" s="126"/>
      <c r="U29" s="127" t="str">
        <f>IF(OR(ISBLANK($I$9),ISBLANK($I$10),ISBLANK($I$11),ISBLANK($P$14),ISBLANK($P$15),ISBLANK($P$16),ISBLANK($F$16)),"",IF($P$15="Yes",IF(E24&lt;=$P$16,0, ROUND(($AM$158/((-37.75347*LN($P$16))+194.87))-($AM$158/((-37.75347*LN(E24))+194.87)),2)),IF($P$14="PA1",IF(E24&lt;$P$16,0,IF(E24&gt;170,_xlfn.CONCAT("-$",ROUND($C$18,2)," or CA"),ROUND(($C$18/((-37.75347*LN($P$16))+194.87))-($C$18/((-37.75347*LN(E24))+194.87)),2))),IF($P$14="PA2",IF(E24&lt;=120,0,IF(E24&gt;170,"Max Neg. Pay/CA",ROUND(((E24-120)*-5),2))),IF($P$14="PA3",IF(E24&lt;=120,0,IF(E24&gt;170,_xlfn.CONCAT("-$",$C$18," or CA"),ROUND(($C$18/((-37.75347*LN($P$16))+194.87))-($C$18/((-37.75347*LN(E24))+194.87)),2))),IF($P$14="PA4",IF(E24&lt;=$P$16,0,IF(E24&gt;$AT$147,"Max Neg. Pay/CA",ROUND(((E24-$P$16)*(-1.25)),2))),""))))))</f>
        <v/>
      </c>
      <c r="V29" s="126"/>
      <c r="W29" s="126" t="str">
        <f>IF(P14="PA4","something","")</f>
        <v/>
      </c>
      <c r="X29" s="132"/>
      <c r="Y29" s="126"/>
      <c r="AA29" s="127"/>
    </row>
    <row r="30" spans="2:64" x14ac:dyDescent="0.25">
      <c r="B30" s="87"/>
      <c r="C30" s="88"/>
      <c r="D30" s="88"/>
      <c r="E30" s="89"/>
      <c r="F30" s="83" t="str">
        <f t="shared" si="5"/>
        <v/>
      </c>
      <c r="G30" s="90"/>
      <c r="H30" s="88"/>
      <c r="I30" s="88"/>
      <c r="J30" s="89"/>
      <c r="K30" s="84" t="str">
        <f t="shared" si="0"/>
        <v/>
      </c>
      <c r="L30" s="90"/>
      <c r="M30" s="88"/>
      <c r="N30" s="88"/>
      <c r="O30" s="89"/>
      <c r="P30" s="84" t="str">
        <f t="shared" si="1"/>
        <v/>
      </c>
      <c r="Q30" s="95" t="str">
        <f t="shared" si="2"/>
        <v/>
      </c>
      <c r="R30" s="95" t="str">
        <f t="shared" si="3"/>
        <v/>
      </c>
      <c r="S30" s="95" t="str">
        <f t="shared" si="4"/>
        <v/>
      </c>
      <c r="T30" s="126"/>
      <c r="U30" s="126"/>
      <c r="V30" s="126"/>
      <c r="W30" s="129"/>
      <c r="X30" s="126"/>
      <c r="Y30" s="126"/>
    </row>
    <row r="31" spans="2:64" x14ac:dyDescent="0.25">
      <c r="B31" s="87"/>
      <c r="C31" s="88"/>
      <c r="D31" s="88"/>
      <c r="E31" s="89"/>
      <c r="F31" s="83" t="str">
        <f t="shared" si="5"/>
        <v/>
      </c>
      <c r="G31" s="90"/>
      <c r="H31" s="88"/>
      <c r="I31" s="88"/>
      <c r="J31" s="89"/>
      <c r="K31" s="84" t="str">
        <f t="shared" si="0"/>
        <v/>
      </c>
      <c r="L31" s="90"/>
      <c r="M31" s="88"/>
      <c r="N31" s="88"/>
      <c r="O31" s="89"/>
      <c r="P31" s="84" t="str">
        <f t="shared" si="1"/>
        <v/>
      </c>
      <c r="Q31" s="95" t="str">
        <f t="shared" si="2"/>
        <v/>
      </c>
      <c r="R31" s="95" t="str">
        <f t="shared" si="3"/>
        <v/>
      </c>
      <c r="S31" s="95" t="str">
        <f t="shared" si="4"/>
        <v/>
      </c>
      <c r="T31" s="126"/>
      <c r="U31" s="126"/>
      <c r="V31" s="126"/>
      <c r="W31" s="126"/>
      <c r="X31" s="126"/>
      <c r="Y31" s="132"/>
      <c r="Z31" s="132"/>
    </row>
    <row r="32" spans="2:64" x14ac:dyDescent="0.25">
      <c r="B32" s="87"/>
      <c r="C32" s="88"/>
      <c r="D32" s="88"/>
      <c r="E32" s="89"/>
      <c r="F32" s="83" t="str">
        <f t="shared" si="5"/>
        <v/>
      </c>
      <c r="G32" s="90"/>
      <c r="H32" s="88"/>
      <c r="I32" s="88"/>
      <c r="J32" s="89"/>
      <c r="K32" s="84" t="str">
        <f t="shared" si="0"/>
        <v/>
      </c>
      <c r="L32" s="90"/>
      <c r="M32" s="88"/>
      <c r="N32" s="88"/>
      <c r="O32" s="89"/>
      <c r="P32" s="84" t="str">
        <f t="shared" si="1"/>
        <v/>
      </c>
      <c r="Q32" s="95" t="str">
        <f t="shared" si="2"/>
        <v/>
      </c>
      <c r="R32" s="95" t="str">
        <f t="shared" si="3"/>
        <v/>
      </c>
      <c r="S32" s="95" t="str">
        <f t="shared" si="4"/>
        <v/>
      </c>
      <c r="T32" s="126"/>
      <c r="U32" s="126"/>
      <c r="V32" s="126"/>
      <c r="W32" s="126"/>
      <c r="X32" s="126"/>
      <c r="Y32" s="126"/>
      <c r="AA32" s="127"/>
    </row>
    <row r="33" spans="2:25" x14ac:dyDescent="0.25">
      <c r="B33" s="87"/>
      <c r="C33" s="88"/>
      <c r="D33" s="88"/>
      <c r="E33" s="89"/>
      <c r="F33" s="83" t="str">
        <f t="shared" si="5"/>
        <v/>
      </c>
      <c r="G33" s="90"/>
      <c r="H33" s="88"/>
      <c r="I33" s="88"/>
      <c r="J33" s="89"/>
      <c r="K33" s="84" t="str">
        <f t="shared" si="0"/>
        <v/>
      </c>
      <c r="L33" s="90"/>
      <c r="M33" s="88"/>
      <c r="N33" s="88"/>
      <c r="O33" s="89"/>
      <c r="P33" s="84" t="str">
        <f t="shared" si="1"/>
        <v/>
      </c>
      <c r="Q33" s="95" t="str">
        <f t="shared" si="2"/>
        <v/>
      </c>
      <c r="R33" s="95" t="str">
        <f t="shared" si="3"/>
        <v/>
      </c>
      <c r="S33" s="95" t="str">
        <f t="shared" si="4"/>
        <v/>
      </c>
      <c r="T33" s="126"/>
      <c r="U33" s="126"/>
      <c r="V33" s="126"/>
      <c r="W33" s="153"/>
      <c r="X33" s="126"/>
      <c r="Y33" s="126"/>
    </row>
    <row r="34" spans="2:25" x14ac:dyDescent="0.25">
      <c r="B34" s="87"/>
      <c r="C34" s="88"/>
      <c r="D34" s="88"/>
      <c r="E34" s="89"/>
      <c r="F34" s="83" t="str">
        <f t="shared" si="5"/>
        <v/>
      </c>
      <c r="G34" s="90"/>
      <c r="H34" s="88"/>
      <c r="I34" s="88"/>
      <c r="J34" s="89"/>
      <c r="K34" s="84" t="str">
        <f t="shared" si="0"/>
        <v/>
      </c>
      <c r="L34" s="90"/>
      <c r="M34" s="88"/>
      <c r="N34" s="88"/>
      <c r="O34" s="89"/>
      <c r="P34" s="84" t="str">
        <f t="shared" si="1"/>
        <v/>
      </c>
      <c r="Q34" s="95" t="str">
        <f t="shared" si="2"/>
        <v/>
      </c>
      <c r="R34" s="95" t="str">
        <f t="shared" si="3"/>
        <v/>
      </c>
      <c r="S34" s="95" t="str">
        <f t="shared" si="4"/>
        <v/>
      </c>
      <c r="T34" s="126"/>
      <c r="U34" s="126"/>
      <c r="V34" s="126"/>
      <c r="W34" s="126"/>
      <c r="X34" s="126"/>
      <c r="Y34" s="126"/>
    </row>
    <row r="35" spans="2:25" x14ac:dyDescent="0.25">
      <c r="B35" s="87"/>
      <c r="C35" s="88"/>
      <c r="D35" s="88"/>
      <c r="E35" s="89"/>
      <c r="F35" s="83" t="str">
        <f t="shared" si="5"/>
        <v/>
      </c>
      <c r="G35" s="90"/>
      <c r="H35" s="88"/>
      <c r="I35" s="88"/>
      <c r="J35" s="89"/>
      <c r="K35" s="84" t="str">
        <f t="shared" si="0"/>
        <v/>
      </c>
      <c r="L35" s="90"/>
      <c r="M35" s="88"/>
      <c r="N35" s="88"/>
      <c r="O35" s="89"/>
      <c r="P35" s="84" t="str">
        <f t="shared" si="1"/>
        <v/>
      </c>
      <c r="Q35" s="95" t="str">
        <f t="shared" si="2"/>
        <v/>
      </c>
      <c r="R35" s="95" t="str">
        <f t="shared" si="3"/>
        <v/>
      </c>
      <c r="S35" s="95" t="str">
        <f t="shared" si="4"/>
        <v/>
      </c>
      <c r="T35" s="126"/>
      <c r="U35" s="126"/>
      <c r="V35" s="126"/>
      <c r="W35" s="126"/>
      <c r="X35" s="126"/>
      <c r="Y35" s="126"/>
    </row>
    <row r="36" spans="2:25" x14ac:dyDescent="0.25">
      <c r="B36" s="87"/>
      <c r="C36" s="88"/>
      <c r="D36" s="88"/>
      <c r="E36" s="89"/>
      <c r="F36" s="83" t="str">
        <f t="shared" si="5"/>
        <v/>
      </c>
      <c r="G36" s="90"/>
      <c r="H36" s="88"/>
      <c r="I36" s="88"/>
      <c r="J36" s="89"/>
      <c r="K36" s="84" t="str">
        <f t="shared" si="0"/>
        <v/>
      </c>
      <c r="L36" s="90"/>
      <c r="M36" s="88"/>
      <c r="N36" s="88"/>
      <c r="O36" s="89"/>
      <c r="P36" s="84" t="str">
        <f t="shared" si="1"/>
        <v/>
      </c>
      <c r="Q36" s="95" t="str">
        <f t="shared" si="2"/>
        <v/>
      </c>
      <c r="R36" s="95" t="str">
        <f t="shared" si="3"/>
        <v/>
      </c>
      <c r="S36" s="95" t="str">
        <f t="shared" si="4"/>
        <v/>
      </c>
      <c r="T36" s="126"/>
      <c r="U36" s="126" t="str">
        <f>IF(OR(ISBLANK($I$9),ISBLANK($I$10),ISBLANK($I$11),ISBLANK($P$14),ISBLANK($P$15),ISBLANK($P$16),ISBLANK($F$16),ISBLANK(B24),ISBLANK(C24),ISBLANK(D24),ISBLANK(E24)),"",IF($P$15="Yes",IF(E24&lt;=$P$16,0, ROUND(($AM$158/((-37.75347*LN($P$16))+194.87))-($AM$158/((-37.75347*LN(E24))+194.87)),2)),IF($P$14="PA1",IF(E24&lt;$P$16,0,IF(E24&gt;170,_xlfn.CONCAT("-$",ROUND($C$18,2)," or CA"),ROUND(($C$18/((-37.75347*LN($P$16))+194.87))-($C$18/((-37.75347*LN(E24))+194.87)),2))),IF($P$14="PA2",IF(E24&lt;=120,0,IF(E24&gt;170,"Max Neg. Pay/CA",ROUND(((E24-120)*-5),2))),IF($P$14="PA3",IF(E24&lt;=120,0,IF(E24&gt;170,_xlfn.CONCAT("-$",$C$18," or CA"),ROUND(($C$18/((-37.75347*LN($P$16))+194.87))-($C$18/((-37.75347*LN(E24))+194.87)),2))),IF($P$14="PA4",IF(E24&lt;=$P$16,0,IF(E24&gt;$AT$147,"Max Neg. Pay/CA",ROUND(((E24-$P$16)*(-1.25)),2))),""))))))</f>
        <v/>
      </c>
      <c r="V36" s="126"/>
      <c r="W36" s="126"/>
      <c r="X36" s="126"/>
      <c r="Y36" s="126"/>
    </row>
    <row r="37" spans="2:25" x14ac:dyDescent="0.25">
      <c r="B37" s="87"/>
      <c r="C37" s="88"/>
      <c r="D37" s="88"/>
      <c r="E37" s="89"/>
      <c r="F37" s="83" t="str">
        <f t="shared" si="5"/>
        <v/>
      </c>
      <c r="G37" s="90"/>
      <c r="H37" s="88"/>
      <c r="I37" s="88"/>
      <c r="J37" s="89"/>
      <c r="K37" s="84" t="str">
        <f t="shared" si="0"/>
        <v/>
      </c>
      <c r="L37" s="90"/>
      <c r="M37" s="88"/>
      <c r="N37" s="88"/>
      <c r="O37" s="89"/>
      <c r="P37" s="84" t="str">
        <f t="shared" si="1"/>
        <v/>
      </c>
      <c r="Q37" s="95" t="str">
        <f t="shared" si="2"/>
        <v/>
      </c>
      <c r="R37" s="95" t="str">
        <f t="shared" si="3"/>
        <v/>
      </c>
      <c r="S37" s="95" t="str">
        <f t="shared" si="4"/>
        <v/>
      </c>
      <c r="T37" s="126"/>
      <c r="U37" s="126"/>
      <c r="V37" s="126"/>
      <c r="W37" s="126"/>
      <c r="X37" s="126"/>
      <c r="Y37" s="126"/>
    </row>
    <row r="38" spans="2:25" x14ac:dyDescent="0.25">
      <c r="B38" s="87"/>
      <c r="C38" s="88"/>
      <c r="D38" s="88"/>
      <c r="E38" s="89"/>
      <c r="F38" s="83" t="str">
        <f t="shared" si="5"/>
        <v/>
      </c>
      <c r="G38" s="90"/>
      <c r="H38" s="88"/>
      <c r="I38" s="88"/>
      <c r="J38" s="89"/>
      <c r="K38" s="84" t="str">
        <f t="shared" si="0"/>
        <v/>
      </c>
      <c r="L38" s="90"/>
      <c r="M38" s="88"/>
      <c r="N38" s="88"/>
      <c r="O38" s="89"/>
      <c r="P38" s="84" t="str">
        <f t="shared" si="1"/>
        <v/>
      </c>
      <c r="Q38" s="95" t="str">
        <f t="shared" si="2"/>
        <v/>
      </c>
      <c r="R38" s="95" t="str">
        <f t="shared" si="3"/>
        <v/>
      </c>
      <c r="S38" s="95" t="str">
        <f t="shared" si="4"/>
        <v/>
      </c>
      <c r="T38" s="126"/>
      <c r="U38" s="126"/>
      <c r="V38" s="126"/>
      <c r="W38" s="126"/>
      <c r="X38" s="126"/>
      <c r="Y38" s="126"/>
    </row>
    <row r="39" spans="2:25" x14ac:dyDescent="0.25">
      <c r="B39" s="87"/>
      <c r="C39" s="88"/>
      <c r="D39" s="88"/>
      <c r="E39" s="89"/>
      <c r="F39" s="83" t="str">
        <f t="shared" si="5"/>
        <v/>
      </c>
      <c r="G39" s="90"/>
      <c r="H39" s="88"/>
      <c r="I39" s="88"/>
      <c r="J39" s="89"/>
      <c r="K39" s="84" t="str">
        <f t="shared" si="0"/>
        <v/>
      </c>
      <c r="L39" s="90"/>
      <c r="M39" s="88"/>
      <c r="N39" s="88"/>
      <c r="O39" s="89"/>
      <c r="P39" s="84" t="str">
        <f t="shared" si="1"/>
        <v/>
      </c>
      <c r="Q39" s="95" t="str">
        <f t="shared" si="2"/>
        <v/>
      </c>
      <c r="R39" s="95" t="str">
        <f t="shared" si="3"/>
        <v/>
      </c>
      <c r="S39" s="95" t="str">
        <f t="shared" si="4"/>
        <v/>
      </c>
      <c r="T39" s="126"/>
      <c r="U39" s="126"/>
      <c r="V39" s="126"/>
      <c r="W39" s="126"/>
      <c r="X39" s="126"/>
      <c r="Y39" s="126"/>
    </row>
    <row r="40" spans="2:25" x14ac:dyDescent="0.25">
      <c r="B40" s="87"/>
      <c r="C40" s="88"/>
      <c r="D40" s="88"/>
      <c r="E40" s="89"/>
      <c r="F40" s="83" t="str">
        <f t="shared" si="5"/>
        <v/>
      </c>
      <c r="G40" s="90"/>
      <c r="H40" s="88"/>
      <c r="I40" s="88"/>
      <c r="J40" s="89"/>
      <c r="K40" s="84" t="str">
        <f t="shared" si="0"/>
        <v/>
      </c>
      <c r="L40" s="90"/>
      <c r="M40" s="88"/>
      <c r="N40" s="88"/>
      <c r="O40" s="89"/>
      <c r="P40" s="84" t="str">
        <f t="shared" si="1"/>
        <v/>
      </c>
      <c r="Q40" s="95" t="str">
        <f t="shared" si="2"/>
        <v/>
      </c>
      <c r="R40" s="95" t="str">
        <f t="shared" si="3"/>
        <v/>
      </c>
      <c r="S40" s="95" t="str">
        <f t="shared" si="4"/>
        <v/>
      </c>
      <c r="T40" s="126"/>
      <c r="U40" s="126"/>
      <c r="V40" s="126"/>
      <c r="W40" s="126"/>
      <c r="X40" s="126"/>
      <c r="Y40" s="126"/>
    </row>
    <row r="41" spans="2:25" x14ac:dyDescent="0.25">
      <c r="B41" s="87"/>
      <c r="C41" s="88"/>
      <c r="D41" s="88"/>
      <c r="E41" s="89"/>
      <c r="F41" s="83" t="str">
        <f t="shared" si="5"/>
        <v/>
      </c>
      <c r="G41" s="90"/>
      <c r="H41" s="88"/>
      <c r="I41" s="88"/>
      <c r="J41" s="89"/>
      <c r="K41" s="84" t="str">
        <f t="shared" si="0"/>
        <v/>
      </c>
      <c r="L41" s="90"/>
      <c r="M41" s="88"/>
      <c r="N41" s="88"/>
      <c r="O41" s="89"/>
      <c r="P41" s="84" t="str">
        <f t="shared" si="1"/>
        <v/>
      </c>
      <c r="Q41" s="95" t="str">
        <f t="shared" si="2"/>
        <v/>
      </c>
      <c r="R41" s="95" t="str">
        <f t="shared" si="3"/>
        <v/>
      </c>
      <c r="S41" s="95" t="str">
        <f t="shared" si="4"/>
        <v/>
      </c>
      <c r="T41" s="126"/>
      <c r="U41" s="126"/>
      <c r="V41" s="126"/>
      <c r="W41" s="126"/>
      <c r="X41" s="126"/>
      <c r="Y41" s="126"/>
    </row>
    <row r="42" spans="2:25" x14ac:dyDescent="0.25">
      <c r="B42" s="87"/>
      <c r="C42" s="88"/>
      <c r="D42" s="88"/>
      <c r="E42" s="89"/>
      <c r="F42" s="83" t="str">
        <f t="shared" si="5"/>
        <v/>
      </c>
      <c r="G42" s="90"/>
      <c r="H42" s="88"/>
      <c r="I42" s="88"/>
      <c r="J42" s="89"/>
      <c r="K42" s="84" t="str">
        <f t="shared" si="0"/>
        <v/>
      </c>
      <c r="L42" s="90"/>
      <c r="M42" s="88"/>
      <c r="N42" s="88"/>
      <c r="O42" s="89"/>
      <c r="P42" s="84" t="str">
        <f t="shared" si="1"/>
        <v/>
      </c>
      <c r="Q42" s="95" t="str">
        <f t="shared" si="2"/>
        <v/>
      </c>
      <c r="R42" s="95" t="str">
        <f t="shared" si="3"/>
        <v/>
      </c>
      <c r="S42" s="95" t="str">
        <f t="shared" si="4"/>
        <v/>
      </c>
      <c r="T42" s="126"/>
      <c r="U42" s="126"/>
      <c r="V42" s="126"/>
      <c r="W42" s="126"/>
      <c r="X42" s="126"/>
      <c r="Y42" s="126"/>
    </row>
    <row r="43" spans="2:25" x14ac:dyDescent="0.25">
      <c r="B43" s="87"/>
      <c r="C43" s="88"/>
      <c r="D43" s="88"/>
      <c r="E43" s="89"/>
      <c r="F43" s="83" t="str">
        <f t="shared" si="5"/>
        <v/>
      </c>
      <c r="G43" s="90"/>
      <c r="H43" s="88"/>
      <c r="I43" s="88"/>
      <c r="J43" s="89"/>
      <c r="K43" s="84" t="str">
        <f t="shared" si="0"/>
        <v/>
      </c>
      <c r="L43" s="90"/>
      <c r="M43" s="88"/>
      <c r="N43" s="88"/>
      <c r="O43" s="89"/>
      <c r="P43" s="84" t="str">
        <f t="shared" si="1"/>
        <v/>
      </c>
      <c r="Q43" s="95" t="str">
        <f t="shared" si="2"/>
        <v/>
      </c>
      <c r="R43" s="95" t="str">
        <f t="shared" si="3"/>
        <v/>
      </c>
      <c r="S43" s="95" t="str">
        <f t="shared" si="4"/>
        <v/>
      </c>
      <c r="T43" s="126"/>
      <c r="U43" s="126"/>
      <c r="V43" s="126"/>
      <c r="W43" s="126"/>
      <c r="X43" s="126"/>
      <c r="Y43" s="126"/>
    </row>
    <row r="44" spans="2:25" x14ac:dyDescent="0.25">
      <c r="B44" s="87"/>
      <c r="C44" s="88"/>
      <c r="D44" s="88"/>
      <c r="E44" s="89"/>
      <c r="F44" s="83" t="str">
        <f t="shared" si="5"/>
        <v/>
      </c>
      <c r="G44" s="90"/>
      <c r="H44" s="88"/>
      <c r="I44" s="88"/>
      <c r="J44" s="89"/>
      <c r="K44" s="84" t="str">
        <f t="shared" si="0"/>
        <v/>
      </c>
      <c r="L44" s="90"/>
      <c r="M44" s="88"/>
      <c r="N44" s="88"/>
      <c r="O44" s="89"/>
      <c r="P44" s="84" t="str">
        <f t="shared" si="1"/>
        <v/>
      </c>
      <c r="Q44" s="95" t="str">
        <f t="shared" si="2"/>
        <v/>
      </c>
      <c r="R44" s="95" t="str">
        <f t="shared" si="3"/>
        <v/>
      </c>
      <c r="S44" s="95" t="str">
        <f t="shared" si="4"/>
        <v/>
      </c>
      <c r="T44" s="126"/>
      <c r="U44" s="126"/>
      <c r="V44" s="126"/>
      <c r="W44" s="126"/>
      <c r="X44" s="126"/>
      <c r="Y44" s="126"/>
    </row>
    <row r="45" spans="2:25" x14ac:dyDescent="0.25">
      <c r="B45" s="87"/>
      <c r="C45" s="88"/>
      <c r="D45" s="88"/>
      <c r="E45" s="89"/>
      <c r="F45" s="83" t="str">
        <f t="shared" si="5"/>
        <v/>
      </c>
      <c r="G45" s="90"/>
      <c r="H45" s="88"/>
      <c r="I45" s="88"/>
      <c r="J45" s="89"/>
      <c r="K45" s="84" t="str">
        <f t="shared" si="0"/>
        <v/>
      </c>
      <c r="L45" s="90"/>
      <c r="M45" s="88"/>
      <c r="N45" s="88"/>
      <c r="O45" s="89"/>
      <c r="P45" s="84" t="str">
        <f t="shared" si="1"/>
        <v/>
      </c>
      <c r="Q45" s="95" t="str">
        <f t="shared" si="2"/>
        <v/>
      </c>
      <c r="R45" s="95" t="str">
        <f t="shared" si="3"/>
        <v/>
      </c>
      <c r="S45" s="95" t="str">
        <f t="shared" si="4"/>
        <v/>
      </c>
      <c r="T45" s="126"/>
      <c r="U45" s="126"/>
      <c r="V45" s="126"/>
      <c r="W45" s="126"/>
      <c r="X45" s="126"/>
      <c r="Y45" s="126"/>
    </row>
    <row r="46" spans="2:25" x14ac:dyDescent="0.25">
      <c r="B46" s="87"/>
      <c r="C46" s="88"/>
      <c r="D46" s="88"/>
      <c r="E46" s="89"/>
      <c r="F46" s="83" t="str">
        <f t="shared" si="5"/>
        <v/>
      </c>
      <c r="G46" s="90"/>
      <c r="H46" s="88"/>
      <c r="I46" s="88"/>
      <c r="J46" s="89"/>
      <c r="K46" s="84" t="str">
        <f t="shared" si="0"/>
        <v/>
      </c>
      <c r="L46" s="90"/>
      <c r="M46" s="88"/>
      <c r="N46" s="88"/>
      <c r="O46" s="89"/>
      <c r="P46" s="84" t="str">
        <f t="shared" si="1"/>
        <v/>
      </c>
      <c r="Q46" s="95" t="str">
        <f t="shared" si="2"/>
        <v/>
      </c>
      <c r="R46" s="95" t="str">
        <f t="shared" si="3"/>
        <v/>
      </c>
      <c r="S46" s="95" t="str">
        <f t="shared" si="4"/>
        <v/>
      </c>
      <c r="T46" s="126"/>
      <c r="U46" s="126"/>
      <c r="V46" s="126"/>
      <c r="W46" s="126"/>
      <c r="X46" s="126"/>
      <c r="Y46" s="126"/>
    </row>
    <row r="47" spans="2:25" x14ac:dyDescent="0.25">
      <c r="B47" s="87"/>
      <c r="C47" s="88"/>
      <c r="D47" s="88"/>
      <c r="E47" s="89"/>
      <c r="F47" s="83" t="str">
        <f t="shared" si="5"/>
        <v/>
      </c>
      <c r="G47" s="90"/>
      <c r="H47" s="88"/>
      <c r="I47" s="88"/>
      <c r="J47" s="89"/>
      <c r="K47" s="84" t="str">
        <f t="shared" si="0"/>
        <v/>
      </c>
      <c r="L47" s="90"/>
      <c r="M47" s="88"/>
      <c r="N47" s="88"/>
      <c r="O47" s="89"/>
      <c r="P47" s="84" t="str">
        <f t="shared" si="1"/>
        <v/>
      </c>
      <c r="Q47" s="95" t="str">
        <f t="shared" si="2"/>
        <v/>
      </c>
      <c r="R47" s="95" t="str">
        <f t="shared" si="3"/>
        <v/>
      </c>
      <c r="S47" s="95" t="str">
        <f t="shared" si="4"/>
        <v/>
      </c>
      <c r="T47" s="126"/>
      <c r="U47" s="126"/>
      <c r="V47" s="126"/>
      <c r="W47" s="126"/>
      <c r="X47" s="126"/>
      <c r="Y47" s="126"/>
    </row>
    <row r="48" spans="2:25" x14ac:dyDescent="0.25">
      <c r="B48" s="87"/>
      <c r="C48" s="88"/>
      <c r="D48" s="88"/>
      <c r="E48" s="89"/>
      <c r="F48" s="83" t="str">
        <f t="shared" si="5"/>
        <v/>
      </c>
      <c r="G48" s="90"/>
      <c r="H48" s="88"/>
      <c r="I48" s="88"/>
      <c r="J48" s="89"/>
      <c r="K48" s="84" t="str">
        <f t="shared" si="0"/>
        <v/>
      </c>
      <c r="L48" s="90"/>
      <c r="M48" s="88"/>
      <c r="N48" s="88"/>
      <c r="O48" s="89"/>
      <c r="P48" s="84" t="str">
        <f t="shared" si="1"/>
        <v/>
      </c>
      <c r="Q48" s="95" t="str">
        <f t="shared" si="2"/>
        <v/>
      </c>
      <c r="R48" s="95" t="str">
        <f t="shared" si="3"/>
        <v/>
      </c>
      <c r="S48" s="95" t="str">
        <f t="shared" si="4"/>
        <v/>
      </c>
      <c r="T48" s="126"/>
      <c r="U48" s="126"/>
      <c r="V48" s="126"/>
      <c r="W48" s="126"/>
      <c r="X48" s="126"/>
      <c r="Y48" s="126"/>
    </row>
    <row r="49" spans="2:25" x14ac:dyDescent="0.25">
      <c r="B49" s="87"/>
      <c r="C49" s="88"/>
      <c r="D49" s="88"/>
      <c r="E49" s="89"/>
      <c r="F49" s="83" t="str">
        <f t="shared" si="5"/>
        <v/>
      </c>
      <c r="G49" s="90"/>
      <c r="H49" s="88"/>
      <c r="I49" s="88"/>
      <c r="J49" s="89"/>
      <c r="K49" s="84" t="str">
        <f t="shared" si="0"/>
        <v/>
      </c>
      <c r="L49" s="90"/>
      <c r="M49" s="88"/>
      <c r="N49" s="88"/>
      <c r="O49" s="89"/>
      <c r="P49" s="84" t="str">
        <f t="shared" si="1"/>
        <v/>
      </c>
      <c r="Q49" s="95" t="str">
        <f t="shared" si="2"/>
        <v/>
      </c>
      <c r="R49" s="95" t="str">
        <f t="shared" si="3"/>
        <v/>
      </c>
      <c r="S49" s="95" t="str">
        <f t="shared" si="4"/>
        <v/>
      </c>
      <c r="T49" s="126"/>
      <c r="U49" s="126"/>
      <c r="V49" s="126"/>
      <c r="W49" s="126"/>
      <c r="X49" s="126"/>
      <c r="Y49" s="126"/>
    </row>
    <row r="50" spans="2:25" x14ac:dyDescent="0.25">
      <c r="B50" s="87"/>
      <c r="C50" s="88"/>
      <c r="D50" s="88"/>
      <c r="E50" s="89"/>
      <c r="F50" s="83" t="str">
        <f t="shared" si="5"/>
        <v/>
      </c>
      <c r="G50" s="90"/>
      <c r="H50" s="88"/>
      <c r="I50" s="88"/>
      <c r="J50" s="89"/>
      <c r="K50" s="84" t="str">
        <f t="shared" si="0"/>
        <v/>
      </c>
      <c r="L50" s="90"/>
      <c r="M50" s="88"/>
      <c r="N50" s="88"/>
      <c r="O50" s="89"/>
      <c r="P50" s="84" t="str">
        <f t="shared" si="1"/>
        <v/>
      </c>
      <c r="Q50" s="95" t="str">
        <f t="shared" si="2"/>
        <v/>
      </c>
      <c r="R50" s="95" t="str">
        <f t="shared" si="3"/>
        <v/>
      </c>
      <c r="S50" s="95" t="str">
        <f t="shared" si="4"/>
        <v/>
      </c>
      <c r="T50" s="126"/>
      <c r="U50" s="126"/>
      <c r="V50" s="126"/>
      <c r="W50" s="126"/>
      <c r="X50" s="126"/>
      <c r="Y50" s="126"/>
    </row>
    <row r="51" spans="2:25" x14ac:dyDescent="0.25">
      <c r="B51" s="87"/>
      <c r="C51" s="88"/>
      <c r="D51" s="88"/>
      <c r="E51" s="89"/>
      <c r="F51" s="83" t="str">
        <f t="shared" si="5"/>
        <v/>
      </c>
      <c r="G51" s="90"/>
      <c r="H51" s="88"/>
      <c r="I51" s="88"/>
      <c r="J51" s="89"/>
      <c r="K51" s="84" t="str">
        <f t="shared" si="0"/>
        <v/>
      </c>
      <c r="L51" s="90"/>
      <c r="M51" s="88"/>
      <c r="N51" s="88"/>
      <c r="O51" s="89"/>
      <c r="P51" s="84" t="str">
        <f t="shared" si="1"/>
        <v/>
      </c>
      <c r="Q51" s="95" t="str">
        <f t="shared" si="2"/>
        <v/>
      </c>
      <c r="R51" s="95" t="str">
        <f t="shared" si="3"/>
        <v/>
      </c>
      <c r="S51" s="95" t="str">
        <f t="shared" si="4"/>
        <v/>
      </c>
      <c r="T51" s="126"/>
      <c r="U51" s="126"/>
      <c r="V51" s="126"/>
      <c r="W51" s="126"/>
      <c r="X51" s="126"/>
      <c r="Y51" s="126"/>
    </row>
    <row r="52" spans="2:25" x14ac:dyDescent="0.25">
      <c r="B52" s="87"/>
      <c r="C52" s="88"/>
      <c r="D52" s="88"/>
      <c r="E52" s="89"/>
      <c r="F52" s="83" t="str">
        <f t="shared" si="5"/>
        <v/>
      </c>
      <c r="G52" s="90"/>
      <c r="H52" s="88"/>
      <c r="I52" s="88"/>
      <c r="J52" s="89"/>
      <c r="K52" s="84" t="str">
        <f t="shared" si="0"/>
        <v/>
      </c>
      <c r="L52" s="90"/>
      <c r="M52" s="88"/>
      <c r="N52" s="88"/>
      <c r="O52" s="89"/>
      <c r="P52" s="84" t="str">
        <f t="shared" si="1"/>
        <v/>
      </c>
      <c r="Q52" s="95" t="str">
        <f t="shared" si="2"/>
        <v/>
      </c>
      <c r="R52" s="95" t="str">
        <f t="shared" si="3"/>
        <v/>
      </c>
      <c r="S52" s="95" t="str">
        <f t="shared" si="4"/>
        <v/>
      </c>
      <c r="T52" s="126"/>
      <c r="U52" s="126"/>
      <c r="V52" s="126"/>
      <c r="W52" s="126"/>
      <c r="X52" s="126"/>
      <c r="Y52" s="126"/>
    </row>
    <row r="53" spans="2:25" x14ac:dyDescent="0.25">
      <c r="B53" s="87"/>
      <c r="C53" s="88"/>
      <c r="D53" s="88"/>
      <c r="E53" s="89"/>
      <c r="F53" s="83" t="str">
        <f t="shared" si="5"/>
        <v/>
      </c>
      <c r="G53" s="90"/>
      <c r="H53" s="88"/>
      <c r="I53" s="88"/>
      <c r="J53" s="89"/>
      <c r="K53" s="84" t="str">
        <f t="shared" si="0"/>
        <v/>
      </c>
      <c r="L53" s="90"/>
      <c r="M53" s="88"/>
      <c r="N53" s="88"/>
      <c r="O53" s="89"/>
      <c r="P53" s="84" t="str">
        <f t="shared" si="1"/>
        <v/>
      </c>
      <c r="Q53" s="95" t="str">
        <f t="shared" si="2"/>
        <v/>
      </c>
      <c r="R53" s="95" t="str">
        <f t="shared" si="3"/>
        <v/>
      </c>
      <c r="S53" s="95" t="str">
        <f t="shared" si="4"/>
        <v/>
      </c>
      <c r="T53" s="126"/>
      <c r="U53" s="126"/>
      <c r="V53" s="126"/>
      <c r="W53" s="126"/>
      <c r="X53" s="126"/>
      <c r="Y53" s="126"/>
    </row>
    <row r="54" spans="2:25" x14ac:dyDescent="0.25">
      <c r="B54" s="87"/>
      <c r="C54" s="88"/>
      <c r="D54" s="88"/>
      <c r="E54" s="89"/>
      <c r="F54" s="83" t="str">
        <f t="shared" si="5"/>
        <v/>
      </c>
      <c r="G54" s="90"/>
      <c r="H54" s="88"/>
      <c r="I54" s="88"/>
      <c r="J54" s="89"/>
      <c r="K54" s="84" t="str">
        <f t="shared" si="0"/>
        <v/>
      </c>
      <c r="L54" s="90"/>
      <c r="M54" s="88"/>
      <c r="N54" s="88"/>
      <c r="O54" s="89"/>
      <c r="P54" s="84" t="str">
        <f t="shared" si="1"/>
        <v/>
      </c>
      <c r="Q54" s="95" t="str">
        <f t="shared" si="2"/>
        <v/>
      </c>
      <c r="R54" s="95" t="str">
        <f t="shared" si="3"/>
        <v/>
      </c>
      <c r="S54" s="95" t="str">
        <f t="shared" si="4"/>
        <v/>
      </c>
      <c r="T54" s="126"/>
      <c r="U54" s="126"/>
      <c r="V54" s="126"/>
      <c r="W54" s="126"/>
      <c r="X54" s="126"/>
      <c r="Y54" s="126"/>
    </row>
    <row r="55" spans="2:25" x14ac:dyDescent="0.25">
      <c r="B55" s="87"/>
      <c r="C55" s="88"/>
      <c r="D55" s="88"/>
      <c r="E55" s="89"/>
      <c r="F55" s="83" t="str">
        <f t="shared" si="5"/>
        <v/>
      </c>
      <c r="G55" s="90"/>
      <c r="H55" s="88"/>
      <c r="I55" s="88"/>
      <c r="J55" s="89"/>
      <c r="K55" s="84" t="str">
        <f t="shared" si="0"/>
        <v/>
      </c>
      <c r="L55" s="90"/>
      <c r="M55" s="88"/>
      <c r="N55" s="88"/>
      <c r="O55" s="89"/>
      <c r="P55" s="84" t="str">
        <f t="shared" si="1"/>
        <v/>
      </c>
      <c r="Q55" s="95" t="str">
        <f t="shared" si="2"/>
        <v/>
      </c>
      <c r="R55" s="95" t="str">
        <f t="shared" si="3"/>
        <v/>
      </c>
      <c r="S55" s="95" t="str">
        <f t="shared" si="4"/>
        <v/>
      </c>
      <c r="T55" s="126"/>
      <c r="U55" s="126"/>
      <c r="V55" s="126"/>
      <c r="W55" s="126"/>
      <c r="X55" s="126"/>
      <c r="Y55" s="126"/>
    </row>
    <row r="56" spans="2:25" ht="15.75" thickBot="1" x14ac:dyDescent="0.3">
      <c r="B56" s="91"/>
      <c r="C56" s="92"/>
      <c r="D56" s="92"/>
      <c r="E56" s="93"/>
      <c r="F56" s="83" t="str">
        <f t="shared" si="5"/>
        <v/>
      </c>
      <c r="G56" s="94"/>
      <c r="H56" s="92"/>
      <c r="I56" s="92"/>
      <c r="J56" s="93"/>
      <c r="K56" s="84" t="str">
        <f t="shared" si="0"/>
        <v/>
      </c>
      <c r="L56" s="94"/>
      <c r="M56" s="92"/>
      <c r="N56" s="92"/>
      <c r="O56" s="93"/>
      <c r="P56" s="84" t="str">
        <f t="shared" si="1"/>
        <v/>
      </c>
      <c r="Q56" s="95" t="str">
        <f t="shared" si="2"/>
        <v/>
      </c>
      <c r="R56" s="95" t="str">
        <f t="shared" si="3"/>
        <v/>
      </c>
      <c r="S56" s="95" t="str">
        <f t="shared" si="4"/>
        <v/>
      </c>
      <c r="T56" s="126"/>
      <c r="U56" s="126"/>
      <c r="V56" s="126"/>
      <c r="W56" s="126"/>
      <c r="X56" s="126"/>
      <c r="Y56" s="126"/>
    </row>
    <row r="57" spans="2:25" ht="15.75" thickBot="1" x14ac:dyDescent="0.3">
      <c r="B57" s="97" t="s">
        <v>154</v>
      </c>
      <c r="C57" s="98"/>
      <c r="D57" s="198" t="str">
        <f>IF(OR(ISBLANK(B24),ISBLANK(C24),ISBLANK(D24),ISBLANK(E24)),"",ROUND(AVERAGE(E24:E56,J24:J56,O24:O56),0))</f>
        <v/>
      </c>
      <c r="E57" s="198"/>
      <c r="F57" s="199"/>
      <c r="G57" s="200" t="s">
        <v>152</v>
      </c>
      <c r="H57" s="201"/>
      <c r="I57" s="201"/>
      <c r="J57" s="201"/>
      <c r="K57" s="146" t="str">
        <f>IF(OR(ISBLANK(B24),ISBLANK(C24),ISBLANK(D24),ISBLANK(E24),ISBLANK(P16)),"",COUNTIF(E24:E56,"&gt;"&amp;P16)+COUNTIF(J24:J56,"&gt;"&amp;P16)+COUNTIF(O24:O56,"&gt;"&amp;P16))</f>
        <v/>
      </c>
      <c r="L57" s="200" t="s">
        <v>153</v>
      </c>
      <c r="M57" s="201"/>
      <c r="N57" s="201"/>
      <c r="O57" s="201"/>
      <c r="P57" s="147" t="str">
        <f>IF(OR(ISBLANK(B24),ISBLANK(C24),ISBLANK(D24),ISBLANK(E24),ISBLANK(P16)),"",COUNTIF(E24:E56,"&lt;="&amp;P16)+COUNTIF(J24:J56,"&lt;="&amp;P16)+COUNTIF(O24:O56,"&lt;="&amp;P16))</f>
        <v/>
      </c>
      <c r="Q57" s="95"/>
      <c r="R57" s="95"/>
      <c r="S57" s="95"/>
      <c r="T57" s="126"/>
      <c r="U57" s="126"/>
      <c r="V57" s="126"/>
      <c r="W57" s="126"/>
      <c r="X57" s="126"/>
      <c r="Y57" s="126"/>
    </row>
    <row r="58" spans="2:25" hidden="1" x14ac:dyDescent="0.25">
      <c r="C58" t="b">
        <f>ISNUMBER(C24)</f>
        <v>0</v>
      </c>
      <c r="D58" t="b">
        <f>ISNUMBER(D24)</f>
        <v>0</v>
      </c>
      <c r="H58" t="b">
        <f>ISNUMBER(H24)</f>
        <v>0</v>
      </c>
      <c r="I58" t="b">
        <f>ISNUMBER(I24)</f>
        <v>0</v>
      </c>
      <c r="M58" t="b">
        <f>ISNUMBER(M24)</f>
        <v>0</v>
      </c>
      <c r="N58" t="b">
        <f>ISNUMBER(N24)</f>
        <v>0</v>
      </c>
      <c r="T58" s="126"/>
      <c r="U58" s="126"/>
      <c r="V58" s="126"/>
      <c r="W58" s="126"/>
      <c r="X58" s="126"/>
      <c r="Y58" s="126"/>
    </row>
    <row r="59" spans="2:25" hidden="1" x14ac:dyDescent="0.25">
      <c r="C59" t="b">
        <f t="shared" ref="C59:D74" si="6">ISNUMBER(C25)</f>
        <v>0</v>
      </c>
      <c r="D59" t="b">
        <f t="shared" si="6"/>
        <v>0</v>
      </c>
      <c r="H59" t="b">
        <f t="shared" ref="H59:I74" si="7">ISNUMBER(H25)</f>
        <v>0</v>
      </c>
      <c r="I59" t="b">
        <f t="shared" si="7"/>
        <v>0</v>
      </c>
      <c r="M59" t="b">
        <f t="shared" ref="M59:N74" si="8">ISNUMBER(M25)</f>
        <v>0</v>
      </c>
      <c r="N59" t="b">
        <f t="shared" si="8"/>
        <v>0</v>
      </c>
      <c r="R59" s="96"/>
      <c r="T59" s="126"/>
      <c r="U59" s="126"/>
      <c r="V59" s="126"/>
      <c r="W59" s="126"/>
      <c r="X59" s="126"/>
      <c r="Y59" s="126"/>
    </row>
    <row r="60" spans="2:25" hidden="1" x14ac:dyDescent="0.25">
      <c r="C60" t="b">
        <f t="shared" si="6"/>
        <v>0</v>
      </c>
      <c r="D60" t="b">
        <f t="shared" si="6"/>
        <v>0</v>
      </c>
      <c r="H60" t="b">
        <f t="shared" si="7"/>
        <v>0</v>
      </c>
      <c r="I60" t="b">
        <f t="shared" si="7"/>
        <v>0</v>
      </c>
      <c r="M60" t="b">
        <f t="shared" si="8"/>
        <v>0</v>
      </c>
      <c r="N60" t="b">
        <f t="shared" si="8"/>
        <v>0</v>
      </c>
      <c r="T60" s="126"/>
      <c r="U60" s="126"/>
      <c r="V60" s="126"/>
      <c r="W60" s="126"/>
      <c r="X60" s="126"/>
      <c r="Y60" s="126"/>
    </row>
    <row r="61" spans="2:25" hidden="1" x14ac:dyDescent="0.25">
      <c r="C61" t="b">
        <f t="shared" si="6"/>
        <v>0</v>
      </c>
      <c r="D61" t="b">
        <f t="shared" si="6"/>
        <v>0</v>
      </c>
      <c r="H61" t="b">
        <f t="shared" si="7"/>
        <v>0</v>
      </c>
      <c r="I61" t="b">
        <f t="shared" si="7"/>
        <v>0</v>
      </c>
      <c r="M61" t="b">
        <f t="shared" si="8"/>
        <v>0</v>
      </c>
      <c r="N61" t="b">
        <f t="shared" si="8"/>
        <v>0</v>
      </c>
      <c r="T61" s="126"/>
      <c r="U61" s="126"/>
      <c r="V61" s="126"/>
      <c r="W61" s="126"/>
      <c r="X61" s="126"/>
      <c r="Y61" s="126"/>
    </row>
    <row r="62" spans="2:25" hidden="1" x14ac:dyDescent="0.25">
      <c r="C62" t="b">
        <f t="shared" si="6"/>
        <v>0</v>
      </c>
      <c r="D62" t="b">
        <f t="shared" si="6"/>
        <v>0</v>
      </c>
      <c r="H62" t="b">
        <f t="shared" si="7"/>
        <v>0</v>
      </c>
      <c r="I62" t="b">
        <f t="shared" si="7"/>
        <v>0</v>
      </c>
      <c r="M62" t="b">
        <f t="shared" si="8"/>
        <v>0</v>
      </c>
      <c r="N62" t="b">
        <f t="shared" si="8"/>
        <v>0</v>
      </c>
      <c r="T62" s="126"/>
      <c r="U62" s="126"/>
      <c r="V62" s="126"/>
      <c r="W62" s="126"/>
      <c r="X62" s="126"/>
      <c r="Y62" s="126"/>
    </row>
    <row r="63" spans="2:25" hidden="1" x14ac:dyDescent="0.25">
      <c r="C63" t="b">
        <f t="shared" si="6"/>
        <v>0</v>
      </c>
      <c r="D63" t="b">
        <f t="shared" si="6"/>
        <v>0</v>
      </c>
      <c r="H63" t="b">
        <f t="shared" si="7"/>
        <v>0</v>
      </c>
      <c r="I63" t="b">
        <f t="shared" si="7"/>
        <v>0</v>
      </c>
      <c r="M63" t="b">
        <f t="shared" si="8"/>
        <v>0</v>
      </c>
      <c r="N63" t="b">
        <f t="shared" si="8"/>
        <v>0</v>
      </c>
      <c r="T63" s="126"/>
      <c r="U63" s="126"/>
      <c r="V63" s="126"/>
      <c r="W63" s="126"/>
      <c r="X63" s="126"/>
      <c r="Y63" s="126"/>
    </row>
    <row r="64" spans="2:25" hidden="1" x14ac:dyDescent="0.25">
      <c r="C64" t="b">
        <f t="shared" si="6"/>
        <v>0</v>
      </c>
      <c r="D64" t="b">
        <f t="shared" si="6"/>
        <v>0</v>
      </c>
      <c r="H64" t="b">
        <f t="shared" si="7"/>
        <v>0</v>
      </c>
      <c r="I64" t="b">
        <f t="shared" si="7"/>
        <v>0</v>
      </c>
      <c r="M64" t="b">
        <f t="shared" si="8"/>
        <v>0</v>
      </c>
      <c r="N64" t="b">
        <f t="shared" si="8"/>
        <v>0</v>
      </c>
      <c r="T64" s="126"/>
      <c r="U64" s="126"/>
      <c r="V64" s="126"/>
      <c r="W64" s="126"/>
      <c r="X64" s="126"/>
      <c r="Y64" s="126"/>
    </row>
    <row r="65" spans="3:25" hidden="1" x14ac:dyDescent="0.25">
      <c r="C65" t="b">
        <f t="shared" si="6"/>
        <v>0</v>
      </c>
      <c r="D65" t="b">
        <f t="shared" si="6"/>
        <v>0</v>
      </c>
      <c r="H65" t="b">
        <f t="shared" si="7"/>
        <v>0</v>
      </c>
      <c r="I65" t="b">
        <f t="shared" si="7"/>
        <v>0</v>
      </c>
      <c r="M65" t="b">
        <f t="shared" si="8"/>
        <v>0</v>
      </c>
      <c r="N65" t="b">
        <f t="shared" si="8"/>
        <v>0</v>
      </c>
      <c r="T65" s="126"/>
      <c r="U65" s="126"/>
      <c r="V65" s="126"/>
      <c r="W65" s="126"/>
      <c r="X65" s="126"/>
      <c r="Y65" s="126"/>
    </row>
    <row r="66" spans="3:25" hidden="1" x14ac:dyDescent="0.25">
      <c r="C66" t="b">
        <f t="shared" si="6"/>
        <v>0</v>
      </c>
      <c r="D66" t="b">
        <f t="shared" si="6"/>
        <v>0</v>
      </c>
      <c r="H66" t="b">
        <f t="shared" si="7"/>
        <v>0</v>
      </c>
      <c r="I66" t="b">
        <f t="shared" si="7"/>
        <v>0</v>
      </c>
      <c r="M66" t="b">
        <f t="shared" si="8"/>
        <v>0</v>
      </c>
      <c r="N66" t="b">
        <f t="shared" si="8"/>
        <v>0</v>
      </c>
      <c r="T66" s="126"/>
      <c r="U66" s="126"/>
      <c r="V66" s="126"/>
      <c r="W66" s="126"/>
      <c r="X66" s="126"/>
      <c r="Y66" s="126"/>
    </row>
    <row r="67" spans="3:25" hidden="1" x14ac:dyDescent="0.25">
      <c r="C67" t="b">
        <f t="shared" si="6"/>
        <v>0</v>
      </c>
      <c r="D67" t="b">
        <f t="shared" si="6"/>
        <v>0</v>
      </c>
      <c r="H67" t="b">
        <f t="shared" si="7"/>
        <v>0</v>
      </c>
      <c r="I67" t="b">
        <f t="shared" si="7"/>
        <v>0</v>
      </c>
      <c r="M67" t="b">
        <f t="shared" si="8"/>
        <v>0</v>
      </c>
      <c r="N67" t="b">
        <f t="shared" si="8"/>
        <v>0</v>
      </c>
      <c r="T67" s="126"/>
      <c r="U67" s="126"/>
      <c r="V67" s="126"/>
      <c r="W67" s="126"/>
      <c r="X67" s="126"/>
      <c r="Y67" s="126"/>
    </row>
    <row r="68" spans="3:25" hidden="1" x14ac:dyDescent="0.25">
      <c r="C68" t="b">
        <f t="shared" si="6"/>
        <v>0</v>
      </c>
      <c r="D68" t="b">
        <f t="shared" si="6"/>
        <v>0</v>
      </c>
      <c r="H68" t="b">
        <f t="shared" si="7"/>
        <v>0</v>
      </c>
      <c r="I68" t="b">
        <f t="shared" si="7"/>
        <v>0</v>
      </c>
      <c r="M68" t="b">
        <f t="shared" si="8"/>
        <v>0</v>
      </c>
      <c r="N68" t="b">
        <f t="shared" si="8"/>
        <v>0</v>
      </c>
      <c r="T68" s="126"/>
      <c r="U68" s="126"/>
      <c r="V68" s="126"/>
      <c r="W68" s="126"/>
      <c r="X68" s="126"/>
      <c r="Y68" s="126"/>
    </row>
    <row r="69" spans="3:25" hidden="1" x14ac:dyDescent="0.25">
      <c r="C69" t="b">
        <f t="shared" si="6"/>
        <v>0</v>
      </c>
      <c r="D69" t="b">
        <f t="shared" si="6"/>
        <v>0</v>
      </c>
      <c r="H69" t="b">
        <f t="shared" si="7"/>
        <v>0</v>
      </c>
      <c r="I69" t="b">
        <f t="shared" si="7"/>
        <v>0</v>
      </c>
      <c r="M69" t="b">
        <f t="shared" si="8"/>
        <v>0</v>
      </c>
      <c r="N69" t="b">
        <f t="shared" si="8"/>
        <v>0</v>
      </c>
    </row>
    <row r="70" spans="3:25" hidden="1" x14ac:dyDescent="0.25">
      <c r="C70" t="b">
        <f t="shared" si="6"/>
        <v>0</v>
      </c>
      <c r="D70" t="b">
        <f t="shared" si="6"/>
        <v>0</v>
      </c>
      <c r="H70" t="b">
        <f t="shared" si="7"/>
        <v>0</v>
      </c>
      <c r="I70" t="b">
        <f t="shared" si="7"/>
        <v>0</v>
      </c>
      <c r="M70" t="b">
        <f t="shared" si="8"/>
        <v>0</v>
      </c>
      <c r="N70" t="b">
        <f t="shared" si="8"/>
        <v>0</v>
      </c>
    </row>
    <row r="71" spans="3:25" hidden="1" x14ac:dyDescent="0.25">
      <c r="C71" t="b">
        <f t="shared" si="6"/>
        <v>0</v>
      </c>
      <c r="D71" t="b">
        <f t="shared" si="6"/>
        <v>0</v>
      </c>
      <c r="H71" t="b">
        <f t="shared" si="7"/>
        <v>0</v>
      </c>
      <c r="I71" t="b">
        <f t="shared" si="7"/>
        <v>0</v>
      </c>
      <c r="M71" t="b">
        <f t="shared" si="8"/>
        <v>0</v>
      </c>
      <c r="N71" t="b">
        <f t="shared" si="8"/>
        <v>0</v>
      </c>
    </row>
    <row r="72" spans="3:25" hidden="1" x14ac:dyDescent="0.25">
      <c r="C72" t="b">
        <f t="shared" si="6"/>
        <v>0</v>
      </c>
      <c r="D72" t="b">
        <f t="shared" si="6"/>
        <v>0</v>
      </c>
      <c r="H72" t="b">
        <f t="shared" si="7"/>
        <v>0</v>
      </c>
      <c r="I72" t="b">
        <f t="shared" si="7"/>
        <v>0</v>
      </c>
      <c r="M72" t="b">
        <f t="shared" si="8"/>
        <v>0</v>
      </c>
      <c r="N72" t="b">
        <f t="shared" si="8"/>
        <v>0</v>
      </c>
    </row>
    <row r="73" spans="3:25" hidden="1" x14ac:dyDescent="0.25">
      <c r="C73" t="b">
        <f t="shared" si="6"/>
        <v>0</v>
      </c>
      <c r="D73" t="b">
        <f t="shared" si="6"/>
        <v>0</v>
      </c>
      <c r="H73" t="b">
        <f t="shared" si="7"/>
        <v>0</v>
      </c>
      <c r="I73" t="b">
        <f t="shared" si="7"/>
        <v>0</v>
      </c>
      <c r="M73" t="b">
        <f t="shared" si="8"/>
        <v>0</v>
      </c>
      <c r="N73" t="b">
        <f t="shared" si="8"/>
        <v>0</v>
      </c>
    </row>
    <row r="74" spans="3:25" hidden="1" x14ac:dyDescent="0.25">
      <c r="C74" t="b">
        <f t="shared" si="6"/>
        <v>0</v>
      </c>
      <c r="D74" t="b">
        <f t="shared" si="6"/>
        <v>0</v>
      </c>
      <c r="H74" t="b">
        <f t="shared" si="7"/>
        <v>0</v>
      </c>
      <c r="I74" t="b">
        <f t="shared" si="7"/>
        <v>0</v>
      </c>
      <c r="M74" t="b">
        <f t="shared" si="8"/>
        <v>0</v>
      </c>
      <c r="N74" t="b">
        <f t="shared" si="8"/>
        <v>0</v>
      </c>
    </row>
    <row r="75" spans="3:25" hidden="1" x14ac:dyDescent="0.25">
      <c r="C75" t="b">
        <f t="shared" ref="C75:D90" si="9">ISNUMBER(C41)</f>
        <v>0</v>
      </c>
      <c r="D75" t="b">
        <f t="shared" si="9"/>
        <v>0</v>
      </c>
      <c r="H75" t="b">
        <f t="shared" ref="H75:I90" si="10">ISNUMBER(H41)</f>
        <v>0</v>
      </c>
      <c r="I75" t="b">
        <f t="shared" si="10"/>
        <v>0</v>
      </c>
      <c r="M75" t="b">
        <f t="shared" ref="M75:N90" si="11">ISNUMBER(M41)</f>
        <v>0</v>
      </c>
      <c r="N75" t="b">
        <f t="shared" si="11"/>
        <v>0</v>
      </c>
    </row>
    <row r="76" spans="3:25" hidden="1" x14ac:dyDescent="0.25">
      <c r="C76" t="b">
        <f t="shared" si="9"/>
        <v>0</v>
      </c>
      <c r="D76" t="b">
        <f t="shared" si="9"/>
        <v>0</v>
      </c>
      <c r="H76" t="b">
        <f t="shared" si="10"/>
        <v>0</v>
      </c>
      <c r="I76" t="b">
        <f t="shared" si="10"/>
        <v>0</v>
      </c>
      <c r="M76" t="b">
        <f t="shared" si="11"/>
        <v>0</v>
      </c>
      <c r="N76" t="b">
        <f t="shared" si="11"/>
        <v>0</v>
      </c>
    </row>
    <row r="77" spans="3:25" hidden="1" x14ac:dyDescent="0.25">
      <c r="C77" t="b">
        <f t="shared" si="9"/>
        <v>0</v>
      </c>
      <c r="D77" t="b">
        <f t="shared" si="9"/>
        <v>0</v>
      </c>
      <c r="H77" t="b">
        <f t="shared" si="10"/>
        <v>0</v>
      </c>
      <c r="I77" t="b">
        <f t="shared" si="10"/>
        <v>0</v>
      </c>
      <c r="M77" t="b">
        <f t="shared" si="11"/>
        <v>0</v>
      </c>
      <c r="N77" t="b">
        <f t="shared" si="11"/>
        <v>0</v>
      </c>
    </row>
    <row r="78" spans="3:25" hidden="1" x14ac:dyDescent="0.25">
      <c r="C78" t="b">
        <f t="shared" si="9"/>
        <v>0</v>
      </c>
      <c r="D78" t="b">
        <f t="shared" si="9"/>
        <v>0</v>
      </c>
      <c r="H78" t="b">
        <f t="shared" si="10"/>
        <v>0</v>
      </c>
      <c r="I78" t="b">
        <f t="shared" si="10"/>
        <v>0</v>
      </c>
      <c r="M78" t="b">
        <f t="shared" si="11"/>
        <v>0</v>
      </c>
      <c r="N78" t="b">
        <f t="shared" si="11"/>
        <v>0</v>
      </c>
    </row>
    <row r="79" spans="3:25" hidden="1" x14ac:dyDescent="0.25">
      <c r="C79" t="b">
        <f t="shared" si="9"/>
        <v>0</v>
      </c>
      <c r="D79" t="b">
        <f t="shared" si="9"/>
        <v>0</v>
      </c>
      <c r="H79" t="b">
        <f t="shared" si="10"/>
        <v>0</v>
      </c>
      <c r="I79" t="b">
        <f t="shared" si="10"/>
        <v>0</v>
      </c>
      <c r="M79" t="b">
        <f t="shared" si="11"/>
        <v>0</v>
      </c>
      <c r="N79" t="b">
        <f t="shared" si="11"/>
        <v>0</v>
      </c>
    </row>
    <row r="80" spans="3:25" hidden="1" x14ac:dyDescent="0.25">
      <c r="C80" t="b">
        <f t="shared" si="9"/>
        <v>0</v>
      </c>
      <c r="D80" t="b">
        <f t="shared" si="9"/>
        <v>0</v>
      </c>
      <c r="H80" t="b">
        <f t="shared" si="10"/>
        <v>0</v>
      </c>
      <c r="I80" t="b">
        <f t="shared" si="10"/>
        <v>0</v>
      </c>
      <c r="M80" t="b">
        <f t="shared" si="11"/>
        <v>0</v>
      </c>
      <c r="N80" t="b">
        <f t="shared" si="11"/>
        <v>0</v>
      </c>
    </row>
    <row r="81" spans="3:14" hidden="1" x14ac:dyDescent="0.25">
      <c r="C81" t="b">
        <f t="shared" si="9"/>
        <v>0</v>
      </c>
      <c r="D81" t="b">
        <f t="shared" si="9"/>
        <v>0</v>
      </c>
      <c r="H81" t="b">
        <f t="shared" si="10"/>
        <v>0</v>
      </c>
      <c r="I81" t="b">
        <f t="shared" si="10"/>
        <v>0</v>
      </c>
      <c r="M81" t="b">
        <f t="shared" si="11"/>
        <v>0</v>
      </c>
      <c r="N81" t="b">
        <f t="shared" si="11"/>
        <v>0</v>
      </c>
    </row>
    <row r="82" spans="3:14" hidden="1" x14ac:dyDescent="0.25">
      <c r="C82" t="b">
        <f t="shared" si="9"/>
        <v>0</v>
      </c>
      <c r="D82" t="b">
        <f t="shared" si="9"/>
        <v>0</v>
      </c>
      <c r="H82" t="b">
        <f t="shared" si="10"/>
        <v>0</v>
      </c>
      <c r="I82" t="b">
        <f t="shared" si="10"/>
        <v>0</v>
      </c>
      <c r="M82" t="b">
        <f t="shared" si="11"/>
        <v>0</v>
      </c>
      <c r="N82" t="b">
        <f t="shared" si="11"/>
        <v>0</v>
      </c>
    </row>
    <row r="83" spans="3:14" hidden="1" x14ac:dyDescent="0.25">
      <c r="C83" t="b">
        <f t="shared" si="9"/>
        <v>0</v>
      </c>
      <c r="D83" t="b">
        <f t="shared" si="9"/>
        <v>0</v>
      </c>
      <c r="H83" t="b">
        <f t="shared" si="10"/>
        <v>0</v>
      </c>
      <c r="I83" t="b">
        <f t="shared" si="10"/>
        <v>0</v>
      </c>
      <c r="M83" t="b">
        <f t="shared" si="11"/>
        <v>0</v>
      </c>
      <c r="N83" t="b">
        <f t="shared" si="11"/>
        <v>0</v>
      </c>
    </row>
    <row r="84" spans="3:14" hidden="1" x14ac:dyDescent="0.25">
      <c r="C84" t="b">
        <f t="shared" si="9"/>
        <v>0</v>
      </c>
      <c r="D84" t="b">
        <f t="shared" si="9"/>
        <v>0</v>
      </c>
      <c r="H84" t="b">
        <f t="shared" si="10"/>
        <v>0</v>
      </c>
      <c r="I84" t="b">
        <f t="shared" si="10"/>
        <v>0</v>
      </c>
      <c r="M84" t="b">
        <f t="shared" si="11"/>
        <v>0</v>
      </c>
      <c r="N84" t="b">
        <f t="shared" si="11"/>
        <v>0</v>
      </c>
    </row>
    <row r="85" spans="3:14" hidden="1" x14ac:dyDescent="0.25">
      <c r="C85" t="b">
        <f t="shared" si="9"/>
        <v>0</v>
      </c>
      <c r="D85" t="b">
        <f t="shared" si="9"/>
        <v>0</v>
      </c>
      <c r="H85" t="b">
        <f t="shared" si="10"/>
        <v>0</v>
      </c>
      <c r="I85" t="b">
        <f t="shared" si="10"/>
        <v>0</v>
      </c>
      <c r="M85" t="b">
        <f t="shared" si="11"/>
        <v>0</v>
      </c>
      <c r="N85" t="b">
        <f t="shared" si="11"/>
        <v>0</v>
      </c>
    </row>
    <row r="86" spans="3:14" hidden="1" x14ac:dyDescent="0.25">
      <c r="C86" t="b">
        <f t="shared" si="9"/>
        <v>0</v>
      </c>
      <c r="D86" t="b">
        <f t="shared" si="9"/>
        <v>0</v>
      </c>
      <c r="H86" t="b">
        <f t="shared" si="10"/>
        <v>0</v>
      </c>
      <c r="I86" t="b">
        <f t="shared" si="10"/>
        <v>0</v>
      </c>
      <c r="M86" t="b">
        <f t="shared" si="11"/>
        <v>0</v>
      </c>
      <c r="N86" t="b">
        <f t="shared" si="11"/>
        <v>0</v>
      </c>
    </row>
    <row r="87" spans="3:14" hidden="1" x14ac:dyDescent="0.25">
      <c r="C87" t="b">
        <f t="shared" si="9"/>
        <v>0</v>
      </c>
      <c r="D87" t="b">
        <f t="shared" si="9"/>
        <v>0</v>
      </c>
      <c r="H87" t="b">
        <f t="shared" si="10"/>
        <v>0</v>
      </c>
      <c r="I87" t="b">
        <f t="shared" si="10"/>
        <v>0</v>
      </c>
      <c r="M87" t="b">
        <f t="shared" si="11"/>
        <v>0</v>
      </c>
      <c r="N87" t="b">
        <f t="shared" si="11"/>
        <v>0</v>
      </c>
    </row>
    <row r="88" spans="3:14" hidden="1" x14ac:dyDescent="0.25">
      <c r="C88" t="b">
        <f t="shared" si="9"/>
        <v>0</v>
      </c>
      <c r="D88" t="b">
        <f t="shared" si="9"/>
        <v>0</v>
      </c>
      <c r="H88" t="b">
        <f t="shared" si="10"/>
        <v>0</v>
      </c>
      <c r="I88" t="b">
        <f t="shared" si="10"/>
        <v>0</v>
      </c>
      <c r="M88" t="b">
        <f t="shared" si="11"/>
        <v>0</v>
      </c>
      <c r="N88" t="b">
        <f t="shared" si="11"/>
        <v>0</v>
      </c>
    </row>
    <row r="89" spans="3:14" hidden="1" x14ac:dyDescent="0.25">
      <c r="C89" t="b">
        <f t="shared" si="9"/>
        <v>0</v>
      </c>
      <c r="D89" t="b">
        <f t="shared" si="9"/>
        <v>0</v>
      </c>
      <c r="H89" t="b">
        <f t="shared" si="10"/>
        <v>0</v>
      </c>
      <c r="I89" t="b">
        <f t="shared" si="10"/>
        <v>0</v>
      </c>
      <c r="M89" t="b">
        <f t="shared" si="11"/>
        <v>0</v>
      </c>
      <c r="N89" t="b">
        <f t="shared" si="11"/>
        <v>0</v>
      </c>
    </row>
    <row r="90" spans="3:14" hidden="1" x14ac:dyDescent="0.25">
      <c r="C90" t="b">
        <f t="shared" si="9"/>
        <v>0</v>
      </c>
      <c r="D90" t="b">
        <f t="shared" si="9"/>
        <v>0</v>
      </c>
      <c r="H90" t="b">
        <f t="shared" si="10"/>
        <v>0</v>
      </c>
      <c r="I90" t="b">
        <f t="shared" si="10"/>
        <v>0</v>
      </c>
      <c r="M90" t="b">
        <f t="shared" si="11"/>
        <v>0</v>
      </c>
      <c r="N90" t="b">
        <f t="shared" si="11"/>
        <v>0</v>
      </c>
    </row>
    <row r="144" ht="15.75" thickBot="1" x14ac:dyDescent="0.3"/>
    <row r="145" spans="34:46" ht="16.5" thickTop="1" thickBot="1" x14ac:dyDescent="0.3">
      <c r="AI145" s="219" t="s">
        <v>88</v>
      </c>
      <c r="AJ145" s="219"/>
    </row>
    <row r="146" spans="34:46" ht="15.75" thickBot="1" x14ac:dyDescent="0.3">
      <c r="AI146" s="133" t="s">
        <v>89</v>
      </c>
      <c r="AJ146" s="134" t="s">
        <v>90</v>
      </c>
    </row>
    <row r="147" spans="34:46" x14ac:dyDescent="0.25">
      <c r="AI147" s="135" t="s">
        <v>91</v>
      </c>
      <c r="AJ147" s="136">
        <v>60</v>
      </c>
      <c r="AS147" s="126" t="str">
        <f>IF($P$14="PA4",$P$16+80,"NOT PA4")</f>
        <v>NOT PA4</v>
      </c>
      <c r="AT147" s="126" t="str">
        <f>IF(P14="PA4",IF($AS$147&gt;=$AS$148,$AS$147,$AS$148),"NOT PA4")</f>
        <v>NOT PA4</v>
      </c>
    </row>
    <row r="148" spans="34:46" x14ac:dyDescent="0.25">
      <c r="AI148" s="135" t="s">
        <v>92</v>
      </c>
      <c r="AJ148" s="136">
        <v>70</v>
      </c>
      <c r="AS148" s="126" t="str">
        <f>IF($P$14="PA4",170,"NOT PA4")</f>
        <v>NOT PA4</v>
      </c>
    </row>
    <row r="149" spans="34:46" x14ac:dyDescent="0.25">
      <c r="AI149" s="135" t="s">
        <v>95</v>
      </c>
      <c r="AJ149" s="136">
        <v>80</v>
      </c>
    </row>
    <row r="150" spans="34:46" ht="15.75" thickBot="1" x14ac:dyDescent="0.3">
      <c r="AI150" s="137" t="s">
        <v>93</v>
      </c>
      <c r="AJ150" s="138">
        <v>250</v>
      </c>
    </row>
    <row r="151" spans="34:46" ht="15.75" thickTop="1" x14ac:dyDescent="0.25">
      <c r="AH151" s="139" t="s">
        <v>99</v>
      </c>
      <c r="AI151" s="140" t="e">
        <f>VLOOKUP(D8,AI147:AJ150,2,FALSE)</f>
        <v>#N/A</v>
      </c>
    </row>
    <row r="152" spans="34:46" x14ac:dyDescent="0.25">
      <c r="AH152" s="139" t="s">
        <v>96</v>
      </c>
      <c r="AI152" s="126" t="e">
        <f>IF(I11&gt;=AI151,"No","Yes")</f>
        <v>#N/A</v>
      </c>
    </row>
    <row r="153" spans="34:46" x14ac:dyDescent="0.25">
      <c r="AH153" s="139" t="s">
        <v>100</v>
      </c>
      <c r="AI153" s="140" t="e">
        <f>IF(I11&gt;=AI151,I11,AI151)</f>
        <v>#N/A</v>
      </c>
    </row>
    <row r="155" spans="34:46" x14ac:dyDescent="0.25">
      <c r="AH155" s="139" t="s">
        <v>27</v>
      </c>
    </row>
    <row r="156" spans="34:46" x14ac:dyDescent="0.25">
      <c r="AH156" s="139" t="s">
        <v>28</v>
      </c>
    </row>
    <row r="158" spans="34:46" x14ac:dyDescent="0.25">
      <c r="AM158" s="132" t="e">
        <f>ROUND(1267.2*((I10/9)+(I9*AI153/150)),2)</f>
        <v>#N/A</v>
      </c>
    </row>
    <row r="159" spans="34:46" x14ac:dyDescent="0.25">
      <c r="AH159" s="141" t="s">
        <v>18</v>
      </c>
      <c r="AI159" s="126" t="s">
        <v>102</v>
      </c>
    </row>
    <row r="160" spans="34:46" x14ac:dyDescent="0.25">
      <c r="AH160" s="141" t="s">
        <v>19</v>
      </c>
      <c r="AI160" s="126" t="s">
        <v>103</v>
      </c>
      <c r="AO160" s="126" t="str">
        <f>IF(P15="Yes","PAEfive",IF(P14="PA1","PAEone",IF(P14="PA2","PAEtwo",IF(P14="PA3","PAEthree",IF(P14="PA4","PAEfour","PAEempty")))))</f>
        <v>PAEempty</v>
      </c>
      <c r="AP160" s="126" t="str">
        <f>IF(P15="Yes","Afive",IF(P14="PA1","Aone",IF(P14="PA2","Atwo",IF(P14="PA3","Athree",IF(P14="PA4","Afour","")))))</f>
        <v/>
      </c>
    </row>
    <row r="161" spans="34:45" x14ac:dyDescent="0.25">
      <c r="AH161" s="141" t="s">
        <v>20</v>
      </c>
      <c r="AI161" s="126" t="s">
        <v>104</v>
      </c>
    </row>
    <row r="162" spans="34:45" x14ac:dyDescent="0.25">
      <c r="AH162" s="141" t="s">
        <v>21</v>
      </c>
      <c r="AI162" s="126" t="s">
        <v>105</v>
      </c>
      <c r="AP162" s="126" t="s">
        <v>148</v>
      </c>
    </row>
    <row r="163" spans="34:45" ht="54.95" customHeight="1" x14ac:dyDescent="0.25">
      <c r="AP163" s="126" t="s">
        <v>108</v>
      </c>
    </row>
    <row r="164" spans="34:45" ht="45" customHeight="1" x14ac:dyDescent="0.25">
      <c r="AP164" s="126" t="s">
        <v>110</v>
      </c>
    </row>
    <row r="165" spans="34:45" ht="47.45" customHeight="1" x14ac:dyDescent="0.25">
      <c r="AL165" s="126" t="s">
        <v>109</v>
      </c>
      <c r="AP165" s="126" t="s">
        <v>111</v>
      </c>
    </row>
    <row r="166" spans="34:45" ht="51.6" customHeight="1" x14ac:dyDescent="0.25">
      <c r="AL166" s="126" t="s">
        <v>113</v>
      </c>
      <c r="AP166" s="126" t="s">
        <v>112</v>
      </c>
    </row>
    <row r="167" spans="34:45" ht="45" customHeight="1" x14ac:dyDescent="0.25">
      <c r="AL167" s="126" t="s">
        <v>114</v>
      </c>
      <c r="AP167" s="126" t="s">
        <v>124</v>
      </c>
    </row>
    <row r="168" spans="34:45" x14ac:dyDescent="0.25">
      <c r="AL168" s="126" t="s">
        <v>115</v>
      </c>
    </row>
    <row r="169" spans="34:45" ht="47.45" customHeight="1" x14ac:dyDescent="0.25">
      <c r="AL169" s="126" t="s">
        <v>125</v>
      </c>
      <c r="AS169" s="142" t="str">
        <f>IF(P15="Yes","payequationfive",IF(P14="PA1","payequationone",IF(P14="PA2","payequationtwo",IF(P14="PA3","payequationthree",IF(P14="PA4","payequationfour","")))))</f>
        <v/>
      </c>
    </row>
    <row r="170" spans="34:45" x14ac:dyDescent="0.25">
      <c r="AS170" s="142"/>
    </row>
    <row r="171" spans="34:45" ht="54" customHeight="1" x14ac:dyDescent="0.25">
      <c r="AS171" s="142" t="s">
        <v>117</v>
      </c>
    </row>
    <row r="172" spans="34:45" ht="54" customHeight="1" x14ac:dyDescent="0.25">
      <c r="AS172" s="142" t="s">
        <v>118</v>
      </c>
    </row>
    <row r="173" spans="34:45" ht="54" customHeight="1" x14ac:dyDescent="0.25">
      <c r="AS173" s="142" t="s">
        <v>119</v>
      </c>
    </row>
    <row r="174" spans="34:45" ht="54" customHeight="1" x14ac:dyDescent="0.25">
      <c r="AS174" s="142" t="s">
        <v>120</v>
      </c>
    </row>
    <row r="175" spans="34:45" ht="54" customHeight="1" x14ac:dyDescent="0.25">
      <c r="AS175" s="142" t="s">
        <v>121</v>
      </c>
    </row>
  </sheetData>
  <sheetProtection algorithmName="SHA-512" hashValue="zRdnaPVZn9pI/5G1Ryfo/NFkoOauzXPy5ay9WI1Hdz5+8XbE0vhF5HuJU43jg3/tCrTXHMX3OT1jIBz0Do04nQ==" saltValue="TQxwX1EQqUtUL42O6Bju7Q==" spinCount="100000" sheet="1" objects="1" scenarios="1" selectLockedCells="1"/>
  <mergeCells count="32">
    <mergeCell ref="AI145:AJ145"/>
    <mergeCell ref="B21:H21"/>
    <mergeCell ref="I21:J21"/>
    <mergeCell ref="K21:O21"/>
    <mergeCell ref="B22:P22"/>
    <mergeCell ref="D57:F57"/>
    <mergeCell ref="G57:J57"/>
    <mergeCell ref="L57:O57"/>
    <mergeCell ref="E14:L14"/>
    <mergeCell ref="M14:O14"/>
    <mergeCell ref="B15:O15"/>
    <mergeCell ref="C18:D18"/>
    <mergeCell ref="B20:D20"/>
    <mergeCell ref="E20:K20"/>
    <mergeCell ref="B8:C8"/>
    <mergeCell ref="D8:P8"/>
    <mergeCell ref="B9:H9"/>
    <mergeCell ref="B10:H10"/>
    <mergeCell ref="B11:H11"/>
    <mergeCell ref="B13:P13"/>
    <mergeCell ref="E6:P6"/>
    <mergeCell ref="B7:C7"/>
    <mergeCell ref="E7:F7"/>
    <mergeCell ref="G7:J7"/>
    <mergeCell ref="K7:L7"/>
    <mergeCell ref="M7:P7"/>
    <mergeCell ref="B3:P3"/>
    <mergeCell ref="C4:P4"/>
    <mergeCell ref="C5:F5"/>
    <mergeCell ref="H5:I5"/>
    <mergeCell ref="K5:L5"/>
    <mergeCell ref="N5:P5"/>
  </mergeCells>
  <conditionalFormatting sqref="I21">
    <cfRule type="cellIs" dxfId="29" priority="5" operator="between">
      <formula>0.00001</formula>
      <formula>500000</formula>
    </cfRule>
    <cfRule type="cellIs" dxfId="28" priority="6" operator="between">
      <formula>-0.001</formula>
      <formula>-500000</formula>
    </cfRule>
  </conditionalFormatting>
  <conditionalFormatting sqref="L57 F24:F56 K24:K56 P24:P56">
    <cfRule type="containsText" dxfId="27" priority="2" operator="containsText" text="CA">
      <formula>NOT(ISERROR(SEARCH("CA",F24)))</formula>
    </cfRule>
    <cfRule type="cellIs" dxfId="26" priority="3" operator="between">
      <formula>0</formula>
      <formula>500000</formula>
    </cfRule>
    <cfRule type="cellIs" dxfId="25" priority="4" operator="between">
      <formula>-0.0000000001</formula>
      <formula>-500000</formula>
    </cfRule>
  </conditionalFormatting>
  <conditionalFormatting sqref="P21">
    <cfRule type="cellIs" dxfId="24" priority="1" operator="between">
      <formula>0.0000001</formula>
      <formula>500000</formula>
    </cfRule>
  </conditionalFormatting>
  <dataValidations count="9">
    <dataValidation allowBlank="1" showInputMessage="1" showErrorMessage="1" promptTitle="Instructions" prompt="Please add up the total pay adjustments of any excluded lots from this worksheet and enter that value into this cell. If the excluded lots' pay adjustments aren't listed here, then those pay adjustments will count toward the total pay adjustments." sqref="P20" xr:uid="{C52FFF67-CE07-4AA2-951D-A6A287CFAFEE}"/>
    <dataValidation allowBlank="1" showInputMessage="1" showErrorMessage="1" promptTitle="Instructions" prompt="Please enter your target IRI here._x000a__x000a_You can determine your target IRI on the worksheet titled &quot;Target IRI Lookup Table &amp; Tool&quot;" sqref="E18" xr:uid="{D9F015AB-2038-4822-A2DC-857A47449413}"/>
    <dataValidation type="list" allowBlank="1" showInputMessage="1" showErrorMessage="1" errorTitle="WARNING" error="Please enter a valid entry from the drop-down menu or leave this cell blank" promptTitle="Instructions" prompt="Please select a value from the drop-down menu._x000a__x000a_Milling is one operation. Paving each layer of asphalt mix is an individual operation unless plans specify paving a mix in two lifts.  In such case, each lift is considered as an operation." sqref="P15" xr:uid="{BC9E123C-8878-4C53-8EB6-15DCE21DD57D}">
      <formula1>$AH$155:$AH$156</formula1>
    </dataValidation>
    <dataValidation type="decimal" allowBlank="1" showInputMessage="1" showErrorMessage="1" errorTitle="Warning" error="Please enter a numeric value between 0 and 300 in/mi for the IRI measurement" promptTitle="Instructions" prompt="Please enter your current or preconstruction IRI here." sqref="L16" xr:uid="{C5EBD59D-48F6-47F4-B65D-4268E179968A}">
      <formula1>0</formula1>
      <formula2>500</formula2>
    </dataValidation>
    <dataValidation type="decimal" allowBlank="1" showInputMessage="1" showErrorMessage="1" errorTitle="Warning" error="Please enter a numeric value between 0 and 500 in/mi for the IRI measurement" promptTitle="Instructions" prompt="Please enter your target IRI here._x000a__x000a_You can determine your target IRI on the worksheet titled &quot;Target IRI Lookup Table &amp; Tool&quot;" sqref="P16" xr:uid="{165E2DEE-FF56-4BEE-99BB-6BB44241210A}">
      <formula1>0</formula1>
      <formula2>500</formula2>
    </dataValidation>
    <dataValidation type="decimal" allowBlank="1" showInputMessage="1" showErrorMessage="1" errorTitle="Warning" error="Please enter a numeric value between 0 and 500 in/mi for the IRI measurement" promptTitle="Instructions" prompt="Please enter your pre-construction IRI here." sqref="F16" xr:uid="{67147AFC-C713-438D-89BE-25B5A5EFA04C}">
      <formula1>0</formula1>
      <formula2>500</formula2>
    </dataValidation>
    <dataValidation type="list" errorStyle="warning" allowBlank="1" showInputMessage="1" showErrorMessage="1" errorTitle="WARNING" error="Please select a value for the paving route location from the drop-down menu" promptTitle="Instrucitons" prompt="Please select a value from the drop-down menu" sqref="E14:L14" xr:uid="{5F3DB040-2172-4697-B91B-0EA28D7938F3}">
      <formula1>$AH$159:$AH$162</formula1>
    </dataValidation>
    <dataValidation errorStyle="warning" allowBlank="1" showInputMessage="1" sqref="E19" xr:uid="{C4BD71F5-FECE-4871-8033-4059E6DA0EA6}"/>
    <dataValidation type="list" errorStyle="warning" allowBlank="1" showInputMessage="1" showErrorMessage="1" errorTitle="WARNING" error="Incorrect value entered in cell D8. Please choose a surface course mix from the drop-down menu" promptTitle="Instructions" prompt="Please select a surface course mix from the drop-down menu" sqref="D8" xr:uid="{35B07978-B487-45BF-BC9B-54A55019E336}">
      <formula1>$AI$147:$AI$150</formula1>
    </dataValidation>
  </dataValidations>
  <pageMargins left="0.7" right="0.7" top="0.75" bottom="0.75" header="0.3" footer="0.3"/>
  <pageSetup scale="72" fitToHeight="0" orientation="portrait" r:id="rId1"/>
  <headerFooter>
    <oddHeader>&amp;C&amp;"-,Bold"&amp;12Lane IRI Data Summary
&amp;A</oddHeader>
    <oddFooter>&amp;L&amp;G&amp;C&amp;"-,Bold"&amp;14New Jersey Department of Transportation
Division of Local Aid &amp; Economic Development&amp;R&amp;G</oddFooter>
  </headerFooter>
  <drawing r:id="rId2"/>
  <legacyDrawing r:id="rId3"/>
  <legacyDrawingHF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E0E9B-701F-440E-9E8E-77095AE34544}">
  <sheetPr>
    <pageSetUpPr fitToPage="1"/>
  </sheetPr>
  <dimension ref="B1:IO175"/>
  <sheetViews>
    <sheetView topLeftCell="A3" zoomScale="115" zoomScaleNormal="115" workbookViewId="0">
      <selection activeCell="C4" sqref="C4:P4"/>
    </sheetView>
  </sheetViews>
  <sheetFormatPr defaultColWidth="8.7109375" defaultRowHeight="15" x14ac:dyDescent="0.25"/>
  <cols>
    <col min="1" max="1" width="9" customWidth="1"/>
    <col min="2" max="2" width="9.5703125" customWidth="1"/>
    <col min="3" max="3" width="7.85546875" customWidth="1"/>
    <col min="4" max="4" width="7.5703125" customWidth="1"/>
    <col min="5" max="5" width="5.140625" customWidth="1"/>
    <col min="6" max="6" width="12.42578125" customWidth="1"/>
    <col min="7" max="7" width="8.5703125" customWidth="1"/>
    <col min="8" max="9" width="7.7109375" customWidth="1"/>
    <col min="10" max="10" width="5.28515625" customWidth="1"/>
    <col min="11" max="11" width="12.42578125" customWidth="1"/>
    <col min="12" max="12" width="8.140625" bestFit="1" customWidth="1"/>
    <col min="13" max="13" width="7.42578125" customWidth="1"/>
    <col min="14" max="14" width="6.85546875" customWidth="1"/>
    <col min="15" max="15" width="5.7109375" customWidth="1"/>
    <col min="16" max="16" width="12.42578125" customWidth="1"/>
    <col min="17" max="19" width="57" customWidth="1"/>
    <col min="20" max="20" width="10.5703125" customWidth="1"/>
    <col min="23" max="23" width="10.42578125" customWidth="1"/>
    <col min="26" max="34" width="8.7109375" style="126"/>
    <col min="35" max="35" width="99.85546875" style="126" customWidth="1"/>
    <col min="36" max="38" width="8.7109375" style="126"/>
    <col min="39" max="39" width="30.42578125" style="126" customWidth="1"/>
    <col min="40" max="41" width="8.7109375" style="126"/>
    <col min="42" max="42" width="9.42578125" style="126" bestFit="1" customWidth="1"/>
    <col min="43" max="43" width="70.85546875" style="126" customWidth="1"/>
    <col min="44" max="46" width="8.7109375" style="126"/>
    <col min="47" max="47" width="88.7109375" style="126" customWidth="1"/>
    <col min="48" max="249" width="8.7109375" style="126"/>
  </cols>
  <sheetData>
    <row r="1" spans="2:25" ht="12.6" hidden="1" customHeight="1" x14ac:dyDescent="0.25"/>
    <row r="2" spans="2:25" hidden="1" x14ac:dyDescent="0.25"/>
    <row r="3" spans="2:25" ht="15.75" thickBot="1" x14ac:dyDescent="0.3">
      <c r="B3" s="237" t="s">
        <v>178</v>
      </c>
      <c r="C3" s="237"/>
      <c r="D3" s="237"/>
      <c r="E3" s="237"/>
      <c r="F3" s="237"/>
      <c r="G3" s="237"/>
      <c r="H3" s="237"/>
      <c r="I3" s="237"/>
      <c r="J3" s="237"/>
      <c r="K3" s="237"/>
      <c r="L3" s="237"/>
      <c r="M3" s="237"/>
      <c r="N3" s="237"/>
      <c r="O3" s="237"/>
      <c r="P3" s="237"/>
    </row>
    <row r="4" spans="2:25" ht="15.75" thickBot="1" x14ac:dyDescent="0.3">
      <c r="B4" s="43" t="s">
        <v>78</v>
      </c>
      <c r="C4" s="204"/>
      <c r="D4" s="204"/>
      <c r="E4" s="204"/>
      <c r="F4" s="204"/>
      <c r="G4" s="204"/>
      <c r="H4" s="204"/>
      <c r="I4" s="204"/>
      <c r="J4" s="204"/>
      <c r="K4" s="204"/>
      <c r="L4" s="204"/>
      <c r="M4" s="204"/>
      <c r="N4" s="204"/>
      <c r="O4" s="204"/>
      <c r="P4" s="205"/>
      <c r="Q4" s="155"/>
      <c r="R4" s="126"/>
      <c r="S4" s="126"/>
      <c r="T4" s="126"/>
      <c r="U4" s="126"/>
      <c r="V4" s="126"/>
      <c r="W4" s="126"/>
      <c r="X4" s="126"/>
      <c r="Y4" s="126"/>
    </row>
    <row r="5" spans="2:25" ht="15.75" thickBot="1" x14ac:dyDescent="0.3">
      <c r="B5" s="44" t="s">
        <v>79</v>
      </c>
      <c r="C5" s="206"/>
      <c r="D5" s="206"/>
      <c r="E5" s="206"/>
      <c r="F5" s="207"/>
      <c r="G5" s="44" t="s">
        <v>80</v>
      </c>
      <c r="H5" s="208"/>
      <c r="I5" s="209"/>
      <c r="J5" s="44" t="s">
        <v>81</v>
      </c>
      <c r="K5" s="211"/>
      <c r="L5" s="212"/>
      <c r="M5" s="45" t="s">
        <v>82</v>
      </c>
      <c r="N5" s="210"/>
      <c r="O5" s="211"/>
      <c r="P5" s="212"/>
      <c r="Q5" s="154"/>
      <c r="R5" s="126"/>
      <c r="S5" s="126"/>
      <c r="T5" s="126"/>
      <c r="U5" s="126"/>
      <c r="V5" s="126"/>
      <c r="W5" s="126"/>
      <c r="X5" s="126"/>
      <c r="Y5" s="126"/>
    </row>
    <row r="6" spans="2:25" ht="15.75" thickBot="1" x14ac:dyDescent="0.3">
      <c r="B6" s="46" t="s">
        <v>83</v>
      </c>
      <c r="C6" s="47"/>
      <c r="D6" s="47"/>
      <c r="E6" s="211"/>
      <c r="F6" s="211"/>
      <c r="G6" s="211"/>
      <c r="H6" s="211"/>
      <c r="I6" s="211"/>
      <c r="J6" s="211"/>
      <c r="K6" s="211"/>
      <c r="L6" s="211"/>
      <c r="M6" s="211"/>
      <c r="N6" s="211"/>
      <c r="O6" s="211"/>
      <c r="P6" s="212"/>
      <c r="Q6" s="126"/>
      <c r="R6" s="126"/>
      <c r="S6" s="126"/>
      <c r="T6" s="126"/>
      <c r="U6" s="126"/>
      <c r="V6" s="126"/>
      <c r="W6" s="126"/>
      <c r="X6" s="126"/>
      <c r="Y6" s="126"/>
    </row>
    <row r="7" spans="2:25" ht="15.6" customHeight="1" thickBot="1" x14ac:dyDescent="0.3">
      <c r="B7" s="202" t="s">
        <v>84</v>
      </c>
      <c r="C7" s="203"/>
      <c r="D7" s="30"/>
      <c r="E7" s="202" t="s">
        <v>85</v>
      </c>
      <c r="F7" s="203"/>
      <c r="G7" s="216"/>
      <c r="H7" s="216"/>
      <c r="I7" s="216"/>
      <c r="J7" s="217"/>
      <c r="K7" s="214" t="s">
        <v>149</v>
      </c>
      <c r="L7" s="215"/>
      <c r="M7" s="216"/>
      <c r="N7" s="216"/>
      <c r="O7" s="216"/>
      <c r="P7" s="217"/>
      <c r="Q7" s="126"/>
      <c r="R7" s="132"/>
      <c r="S7" s="126"/>
      <c r="T7" s="126"/>
      <c r="U7" s="126"/>
      <c r="V7" s="126"/>
      <c r="W7" s="126"/>
      <c r="X7" s="126"/>
      <c r="Y7" s="126"/>
    </row>
    <row r="8" spans="2:25" ht="15.6" customHeight="1" thickBot="1" x14ac:dyDescent="0.3">
      <c r="B8" s="202" t="s">
        <v>94</v>
      </c>
      <c r="C8" s="203"/>
      <c r="D8" s="211"/>
      <c r="E8" s="211"/>
      <c r="F8" s="211"/>
      <c r="G8" s="211"/>
      <c r="H8" s="211"/>
      <c r="I8" s="211"/>
      <c r="J8" s="211"/>
      <c r="K8" s="211"/>
      <c r="L8" s="211"/>
      <c r="M8" s="211"/>
      <c r="N8" s="211"/>
      <c r="O8" s="211"/>
      <c r="P8" s="212"/>
      <c r="Q8" s="126"/>
      <c r="R8" s="129"/>
      <c r="S8" s="126"/>
      <c r="T8" s="126"/>
      <c r="U8" s="126"/>
      <c r="V8" s="126"/>
      <c r="W8" s="126"/>
      <c r="X8" s="126"/>
      <c r="Y8" s="126"/>
    </row>
    <row r="9" spans="2:25" ht="15.6" customHeight="1" thickBot="1" x14ac:dyDescent="0.3">
      <c r="B9" s="202" t="s">
        <v>97</v>
      </c>
      <c r="C9" s="203"/>
      <c r="D9" s="203"/>
      <c r="E9" s="203"/>
      <c r="F9" s="203"/>
      <c r="G9" s="203"/>
      <c r="H9" s="203"/>
      <c r="I9" s="40"/>
      <c r="J9" s="48"/>
      <c r="K9" s="49"/>
      <c r="L9" s="49"/>
      <c r="M9" s="49"/>
      <c r="N9" s="49"/>
      <c r="O9" s="49"/>
      <c r="P9" s="50"/>
      <c r="Q9" s="126"/>
      <c r="R9" s="126"/>
      <c r="S9" s="126"/>
      <c r="T9" s="126"/>
      <c r="U9" s="126"/>
      <c r="V9" s="126"/>
      <c r="W9" s="126"/>
      <c r="X9" s="126"/>
      <c r="Y9" s="126"/>
    </row>
    <row r="10" spans="2:25" ht="15.6" customHeight="1" thickBot="1" x14ac:dyDescent="0.3">
      <c r="B10" s="202" t="s">
        <v>98</v>
      </c>
      <c r="C10" s="203"/>
      <c r="D10" s="203"/>
      <c r="E10" s="203"/>
      <c r="F10" s="203"/>
      <c r="G10" s="203"/>
      <c r="H10" s="203"/>
      <c r="I10" s="41"/>
      <c r="J10" s="48"/>
      <c r="K10" s="49"/>
      <c r="L10" s="49"/>
      <c r="M10" s="49"/>
      <c r="N10" s="49"/>
      <c r="O10" s="49"/>
      <c r="P10" s="50"/>
      <c r="Q10" s="126"/>
      <c r="R10" s="126"/>
      <c r="S10" s="126"/>
      <c r="T10" s="126"/>
      <c r="U10" s="126"/>
      <c r="V10" s="126"/>
      <c r="W10" s="126"/>
      <c r="X10" s="126"/>
      <c r="Y10" s="126"/>
    </row>
    <row r="11" spans="2:25" ht="15.6" customHeight="1" thickBot="1" x14ac:dyDescent="0.3">
      <c r="B11" s="202" t="s">
        <v>147</v>
      </c>
      <c r="C11" s="203"/>
      <c r="D11" s="203"/>
      <c r="E11" s="203"/>
      <c r="F11" s="203"/>
      <c r="G11" s="203"/>
      <c r="H11" s="203"/>
      <c r="I11" s="33"/>
      <c r="K11" s="51"/>
      <c r="L11" s="51"/>
      <c r="M11" s="52"/>
      <c r="N11" s="52"/>
      <c r="O11" s="53"/>
      <c r="P11" s="54"/>
      <c r="Q11" s="126"/>
      <c r="R11" s="126"/>
      <c r="S11" s="126"/>
      <c r="T11" s="150"/>
      <c r="U11" s="126"/>
      <c r="V11" s="129"/>
      <c r="W11" s="126"/>
      <c r="X11" s="126"/>
      <c r="Y11" s="126"/>
    </row>
    <row r="12" spans="2:25" ht="15.6" customHeight="1" thickBot="1" x14ac:dyDescent="0.3">
      <c r="B12" s="55" t="str">
        <f>IF(OR(ISBLANK(I11),ISBLANK(D8)),"",IF(AI152="Yes", "P does not meet minimum price requirement. Instead P will equal:",""))</f>
        <v/>
      </c>
      <c r="C12" s="49"/>
      <c r="D12" s="49"/>
      <c r="E12" s="47"/>
      <c r="F12" s="47"/>
      <c r="G12" s="32"/>
      <c r="H12" s="42" t="str">
        <f>IF(OR(ISBLANK(I11),ISBLANK(D8)),"",IF(I11&gt;=AI151,"",AI151))</f>
        <v/>
      </c>
      <c r="I12" s="35"/>
      <c r="J12" s="56"/>
      <c r="K12" s="57"/>
      <c r="L12" s="57"/>
      <c r="M12" s="58"/>
      <c r="N12" s="58"/>
      <c r="O12" s="59"/>
      <c r="P12" s="60"/>
      <c r="Q12" s="126"/>
      <c r="R12" s="126"/>
      <c r="S12" s="126"/>
      <c r="T12" s="126"/>
      <c r="U12" s="126"/>
      <c r="V12" s="129"/>
      <c r="W12" s="126"/>
      <c r="X12" s="126"/>
      <c r="Y12" s="126"/>
    </row>
    <row r="13" spans="2:25" ht="15.75" thickBot="1" x14ac:dyDescent="0.3">
      <c r="B13" s="225" t="s">
        <v>142</v>
      </c>
      <c r="C13" s="226"/>
      <c r="D13" s="226"/>
      <c r="E13" s="226"/>
      <c r="F13" s="226"/>
      <c r="G13" s="226"/>
      <c r="H13" s="226"/>
      <c r="I13" s="226"/>
      <c r="J13" s="226"/>
      <c r="K13" s="226"/>
      <c r="L13" s="226"/>
      <c r="M13" s="226"/>
      <c r="N13" s="226"/>
      <c r="O13" s="226"/>
      <c r="P13" s="227"/>
      <c r="Q13" s="126"/>
      <c r="R13" s="126"/>
      <c r="S13" s="126"/>
      <c r="T13" s="126"/>
      <c r="U13" s="126"/>
      <c r="V13" s="126"/>
      <c r="W13" s="126"/>
      <c r="X13" s="126"/>
      <c r="Y13" s="126"/>
    </row>
    <row r="14" spans="2:25" ht="15.75" thickBot="1" x14ac:dyDescent="0.3">
      <c r="B14" s="46" t="s">
        <v>101</v>
      </c>
      <c r="C14" s="61"/>
      <c r="D14" s="61"/>
      <c r="E14" s="211"/>
      <c r="F14" s="211"/>
      <c r="G14" s="211"/>
      <c r="H14" s="211"/>
      <c r="I14" s="211"/>
      <c r="J14" s="211"/>
      <c r="K14" s="211"/>
      <c r="L14" s="211"/>
      <c r="M14" s="220" t="s">
        <v>106</v>
      </c>
      <c r="N14" s="220"/>
      <c r="O14" s="220"/>
      <c r="P14" s="50" t="str">
        <f>IF(OR(ISBLANK(E14)),"",VLOOKUP(E14,AH159:AI162,2,FALSE))</f>
        <v/>
      </c>
      <c r="Q14" s="126"/>
      <c r="R14" s="126"/>
      <c r="S14" s="126"/>
      <c r="T14" s="126"/>
      <c r="U14" s="126"/>
      <c r="V14" s="126"/>
      <c r="W14" s="126"/>
      <c r="X14" s="126"/>
      <c r="Y14" s="126"/>
    </row>
    <row r="15" spans="2:25" ht="15.75" thickBot="1" x14ac:dyDescent="0.3">
      <c r="B15" s="233" t="s">
        <v>123</v>
      </c>
      <c r="C15" s="234"/>
      <c r="D15" s="234"/>
      <c r="E15" s="234"/>
      <c r="F15" s="234"/>
      <c r="G15" s="234"/>
      <c r="H15" s="234"/>
      <c r="I15" s="234"/>
      <c r="J15" s="234"/>
      <c r="K15" s="234"/>
      <c r="L15" s="234"/>
      <c r="M15" s="234"/>
      <c r="N15" s="234"/>
      <c r="O15" s="234"/>
      <c r="P15" s="85"/>
      <c r="Q15" s="126"/>
      <c r="R15" s="129"/>
      <c r="S15" s="126"/>
      <c r="T15" s="126"/>
      <c r="U15" s="126"/>
      <c r="V15" s="126"/>
      <c r="W15" s="126"/>
      <c r="X15" s="126"/>
      <c r="Y15" s="126"/>
    </row>
    <row r="16" spans="2:25" ht="15.75" thickBot="1" x14ac:dyDescent="0.3">
      <c r="B16" s="46" t="s">
        <v>122</v>
      </c>
      <c r="C16" s="48"/>
      <c r="D16" s="48"/>
      <c r="E16" s="48"/>
      <c r="F16" s="86"/>
      <c r="G16" s="66"/>
      <c r="H16" s="67"/>
      <c r="I16" s="67"/>
      <c r="J16" s="68"/>
      <c r="K16" s="68"/>
      <c r="L16" s="69"/>
      <c r="M16" s="46" t="s">
        <v>107</v>
      </c>
      <c r="N16" s="47"/>
      <c r="O16" s="48"/>
      <c r="P16" s="34"/>
      <c r="Q16" s="126"/>
      <c r="R16" s="129"/>
      <c r="S16" s="126"/>
      <c r="T16" s="126"/>
      <c r="U16" s="126"/>
      <c r="V16" s="126"/>
      <c r="W16" s="126"/>
      <c r="X16" s="126"/>
      <c r="Y16" s="126"/>
    </row>
    <row r="17" spans="2:64" ht="34.5" customHeight="1" x14ac:dyDescent="0.25">
      <c r="B17" s="62"/>
      <c r="C17" s="63"/>
      <c r="D17" s="63"/>
      <c r="G17" s="64"/>
      <c r="H17" s="64"/>
      <c r="I17" s="64"/>
      <c r="J17" s="64"/>
      <c r="K17" s="64"/>
      <c r="L17" s="64"/>
      <c r="M17" s="65"/>
      <c r="N17" s="65"/>
      <c r="O17" s="65"/>
      <c r="P17" s="70"/>
      <c r="Q17" s="126"/>
      <c r="R17" s="129"/>
      <c r="S17" s="126"/>
      <c r="T17" s="126"/>
      <c r="U17" s="126"/>
      <c r="V17" s="126"/>
      <c r="W17" s="126"/>
      <c r="X17" s="126"/>
      <c r="Y17" s="126"/>
      <c r="AU17" s="126" t="s">
        <v>130</v>
      </c>
      <c r="AV17" s="127" t="s">
        <v>140</v>
      </c>
      <c r="BL17" s="128" t="str">
        <f>IF($P$15="Yes",IF(E24&lt;=$P$16,0, ($AM$158/((-37.75347*LN($P$16))+194.87))-($AM$158/((-37.75347*LN(E24))+194.87))),"NOT PA5 ONE OPERATION")</f>
        <v>NOT PA5 ONE OPERATION</v>
      </c>
    </row>
    <row r="18" spans="2:64" ht="34.5" customHeight="1" x14ac:dyDescent="0.25">
      <c r="B18" s="71" t="str">
        <f>IF(P15="No",IF(P14="PA1","A =",IF(P14="PA3","A=","")),IF(P15="Yes","A=",""))</f>
        <v/>
      </c>
      <c r="C18" s="213" t="str">
        <f>IF(P15="No",IF(P14="PA1",ROUND(1267.2*((I10/9)+(I9*AI153/150)),2),IF(P14="PA3",ROUND(1267.2*((I10/9)+(I9*AI153/150)),2),"")),IF(P15="Yes",ROUND(1267.2*((I10/9)+(I9*AI153/150)),2),""))</f>
        <v/>
      </c>
      <c r="D18" s="213"/>
      <c r="E18" s="72"/>
      <c r="F18" s="73"/>
      <c r="G18" s="64"/>
      <c r="H18" s="64"/>
      <c r="I18" s="64"/>
      <c r="J18" s="64"/>
      <c r="K18" s="64"/>
      <c r="L18" s="64"/>
      <c r="M18" s="65"/>
      <c r="N18" s="65"/>
      <c r="O18" s="65"/>
      <c r="P18" s="70"/>
      <c r="Q18" s="126"/>
      <c r="R18" s="126"/>
      <c r="S18" s="126"/>
      <c r="T18" s="126"/>
      <c r="U18" s="126"/>
      <c r="V18" s="126"/>
      <c r="W18" s="126"/>
      <c r="X18" s="126"/>
      <c r="Y18" s="126"/>
      <c r="AU18" s="126" t="s">
        <v>134</v>
      </c>
      <c r="AV18" s="127" t="s">
        <v>139</v>
      </c>
      <c r="BL18" s="126" t="str">
        <f>IF($P$14="PA1",IF(E24&lt;$P$16,0,IF(E24&gt;170,_xlfn.CONCAT("-$",ROUND($C$18,2)," or CA"),($C$18/((-37.75347*LN($P$16))+194.87))-($C$18/((-37.75347*LN(E24))+194.87)))),"NOT PA1")</f>
        <v>NOT PA1</v>
      </c>
    </row>
    <row r="19" spans="2:64" ht="48.75" customHeight="1" thickBot="1" x14ac:dyDescent="0.3">
      <c r="B19" s="71"/>
      <c r="C19" s="73"/>
      <c r="D19" s="73"/>
      <c r="E19" s="64"/>
      <c r="F19" s="64"/>
      <c r="G19" s="64"/>
      <c r="J19" s="74"/>
      <c r="K19" s="74"/>
      <c r="L19" s="64"/>
      <c r="M19" s="65"/>
      <c r="N19" s="65"/>
      <c r="O19" s="65"/>
      <c r="P19" s="70"/>
      <c r="Q19" s="126"/>
      <c r="R19" s="129"/>
      <c r="S19" s="126"/>
      <c r="T19" s="126"/>
      <c r="U19" s="126"/>
      <c r="V19" s="126"/>
      <c r="W19" s="126"/>
      <c r="X19" s="126"/>
      <c r="Y19" s="126"/>
      <c r="AU19" s="126" t="s">
        <v>133</v>
      </c>
      <c r="AV19" s="127" t="s">
        <v>138</v>
      </c>
      <c r="BL19" s="126" t="str">
        <f>IF($P$14="PA2",IF(E24&lt;=120,0,IF(E24&gt;170,"Max Neg. Pay/CA",((E24-120)*-5))),"NOT PA2")</f>
        <v>NOT PA2</v>
      </c>
    </row>
    <row r="20" spans="2:64" ht="15.75" thickBot="1" x14ac:dyDescent="0.3">
      <c r="B20" s="202" t="s">
        <v>141</v>
      </c>
      <c r="C20" s="203"/>
      <c r="D20" s="203"/>
      <c r="E20" s="235"/>
      <c r="F20" s="235"/>
      <c r="G20" s="235"/>
      <c r="H20" s="235"/>
      <c r="I20" s="235"/>
      <c r="J20" s="235"/>
      <c r="K20" s="236"/>
      <c r="L20" s="75" t="s">
        <v>150</v>
      </c>
      <c r="M20" s="75"/>
      <c r="N20" s="75"/>
      <c r="O20" s="75"/>
      <c r="P20" s="145"/>
      <c r="Q20" s="126"/>
      <c r="R20" s="126"/>
      <c r="S20" s="126"/>
      <c r="T20" s="126"/>
      <c r="U20" s="126"/>
      <c r="V20" s="126"/>
      <c r="W20" s="126"/>
      <c r="X20" s="126"/>
      <c r="Y20" s="126"/>
      <c r="AU20" s="126" t="s">
        <v>132</v>
      </c>
      <c r="AV20" s="129" t="s">
        <v>137</v>
      </c>
      <c r="BL20" s="126" t="str">
        <f>IF($P$14="PA3",IF(E24&lt;=120,0,IF(E24&gt;170,_xlfn.CONCAT("-$",C18," or CA"),($C$18/((-37.75347*LN($P$16))+194.87))-($C$18/((-37.75347*LN(E24))+194.87)))),"NOT PA3")</f>
        <v>NOT PA3</v>
      </c>
    </row>
    <row r="21" spans="2:64" ht="15.75" thickBot="1" x14ac:dyDescent="0.3">
      <c r="B21" s="231" t="s">
        <v>143</v>
      </c>
      <c r="C21" s="232"/>
      <c r="D21" s="232"/>
      <c r="E21" s="232"/>
      <c r="F21" s="232"/>
      <c r="G21" s="232"/>
      <c r="H21" s="232"/>
      <c r="I21" s="228">
        <f>IF(SUM(F24:F56)+SUM(K24:K56)+SUM(P24:P56)=0,0,SUM(F24:F56)+SUM(K24:K56)+SUM(P24:P56)-P20)</f>
        <v>0</v>
      </c>
      <c r="J21" s="228"/>
      <c r="K21" s="229" t="s">
        <v>145</v>
      </c>
      <c r="L21" s="230"/>
      <c r="M21" s="230"/>
      <c r="N21" s="230"/>
      <c r="O21" s="230"/>
      <c r="P21" s="76">
        <f>COUNTIF(F24:F56,"*CA*")+COUNTIF(K24:K56,"*CA*")+COUNTIF(P24:P56,"*CA*")</f>
        <v>0</v>
      </c>
      <c r="Q21" s="126"/>
      <c r="R21" s="126"/>
      <c r="S21" s="126"/>
      <c r="T21" s="126"/>
      <c r="U21" s="126"/>
      <c r="V21" s="126"/>
      <c r="W21" s="126"/>
      <c r="X21" s="126"/>
      <c r="Y21" s="126"/>
      <c r="AU21" s="126" t="s">
        <v>131</v>
      </c>
      <c r="AV21" s="127" t="s">
        <v>136</v>
      </c>
      <c r="BL21" s="126" t="str">
        <f>IF($P$14="PA4",IF(E24&lt;=$P$16,0,IF(E24&gt;$AT$147,"Max Neg. Pay/CA",((E24-$P$16)*(-1.25)))),"NOT PA4")</f>
        <v>NOT PA4</v>
      </c>
    </row>
    <row r="22" spans="2:64" ht="25.5" customHeight="1" thickBot="1" x14ac:dyDescent="0.3">
      <c r="B22" s="221" t="s">
        <v>151</v>
      </c>
      <c r="C22" s="222"/>
      <c r="D22" s="222"/>
      <c r="E22" s="222"/>
      <c r="F22" s="222"/>
      <c r="G22" s="223"/>
      <c r="H22" s="223"/>
      <c r="I22" s="223"/>
      <c r="J22" s="223"/>
      <c r="K22" s="223"/>
      <c r="L22" s="223"/>
      <c r="M22" s="223"/>
      <c r="N22" s="223"/>
      <c r="O22" s="223"/>
      <c r="P22" s="224"/>
      <c r="T22" s="126"/>
      <c r="U22" s="126"/>
      <c r="V22" s="126"/>
      <c r="W22" s="126"/>
      <c r="X22" s="126"/>
      <c r="Y22" s="126"/>
      <c r="AU22" s="126" t="s">
        <v>135</v>
      </c>
      <c r="AV22" s="130" t="s">
        <v>144</v>
      </c>
    </row>
    <row r="23" spans="2:64" ht="15.75" thickBot="1" x14ac:dyDescent="0.3">
      <c r="B23" s="77" t="s">
        <v>116</v>
      </c>
      <c r="C23" s="78" t="s">
        <v>126</v>
      </c>
      <c r="D23" s="78" t="s">
        <v>127</v>
      </c>
      <c r="E23" s="79" t="s">
        <v>129</v>
      </c>
      <c r="F23" s="80" t="s">
        <v>86</v>
      </c>
      <c r="G23" s="77" t="s">
        <v>116</v>
      </c>
      <c r="H23" s="78" t="s">
        <v>126</v>
      </c>
      <c r="I23" s="78" t="s">
        <v>128</v>
      </c>
      <c r="J23" s="81" t="s">
        <v>129</v>
      </c>
      <c r="K23" s="82" t="s">
        <v>86</v>
      </c>
      <c r="L23" s="77" t="s">
        <v>116</v>
      </c>
      <c r="M23" s="78" t="s">
        <v>126</v>
      </c>
      <c r="N23" s="78" t="s">
        <v>127</v>
      </c>
      <c r="O23" s="81" t="s">
        <v>129</v>
      </c>
      <c r="P23" s="82" t="s">
        <v>86</v>
      </c>
      <c r="T23" s="151"/>
      <c r="U23" s="126"/>
      <c r="V23" s="126">
        <v>101.366</v>
      </c>
      <c r="W23" s="126"/>
      <c r="X23" s="126"/>
      <c r="Y23" s="126"/>
    </row>
    <row r="24" spans="2:64" x14ac:dyDescent="0.25">
      <c r="B24" s="36"/>
      <c r="C24" s="39"/>
      <c r="D24" s="39"/>
      <c r="E24" s="37"/>
      <c r="F24" s="83" t="str">
        <f>IF(OR(ISBLANK($I$9),ISBLANK($I$10),ISBLANK($I$11),ISBLANK($P$14),ISBLANK($P$15),ISBLANK($P$16),ISBLANK($F$16),ISBLANK(B24),ISBLANK(C24),ISBLANK(D24),ISBLANK(E24)),"",IF($P$15="Yes",IF(E24&lt;=$P$16,0, ROUND(($AM$158/((-37.75347*LN($P$16))+194.87))-($AM$158/((-37.75347*LN(E24))+194.87)),2)),IF($P$14="PA1",IF(E24&lt;$P$16, ROUND(($C$18/((-37.75347*LN($P$16))+194.87))-($C$18/((-37.75347*LN(E24))+194.87)),2),IF(E24&gt;170,_xlfn.CONCAT("-$",ROUND($C$18,2)," or CA"),ROUND(($C$18/((-37.75347*LN($P$16))+194.87))-($C$18/((-37.75347*LN(E24))+194.87)),2))),IF($P$14="PA2",IF(E24&lt;=120,0,IF(E24&gt;170,"Max Neg. Pay/CA",ROUND(((E24-120)*-5),2))),IF($P$14="PA3",IF(E24&lt;=120,0,IF(E24&gt;170,_xlfn.CONCAT("-$",$C$18," or CA"),ROUND(($C$18/((-37.75347*LN($P$16))+194.87))-($C$18/((-37.75347*LN(E24))+194.87)),2))),IF($P$14="PA4",IF(E24&lt;=$P$16,0,IF(E24&gt;$AT$147,"Max Neg. Pay/CA",ROUND(((E24-$P$16)*(-1.25)),2))),""))))))</f>
        <v/>
      </c>
      <c r="G24" s="38"/>
      <c r="H24" s="39"/>
      <c r="I24" s="39"/>
      <c r="J24" s="37"/>
      <c r="K24" s="84" t="str">
        <f>IF(OR(ISBLANK($I$9),ISBLANK($I$10),ISBLANK($I$11),ISBLANK($P$14),ISBLANK($P$15),ISBLANK($P$16),ISBLANK($F$16),ISBLANK(G24),ISBLANK(H24),ISBLANK(I24),ISBLANK(J24)),"",IF($P$15="Yes",IF(J24&lt;=$P$16,0, ROUND(($AM$158/((-37.75347*LN($P$16))+194.87))-($AM$158/((-37.75347*LN(J24))+194.87)),2)),IF($P$14="PA1",IF(J24&lt;$P$16,ROUND(($C$18/((-37.75347*LN($P$16))+194.87))-($C$18/((-37.75347*LN(J24))+194.87)),2),IF(J24&gt;170,_xlfn.CONCAT("-$",ROUND($C$18,2)," or CA"),ROUND(($C$18/((-37.75347*LN($P$16))+194.87))-($C$18/((-37.75347*LN(J24))+194.87)),2))),IF($P$14="PA2",IF(J24&lt;=120,0,IF(J24&gt;170,"Max Neg. Pay/CA",ROUND(((J24-120)*-5),2))),IF($P$14="PA3",IF(J24&lt;=120,0,IF(J24&gt;170,_xlfn.CONCAT("-$",$C$18," or CA"),ROUND(($C$18/((-37.75347*LN($P$16))+194.87))-($C$18/((-37.75347*LN(J24))+194.87)),2))),IF($P$14="PA4",IF(J24&lt;=$P$16,0,IF(J24&gt;$AT$147,"Max Neg. Pay/CA",ROUND(((J24-$P$16)*(-1.25)),2))),""))))))</f>
        <v/>
      </c>
      <c r="L24" s="38"/>
      <c r="M24" s="39"/>
      <c r="N24" s="39"/>
      <c r="O24" s="37"/>
      <c r="P24" s="84" t="str">
        <f>IF(OR(ISBLANK($I$9),ISBLANK($I$10),ISBLANK($I$11),ISBLANK($P$14),ISBLANK($P$15),ISBLANK($P$16),ISBLANK($F$16),ISBLANK(L24),ISBLANK(M24),ISBLANK(N24),ISBLANK(O24)),"",IF($P$15="Yes",IF(O24&lt;=$P$16,0, ROUND(($AM$158/((-37.75347*LN($P$16))+194.87))-($AM$158/((-37.75347*LN(O24))+194.87)),2)),IF($P$14="PA1",IF(O24&lt;$P$16,ROUND(($C$18/((-37.75347*LN($P$16))+194.87))-($C$18/((-37.75347*LN(O24))+194.87)),2),IF(O24&gt;170,_xlfn.CONCAT("-$",ROUND($C$18,2)," or CA"),ROUND(($C$18/((-37.75347*LN($P$16))+194.87))-($C$18/((-37.75347*LN(O24))+194.87)),2))),IF($P$14="PA2",IF(O24&lt;=120,0,IF(O24&gt;170,"Max Neg. Pay/CA",ROUND(((O24-120)*-5),2))),IF($P$14="PA3",IF(O24&lt;=120,0,IF(O24&gt;170,_xlfn.CONCAT("-$",$C$18," or CA"),ROUND(($C$18/((-37.75347*LN($P$16))+194.87))-($C$18/((-37.75347*LN(O24))+194.87)),2))),IF($P$14="PA4",IF(O24&lt;=$P$16,0,IF(O24&gt;$AT$147,"Max Neg. Pay/CA",ROUND(((O24-$P$16)*(-1.25)),2))),""))))))</f>
        <v/>
      </c>
      <c r="Q24" s="95" t="str">
        <f>IF(OR(ISBLANK(C24),ISBLANK(D24)),"",IF(OR(C58=FALSE,D58=FALSE),"Error: Please input lots in a numerical decimal format (0.01)",IF(ROUND(D24-C24,2)&gt;0.01,"Error: Lot Size is not reported in lenghts equivalent to 0.01 mile",IF(ROUND(D24-C24,2)&lt;0.01,"Error: Lot Size is not reported in lenghts equivalent to 0.01 mile",""))))</f>
        <v/>
      </c>
      <c r="R24" s="95" t="str">
        <f>IF(OR(ISBLANK(H24),ISBLANK(I24)),"",IF(OR(H58=FALSE,I58=FALSE),"Error: Please input lots in a numerical decimal format (0.01)",IF(ROUND(I24-H24,2)&gt;0.01,"Error: Lot Size is not reported in lenghts equivalent to 0.01 mile",IF(ROUND(I24-H24,2)&lt;0.01,"Error: Lot Size is not reported in lenghts equivalent to 0.01 mile",""))))</f>
        <v/>
      </c>
      <c r="S24" s="95" t="str">
        <f>IF(OR(ISBLANK(M24),ISBLANK(N24)),"",IF(OR(M58=FALSE,N58=FALSE),"Error: Please input lots in a numerical decimal format (0.01)",IF(ROUND(N24-M24,2)&gt;0.01,"Error: Lot Size is not reported in lenghts equivalent to 0.01 mile",IF(ROUND(N24-M24,2)&lt;0.01,"Error: Lot Size is not reported in lenghts equivalent to 0.01 mile",""))))</f>
        <v/>
      </c>
      <c r="T24" s="126"/>
      <c r="U24" s="126"/>
      <c r="V24" s="126">
        <f>ROUND(V23,0)</f>
        <v>101</v>
      </c>
      <c r="W24" s="126"/>
      <c r="X24" s="126"/>
      <c r="Y24" s="126"/>
    </row>
    <row r="25" spans="2:64" x14ac:dyDescent="0.25">
      <c r="B25" s="87"/>
      <c r="C25" s="88"/>
      <c r="D25" s="88"/>
      <c r="E25" s="89"/>
      <c r="F25" s="83" t="str">
        <f>IF(OR(ISBLANK($I$9),ISBLANK($I$10),ISBLANK($I$11),ISBLANK($P$14),ISBLANK($P$15),ISBLANK($P$16),ISBLANK($F$16),ISBLANK(B25),ISBLANK(C25),ISBLANK(D25),ISBLANK(E25)),"",IF($P$15="Yes",IF(E25&lt;=$P$16,0, ROUND(($AM$158/((-37.75347*LN($P$16))+194.87))-($AM$158/((-37.75347*LN(E25))+194.87)),2)),IF($P$14="PA1",IF(E25&lt;$P$16, ROUND(($C$18/((-37.75347*LN($P$16))+194.87))-($C$18/((-37.75347*LN(E25))+194.87)),2),IF(E25&gt;170,_xlfn.CONCAT("-$",ROUND($C$18,2)," or CA"),ROUND(($C$18/((-37.75347*LN($P$16))+194.87))-($C$18/((-37.75347*LN(E25))+194.87)),2))),IF($P$14="PA2",IF(E25&lt;=120,0,IF(E25&gt;170,"Max Neg. Pay/CA",ROUND(((E25-120)*-5),2))),IF($P$14="PA3",IF(E25&lt;=120,0,IF(E25&gt;170,_xlfn.CONCAT("-$",$C$18," or CA"),ROUND(($C$18/((-37.75347*LN($P$16))+194.87))-($C$18/((-37.75347*LN(E25))+194.87)),2))),IF($P$14="PA4",IF(E25&lt;=$P$16,0,IF(E25&gt;$AT$147,"Max Neg. Pay/CA",ROUND(((E25-$P$16)*(-1.25)),2))),""))))))</f>
        <v/>
      </c>
      <c r="G25" s="90"/>
      <c r="H25" s="88"/>
      <c r="I25" s="88"/>
      <c r="J25" s="89"/>
      <c r="K25" s="84" t="str">
        <f t="shared" ref="K25:K56" si="0">IF(OR(ISBLANK($I$9),ISBLANK($I$10),ISBLANK($I$11),ISBLANK($P$14),ISBLANK($P$15),ISBLANK($P$16),ISBLANK($F$16),ISBLANK(G25),ISBLANK(H25),ISBLANK(I25),ISBLANK(J25)),"",IF($P$15="Yes",IF(J25&lt;=$P$16,0, ROUND(($AM$158/((-37.75347*LN($P$16))+194.87))-($AM$158/((-37.75347*LN(J25))+194.87)),2)),IF($P$14="PA1",IF(J25&lt;$P$16,ROUND(($C$18/((-37.75347*LN($P$16))+194.87))-($C$18/((-37.75347*LN(J25))+194.87)),2),IF(J25&gt;170,_xlfn.CONCAT("-$",ROUND($C$18,2)," or CA"),ROUND(($C$18/((-37.75347*LN($P$16))+194.87))-($C$18/((-37.75347*LN(J25))+194.87)),2))),IF($P$14="PA2",IF(J25&lt;=120,0,IF(J25&gt;170,"Max Neg. Pay/CA",ROUND(((J25-120)*-5),2))),IF($P$14="PA3",IF(J25&lt;=120,0,IF(J25&gt;170,_xlfn.CONCAT("-$",$C$18," or CA"),ROUND(($C$18/((-37.75347*LN($P$16))+194.87))-($C$18/((-37.75347*LN(J25))+194.87)),2))),IF($P$14="PA4",IF(J25&lt;=$P$16,0,IF(J25&gt;$AT$147,"Max Neg. Pay/CA",ROUND(((J25-$P$16)*(-1.25)),2))),""))))))</f>
        <v/>
      </c>
      <c r="L25" s="90"/>
      <c r="M25" s="88"/>
      <c r="N25" s="88"/>
      <c r="O25" s="89"/>
      <c r="P25" s="84" t="str">
        <f t="shared" ref="P25:P56" si="1">IF(OR(ISBLANK($I$9),ISBLANK($I$10),ISBLANK($I$11),ISBLANK($P$14),ISBLANK($P$15),ISBLANK($P$16),ISBLANK($F$16),ISBLANK(L25),ISBLANK(M25),ISBLANK(N25),ISBLANK(O25)),"",IF($P$15="Yes",IF(O25&lt;=$P$16,0, ROUND(($AM$158/((-37.75347*LN($P$16))+194.87))-($AM$158/((-37.75347*LN(O25))+194.87)),2)),IF($P$14="PA1",IF(O25&lt;$P$16,ROUND(($C$18/((-37.75347*LN($P$16))+194.87))-($C$18/((-37.75347*LN(O25))+194.87)),2),IF(O25&gt;170,_xlfn.CONCAT("-$",ROUND($C$18,2)," or CA"),ROUND(($C$18/((-37.75347*LN($P$16))+194.87))-($C$18/((-37.75347*LN(O25))+194.87)),2))),IF($P$14="PA2",IF(O25&lt;=120,0,IF(O25&gt;170,"Max Neg. Pay/CA",ROUND(((O25-120)*-5),2))),IF($P$14="PA3",IF(O25&lt;=120,0,IF(O25&gt;170,_xlfn.CONCAT("-$",$C$18," or CA"),ROUND(($C$18/((-37.75347*LN($P$16))+194.87))-($C$18/((-37.75347*LN(O25))+194.87)),2))),IF($P$14="PA4",IF(O25&lt;=$P$16,0,IF(O25&gt;$AT$147,"Max Neg. Pay/CA",ROUND(((O25-$P$16)*(-1.25)),2))),""))))))</f>
        <v/>
      </c>
      <c r="Q25" s="95" t="str">
        <f t="shared" ref="Q25:Q56" si="2">IF(OR(ISBLANK(C25),ISBLANK(D25)),"",IF(OR(C59=FALSE,D59=FALSE),"Error: Please input lots in a numerical decimal format (0.01)",IF(ROUND(D25-C25,2)&gt;0.01,"Error: Lot Size is not reported in lenghts equivalent to 0.01 mile",IF(ROUND(D25-C25,2)&lt;0.01,"Error: Lot Size is not reported in lenghts equivalent to 0.01 mile",""))))</f>
        <v/>
      </c>
      <c r="R25" s="95" t="str">
        <f t="shared" ref="R25:R56" si="3">IF(OR(ISBLANK(H25),ISBLANK(I25)),"",IF(OR(H59=FALSE,I59=FALSE),"Error: Please input lots in a numerical decimal format (0.01)",IF(ROUND(I25-H25,2)&gt;0.01,"Error: Lot Size is not reported in lenghts equivalent to 0.01 mile",IF(ROUND(I25-H25,2)&lt;0.01,"Error: Lot Size is not reported in lenghts equivalent to 0.01 mile",""))))</f>
        <v/>
      </c>
      <c r="S25" s="95" t="str">
        <f t="shared" ref="S25:S56" si="4">IF(OR(ISBLANK(M25),ISBLANK(N25)),"",IF(OR(M59=FALSE,N59=FALSE),"Error: Please input lots in a numerical decimal format (0.01)",IF(ROUND(N25-M25,2)&gt;0.01,"Error: Lot Size is not reported in lenghts equivalent to 0.01 mile",IF(ROUND(N25-M25,2)&lt;0.01,"Error: Lot Size is not reported in lenghts equivalent to 0.01 mile",""))))</f>
        <v/>
      </c>
      <c r="T25" s="149"/>
      <c r="U25" s="148"/>
      <c r="V25" s="149"/>
      <c r="W25" s="149"/>
      <c r="X25" s="126"/>
      <c r="Y25" s="126"/>
      <c r="AU25" s="126" t="s">
        <v>176</v>
      </c>
    </row>
    <row r="26" spans="2:64" x14ac:dyDescent="0.25">
      <c r="B26" s="87"/>
      <c r="C26" s="88"/>
      <c r="D26" s="88"/>
      <c r="E26" s="89"/>
      <c r="F26" s="83" t="str">
        <f t="shared" ref="F26:F56" si="5">IF(OR(ISBLANK($I$9),ISBLANK($I$10),ISBLANK($I$11),ISBLANK($P$14),ISBLANK($P$15),ISBLANK($P$16),ISBLANK($F$16),ISBLANK(B26),ISBLANK(C26),ISBLANK(D26),ISBLANK(E26)),"",IF($P$15="Yes",IF(E26&lt;=$P$16,0, ROUND(($AM$158/((-37.75347*LN($P$16))+194.87))-($AM$158/((-37.75347*LN(E26))+194.87)),2)),IF($P$14="PA1",IF(E26&lt;$P$16, ROUND(($C$18/((-37.75347*LN($P$16))+194.87))-($C$18/((-37.75347*LN(E26))+194.87)),2),IF(E26&gt;170,_xlfn.CONCAT("-$",ROUND($C$18,2)," or CA"),ROUND(($C$18/((-37.75347*LN($P$16))+194.87))-($C$18/((-37.75347*LN(E26))+194.87)),2))),IF($P$14="PA2",IF(E26&lt;=120,0,IF(E26&gt;170,"Max Neg. Pay/CA",ROUND(((E26-120)*-5),2))),IF($P$14="PA3",IF(E26&lt;=120,0,IF(E26&gt;170,_xlfn.CONCAT("-$",$C$18," or CA"),ROUND(($C$18/((-37.75347*LN($P$16))+194.87))-($C$18/((-37.75347*LN(E26))+194.87)),2))),IF($P$14="PA4",IF(E26&lt;=$P$16,0,IF(E26&gt;$AT$147,"Max Neg. Pay/CA",ROUND(((E26-$P$16)*(-1.25)),2))),""))))))</f>
        <v/>
      </c>
      <c r="G26" s="90"/>
      <c r="H26" s="88"/>
      <c r="I26" s="88"/>
      <c r="J26" s="89"/>
      <c r="K26" s="84" t="str">
        <f t="shared" si="0"/>
        <v/>
      </c>
      <c r="L26" s="90"/>
      <c r="M26" s="88"/>
      <c r="N26" s="88"/>
      <c r="O26" s="89"/>
      <c r="P26" s="84" t="str">
        <f t="shared" si="1"/>
        <v/>
      </c>
      <c r="Q26" s="95" t="str">
        <f t="shared" si="2"/>
        <v/>
      </c>
      <c r="R26" s="95" t="str">
        <f t="shared" si="3"/>
        <v/>
      </c>
      <c r="S26" s="95" t="str">
        <f t="shared" si="4"/>
        <v/>
      </c>
      <c r="T26" s="126"/>
      <c r="U26" s="126"/>
      <c r="V26" s="126"/>
      <c r="W26" s="132"/>
      <c r="X26" s="132"/>
      <c r="Y26" s="126"/>
      <c r="AU26" s="126" t="str">
        <f>IF($P$15="Yes",IF(E24&lt;=$P$16,0, ROUND(($AM$158/((-37.75347*LN($P$16))+194.87))-($AM$158/((-37.75347*LN(E24))+194.87)),2)),IF($P$14="PA1",IF(E24&lt;$P$16,0,IF(E24&gt;170,_xlfn.CONCAT("-$",ROUND($C$18,2)," or CA"),ROUND(($C$18/((-37.75347*LN($P$16))+194.87))-($C$18/((-37.75347*LN(E24))+194.87)),2))),IF($P$14="PA2",IF(E24&lt;=120,0,IF(E24&gt;170,"Max Neg. Pay/CA",ROUND(((E24-120)*-5),2))),IF($P$14="PA3",IF(E24&lt;=120,0,IF(E24&gt;170,_xlfn.CONCAT("-$",$C$18," or CA"),ROUND(($C$18/((-37.75347*LN($P$16))+194.87))-($C$18/((-37.75347*LN(E24))+194.87)),2))),IF($P$14="PA4",IF(E24&lt;=$P$16,0,IF(E24&gt;$AT$147,"Max Neg. Pay/CA",ROUND(((E24-$P$16)*(-1.25)),2))),"")))))</f>
        <v/>
      </c>
    </row>
    <row r="27" spans="2:64" x14ac:dyDescent="0.25">
      <c r="B27" s="87"/>
      <c r="C27" s="88"/>
      <c r="D27" s="88"/>
      <c r="E27" s="89"/>
      <c r="F27" s="83" t="str">
        <f t="shared" si="5"/>
        <v/>
      </c>
      <c r="G27" s="90"/>
      <c r="H27" s="88"/>
      <c r="I27" s="88"/>
      <c r="J27" s="89"/>
      <c r="K27" s="84" t="str">
        <f t="shared" si="0"/>
        <v/>
      </c>
      <c r="L27" s="90"/>
      <c r="M27" s="88"/>
      <c r="N27" s="88"/>
      <c r="O27" s="89"/>
      <c r="P27" s="84" t="str">
        <f t="shared" si="1"/>
        <v/>
      </c>
      <c r="Q27" s="95" t="str">
        <f t="shared" si="2"/>
        <v/>
      </c>
      <c r="R27" s="95" t="str">
        <f t="shared" si="3"/>
        <v/>
      </c>
      <c r="S27" s="95" t="str">
        <f t="shared" si="4"/>
        <v/>
      </c>
      <c r="T27" s="126"/>
      <c r="U27" s="126"/>
      <c r="V27" s="126"/>
      <c r="W27" s="152"/>
      <c r="X27" s="126"/>
      <c r="Y27" s="126"/>
      <c r="AU27" s="131" t="s">
        <v>146</v>
      </c>
    </row>
    <row r="28" spans="2:64" x14ac:dyDescent="0.25">
      <c r="B28" s="87"/>
      <c r="C28" s="88"/>
      <c r="D28" s="88"/>
      <c r="E28" s="89"/>
      <c r="F28" s="83" t="str">
        <f t="shared" si="5"/>
        <v/>
      </c>
      <c r="G28" s="90"/>
      <c r="H28" s="88"/>
      <c r="I28" s="88"/>
      <c r="J28" s="89"/>
      <c r="K28" s="84" t="str">
        <f t="shared" si="0"/>
        <v/>
      </c>
      <c r="L28" s="90"/>
      <c r="M28" s="88"/>
      <c r="N28" s="88"/>
      <c r="O28" s="89"/>
      <c r="P28" s="84" t="str">
        <f t="shared" si="1"/>
        <v/>
      </c>
      <c r="Q28" s="95" t="str">
        <f t="shared" si="2"/>
        <v/>
      </c>
      <c r="R28" s="95" t="str">
        <f t="shared" si="3"/>
        <v/>
      </c>
      <c r="S28" s="95" t="str">
        <f t="shared" si="4"/>
        <v/>
      </c>
      <c r="T28" s="126"/>
      <c r="U28" s="126"/>
      <c r="V28" s="126"/>
      <c r="W28" s="132"/>
      <c r="X28" s="126"/>
      <c r="Y28" s="126"/>
    </row>
    <row r="29" spans="2:64" x14ac:dyDescent="0.25">
      <c r="B29" s="87"/>
      <c r="C29" s="88"/>
      <c r="D29" s="88"/>
      <c r="E29" s="89"/>
      <c r="F29" s="83" t="str">
        <f>IF(OR(ISBLANK($I$9),ISBLANK($I$10),ISBLANK($I$11),ISBLANK($P$14),ISBLANK($P$15),ISBLANK($P$16),ISBLANK($F$16),ISBLANK(B29),ISBLANK(C29),ISBLANK(D29),ISBLANK(E29)),"",IF($P$15="Yes",IF(E29&lt;=$P$16,0, ROUND(($AM$158/((-37.75347*LN($P$16))+194.87))-($AM$158/((-37.75347*LN(E29))+194.87)),2)),IF($P$14="PA1",IF(E29&lt;$P$16, ROUND(($C$18/((-37.75347*LN($P$16))+194.87))-($C$18/((-37.75347*LN(E29))+194.87)),2),IF(E29&gt;170,_xlfn.CONCAT("-$",ROUND($C$18,2)," or CA"),ROUND(($C$18/((-37.75347*LN($P$16))+194.87))-($C$18/((-37.75347*LN(E29))+194.87)),2))),IF($P$14="PA2",IF(E29&lt;=120,0,IF(E29&gt;170,"Max Neg. Pay/CA",ROUND(((E29-120)*-5),2))),IF($P$14="PA3",IF(E29&lt;=120,0,IF(E29&gt;170,_xlfn.CONCAT("-$",$C$18," or CA"),ROUND(($C$18/((-37.75347*LN($P$16))+194.87))-($C$18/((-37.75347*LN(E29))+194.87)),2))),IF($P$14="PA4",IF(E29&lt;=$P$16,0,IF(E29&gt;$AT$147,"Max Neg. Pay/CA",ROUND(((E29-$P$16)*(-1.25)),2))),""))))))</f>
        <v/>
      </c>
      <c r="G29" s="90"/>
      <c r="H29" s="88"/>
      <c r="I29" s="88"/>
      <c r="J29" s="89"/>
      <c r="K29" s="84" t="str">
        <f t="shared" si="0"/>
        <v/>
      </c>
      <c r="L29" s="90"/>
      <c r="M29" s="88"/>
      <c r="N29" s="88"/>
      <c r="O29" s="89"/>
      <c r="P29" s="84" t="str">
        <f t="shared" si="1"/>
        <v/>
      </c>
      <c r="Q29" s="95" t="str">
        <f t="shared" si="2"/>
        <v/>
      </c>
      <c r="R29" s="95" t="str">
        <f t="shared" si="3"/>
        <v/>
      </c>
      <c r="S29" s="95" t="str">
        <f t="shared" si="4"/>
        <v/>
      </c>
      <c r="T29" s="126"/>
      <c r="U29" s="127" t="str">
        <f>IF(OR(ISBLANK($I$9),ISBLANK($I$10),ISBLANK($I$11),ISBLANK($P$14),ISBLANK($P$15),ISBLANK($P$16),ISBLANK($F$16)),"",IF($P$15="Yes",IF(E24&lt;=$P$16,0, ROUND(($AM$158/((-37.75347*LN($P$16))+194.87))-($AM$158/((-37.75347*LN(E24))+194.87)),2)),IF($P$14="PA1",IF(E24&lt;$P$16,0,IF(E24&gt;170,_xlfn.CONCAT("-$",ROUND($C$18,2)," or CA"),ROUND(($C$18/((-37.75347*LN($P$16))+194.87))-($C$18/((-37.75347*LN(E24))+194.87)),2))),IF($P$14="PA2",IF(E24&lt;=120,0,IF(E24&gt;170,"Max Neg. Pay/CA",ROUND(((E24-120)*-5),2))),IF($P$14="PA3",IF(E24&lt;=120,0,IF(E24&gt;170,_xlfn.CONCAT("-$",$C$18," or CA"),ROUND(($C$18/((-37.75347*LN($P$16))+194.87))-($C$18/((-37.75347*LN(E24))+194.87)),2))),IF($P$14="PA4",IF(E24&lt;=$P$16,0,IF(E24&gt;$AT$147,"Max Neg. Pay/CA",ROUND(((E24-$P$16)*(-1.25)),2))),""))))))</f>
        <v/>
      </c>
      <c r="V29" s="126"/>
      <c r="W29" s="126" t="str">
        <f>IF(P14="PA4","something","")</f>
        <v/>
      </c>
      <c r="X29" s="132"/>
      <c r="Y29" s="126"/>
      <c r="AA29" s="127"/>
    </row>
    <row r="30" spans="2:64" x14ac:dyDescent="0.25">
      <c r="B30" s="87"/>
      <c r="C30" s="88"/>
      <c r="D30" s="88"/>
      <c r="E30" s="89"/>
      <c r="F30" s="83" t="str">
        <f t="shared" si="5"/>
        <v/>
      </c>
      <c r="G30" s="90"/>
      <c r="H30" s="88"/>
      <c r="I30" s="88"/>
      <c r="J30" s="89"/>
      <c r="K30" s="84" t="str">
        <f t="shared" si="0"/>
        <v/>
      </c>
      <c r="L30" s="90"/>
      <c r="M30" s="88"/>
      <c r="N30" s="88"/>
      <c r="O30" s="89"/>
      <c r="P30" s="84" t="str">
        <f t="shared" si="1"/>
        <v/>
      </c>
      <c r="Q30" s="95" t="str">
        <f t="shared" si="2"/>
        <v/>
      </c>
      <c r="R30" s="95" t="str">
        <f t="shared" si="3"/>
        <v/>
      </c>
      <c r="S30" s="95" t="str">
        <f t="shared" si="4"/>
        <v/>
      </c>
      <c r="T30" s="126"/>
      <c r="U30" s="126"/>
      <c r="V30" s="126"/>
      <c r="W30" s="129"/>
      <c r="X30" s="126"/>
      <c r="Y30" s="126"/>
    </row>
    <row r="31" spans="2:64" x14ac:dyDescent="0.25">
      <c r="B31" s="87"/>
      <c r="C31" s="88"/>
      <c r="D31" s="88"/>
      <c r="E31" s="89"/>
      <c r="F31" s="83" t="str">
        <f t="shared" si="5"/>
        <v/>
      </c>
      <c r="G31" s="90"/>
      <c r="H31" s="88"/>
      <c r="I31" s="88"/>
      <c r="J31" s="89"/>
      <c r="K31" s="84" t="str">
        <f t="shared" si="0"/>
        <v/>
      </c>
      <c r="L31" s="90"/>
      <c r="M31" s="88"/>
      <c r="N31" s="88"/>
      <c r="O31" s="89"/>
      <c r="P31" s="84" t="str">
        <f t="shared" si="1"/>
        <v/>
      </c>
      <c r="Q31" s="95" t="str">
        <f t="shared" si="2"/>
        <v/>
      </c>
      <c r="R31" s="95" t="str">
        <f t="shared" si="3"/>
        <v/>
      </c>
      <c r="S31" s="95" t="str">
        <f t="shared" si="4"/>
        <v/>
      </c>
      <c r="T31" s="126"/>
      <c r="U31" s="126"/>
      <c r="V31" s="126"/>
      <c r="W31" s="126"/>
      <c r="X31" s="126"/>
      <c r="Y31" s="132"/>
      <c r="Z31" s="132"/>
    </row>
    <row r="32" spans="2:64" x14ac:dyDescent="0.25">
      <c r="B32" s="87"/>
      <c r="C32" s="88"/>
      <c r="D32" s="88"/>
      <c r="E32" s="89"/>
      <c r="F32" s="83" t="str">
        <f t="shared" si="5"/>
        <v/>
      </c>
      <c r="G32" s="90"/>
      <c r="H32" s="88"/>
      <c r="I32" s="88"/>
      <c r="J32" s="89"/>
      <c r="K32" s="84" t="str">
        <f t="shared" si="0"/>
        <v/>
      </c>
      <c r="L32" s="90"/>
      <c r="M32" s="88"/>
      <c r="N32" s="88"/>
      <c r="O32" s="89"/>
      <c r="P32" s="84" t="str">
        <f t="shared" si="1"/>
        <v/>
      </c>
      <c r="Q32" s="95" t="str">
        <f t="shared" si="2"/>
        <v/>
      </c>
      <c r="R32" s="95" t="str">
        <f t="shared" si="3"/>
        <v/>
      </c>
      <c r="S32" s="95" t="str">
        <f t="shared" si="4"/>
        <v/>
      </c>
      <c r="T32" s="126"/>
      <c r="U32" s="126"/>
      <c r="V32" s="126"/>
      <c r="W32" s="126"/>
      <c r="X32" s="126"/>
      <c r="Y32" s="126"/>
      <c r="AA32" s="127"/>
    </row>
    <row r="33" spans="2:25" x14ac:dyDescent="0.25">
      <c r="B33" s="87"/>
      <c r="C33" s="88"/>
      <c r="D33" s="88"/>
      <c r="E33" s="89"/>
      <c r="F33" s="83" t="str">
        <f t="shared" si="5"/>
        <v/>
      </c>
      <c r="G33" s="90"/>
      <c r="H33" s="88"/>
      <c r="I33" s="88"/>
      <c r="J33" s="89"/>
      <c r="K33" s="84" t="str">
        <f t="shared" si="0"/>
        <v/>
      </c>
      <c r="L33" s="90"/>
      <c r="M33" s="88"/>
      <c r="N33" s="88"/>
      <c r="O33" s="89"/>
      <c r="P33" s="84" t="str">
        <f t="shared" si="1"/>
        <v/>
      </c>
      <c r="Q33" s="95" t="str">
        <f t="shared" si="2"/>
        <v/>
      </c>
      <c r="R33" s="95" t="str">
        <f t="shared" si="3"/>
        <v/>
      </c>
      <c r="S33" s="95" t="str">
        <f t="shared" si="4"/>
        <v/>
      </c>
      <c r="T33" s="126"/>
      <c r="U33" s="126"/>
      <c r="V33" s="126"/>
      <c r="W33" s="153"/>
      <c r="X33" s="126"/>
      <c r="Y33" s="126"/>
    </row>
    <row r="34" spans="2:25" x14ac:dyDescent="0.25">
      <c r="B34" s="87"/>
      <c r="C34" s="88"/>
      <c r="D34" s="88"/>
      <c r="E34" s="89"/>
      <c r="F34" s="83" t="str">
        <f t="shared" si="5"/>
        <v/>
      </c>
      <c r="G34" s="90"/>
      <c r="H34" s="88"/>
      <c r="I34" s="88"/>
      <c r="J34" s="89"/>
      <c r="K34" s="84" t="str">
        <f t="shared" si="0"/>
        <v/>
      </c>
      <c r="L34" s="90"/>
      <c r="M34" s="88"/>
      <c r="N34" s="88"/>
      <c r="O34" s="89"/>
      <c r="P34" s="84" t="str">
        <f t="shared" si="1"/>
        <v/>
      </c>
      <c r="Q34" s="95" t="str">
        <f t="shared" si="2"/>
        <v/>
      </c>
      <c r="R34" s="95" t="str">
        <f t="shared" si="3"/>
        <v/>
      </c>
      <c r="S34" s="95" t="str">
        <f t="shared" si="4"/>
        <v/>
      </c>
      <c r="T34" s="126"/>
      <c r="U34" s="126"/>
      <c r="V34" s="126"/>
      <c r="W34" s="126"/>
      <c r="X34" s="126"/>
      <c r="Y34" s="126"/>
    </row>
    <row r="35" spans="2:25" x14ac:dyDescent="0.25">
      <c r="B35" s="87"/>
      <c r="C35" s="88"/>
      <c r="D35" s="88"/>
      <c r="E35" s="89"/>
      <c r="F35" s="83" t="str">
        <f t="shared" si="5"/>
        <v/>
      </c>
      <c r="G35" s="90"/>
      <c r="H35" s="88"/>
      <c r="I35" s="88"/>
      <c r="J35" s="89"/>
      <c r="K35" s="84" t="str">
        <f t="shared" si="0"/>
        <v/>
      </c>
      <c r="L35" s="90"/>
      <c r="M35" s="88"/>
      <c r="N35" s="88"/>
      <c r="O35" s="89"/>
      <c r="P35" s="84" t="str">
        <f t="shared" si="1"/>
        <v/>
      </c>
      <c r="Q35" s="95" t="str">
        <f t="shared" si="2"/>
        <v/>
      </c>
      <c r="R35" s="95" t="str">
        <f t="shared" si="3"/>
        <v/>
      </c>
      <c r="S35" s="95" t="str">
        <f t="shared" si="4"/>
        <v/>
      </c>
      <c r="T35" s="126"/>
      <c r="U35" s="126"/>
      <c r="V35" s="126"/>
      <c r="W35" s="126"/>
      <c r="X35" s="126"/>
      <c r="Y35" s="126"/>
    </row>
    <row r="36" spans="2:25" x14ac:dyDescent="0.25">
      <c r="B36" s="87"/>
      <c r="C36" s="88"/>
      <c r="D36" s="88"/>
      <c r="E36" s="89"/>
      <c r="F36" s="83" t="str">
        <f t="shared" si="5"/>
        <v/>
      </c>
      <c r="G36" s="90"/>
      <c r="H36" s="88"/>
      <c r="I36" s="88"/>
      <c r="J36" s="89"/>
      <c r="K36" s="84" t="str">
        <f t="shared" si="0"/>
        <v/>
      </c>
      <c r="L36" s="90"/>
      <c r="M36" s="88"/>
      <c r="N36" s="88"/>
      <c r="O36" s="89"/>
      <c r="P36" s="84" t="str">
        <f t="shared" si="1"/>
        <v/>
      </c>
      <c r="Q36" s="95" t="str">
        <f t="shared" si="2"/>
        <v/>
      </c>
      <c r="R36" s="95" t="str">
        <f t="shared" si="3"/>
        <v/>
      </c>
      <c r="S36" s="95" t="str">
        <f t="shared" si="4"/>
        <v/>
      </c>
      <c r="T36" s="126"/>
      <c r="U36" s="126" t="str">
        <f>IF(OR(ISBLANK($I$9),ISBLANK($I$10),ISBLANK($I$11),ISBLANK($P$14),ISBLANK($P$15),ISBLANK($P$16),ISBLANK($F$16),ISBLANK(B24),ISBLANK(C24),ISBLANK(D24),ISBLANK(E24)),"",IF($P$15="Yes",IF(E24&lt;=$P$16,0, ROUND(($AM$158/((-37.75347*LN($P$16))+194.87))-($AM$158/((-37.75347*LN(E24))+194.87)),2)),IF($P$14="PA1",IF(E24&lt;$P$16,0,IF(E24&gt;170,_xlfn.CONCAT("-$",ROUND($C$18,2)," or CA"),ROUND(($C$18/((-37.75347*LN($P$16))+194.87))-($C$18/((-37.75347*LN(E24))+194.87)),2))),IF($P$14="PA2",IF(E24&lt;=120,0,IF(E24&gt;170,"Max Neg. Pay/CA",ROUND(((E24-120)*-5),2))),IF($P$14="PA3",IF(E24&lt;=120,0,IF(E24&gt;170,_xlfn.CONCAT("-$",$C$18," or CA"),ROUND(($C$18/((-37.75347*LN($P$16))+194.87))-($C$18/((-37.75347*LN(E24))+194.87)),2))),IF($P$14="PA4",IF(E24&lt;=$P$16,0,IF(E24&gt;$AT$147,"Max Neg. Pay/CA",ROUND(((E24-$P$16)*(-1.25)),2))),""))))))</f>
        <v/>
      </c>
      <c r="V36" s="126"/>
      <c r="W36" s="126"/>
      <c r="X36" s="126"/>
      <c r="Y36" s="126"/>
    </row>
    <row r="37" spans="2:25" x14ac:dyDescent="0.25">
      <c r="B37" s="87"/>
      <c r="C37" s="88"/>
      <c r="D37" s="88"/>
      <c r="E37" s="89"/>
      <c r="F37" s="83" t="str">
        <f t="shared" si="5"/>
        <v/>
      </c>
      <c r="G37" s="90"/>
      <c r="H37" s="88"/>
      <c r="I37" s="88"/>
      <c r="J37" s="89"/>
      <c r="K37" s="84" t="str">
        <f t="shared" si="0"/>
        <v/>
      </c>
      <c r="L37" s="90"/>
      <c r="M37" s="88"/>
      <c r="N37" s="88"/>
      <c r="O37" s="89"/>
      <c r="P37" s="84" t="str">
        <f t="shared" si="1"/>
        <v/>
      </c>
      <c r="Q37" s="95" t="str">
        <f t="shared" si="2"/>
        <v/>
      </c>
      <c r="R37" s="95" t="str">
        <f t="shared" si="3"/>
        <v/>
      </c>
      <c r="S37" s="95" t="str">
        <f t="shared" si="4"/>
        <v/>
      </c>
      <c r="T37" s="126"/>
      <c r="U37" s="126"/>
      <c r="V37" s="126"/>
      <c r="W37" s="126"/>
      <c r="X37" s="126"/>
      <c r="Y37" s="126"/>
    </row>
    <row r="38" spans="2:25" x14ac:dyDescent="0.25">
      <c r="B38" s="87"/>
      <c r="C38" s="88"/>
      <c r="D38" s="88"/>
      <c r="E38" s="89"/>
      <c r="F38" s="83" t="str">
        <f t="shared" si="5"/>
        <v/>
      </c>
      <c r="G38" s="90"/>
      <c r="H38" s="88"/>
      <c r="I38" s="88"/>
      <c r="J38" s="89"/>
      <c r="K38" s="84" t="str">
        <f t="shared" si="0"/>
        <v/>
      </c>
      <c r="L38" s="90"/>
      <c r="M38" s="88"/>
      <c r="N38" s="88"/>
      <c r="O38" s="89"/>
      <c r="P38" s="84" t="str">
        <f t="shared" si="1"/>
        <v/>
      </c>
      <c r="Q38" s="95" t="str">
        <f t="shared" si="2"/>
        <v/>
      </c>
      <c r="R38" s="95" t="str">
        <f t="shared" si="3"/>
        <v/>
      </c>
      <c r="S38" s="95" t="str">
        <f t="shared" si="4"/>
        <v/>
      </c>
      <c r="T38" s="126"/>
      <c r="U38" s="126"/>
      <c r="V38" s="126"/>
      <c r="W38" s="126"/>
      <c r="X38" s="126"/>
      <c r="Y38" s="126"/>
    </row>
    <row r="39" spans="2:25" x14ac:dyDescent="0.25">
      <c r="B39" s="87"/>
      <c r="C39" s="88"/>
      <c r="D39" s="88"/>
      <c r="E39" s="89"/>
      <c r="F39" s="83" t="str">
        <f t="shared" si="5"/>
        <v/>
      </c>
      <c r="G39" s="90"/>
      <c r="H39" s="88"/>
      <c r="I39" s="88"/>
      <c r="J39" s="89"/>
      <c r="K39" s="84" t="str">
        <f t="shared" si="0"/>
        <v/>
      </c>
      <c r="L39" s="90"/>
      <c r="M39" s="88"/>
      <c r="N39" s="88"/>
      <c r="O39" s="89"/>
      <c r="P39" s="84" t="str">
        <f t="shared" si="1"/>
        <v/>
      </c>
      <c r="Q39" s="95" t="str">
        <f t="shared" si="2"/>
        <v/>
      </c>
      <c r="R39" s="95" t="str">
        <f t="shared" si="3"/>
        <v/>
      </c>
      <c r="S39" s="95" t="str">
        <f t="shared" si="4"/>
        <v/>
      </c>
      <c r="T39" s="126"/>
      <c r="U39" s="126"/>
      <c r="V39" s="126"/>
      <c r="W39" s="126"/>
      <c r="X39" s="126"/>
      <c r="Y39" s="126"/>
    </row>
    <row r="40" spans="2:25" x14ac:dyDescent="0.25">
      <c r="B40" s="87"/>
      <c r="C40" s="88"/>
      <c r="D40" s="88"/>
      <c r="E40" s="89"/>
      <c r="F40" s="83" t="str">
        <f t="shared" si="5"/>
        <v/>
      </c>
      <c r="G40" s="90"/>
      <c r="H40" s="88"/>
      <c r="I40" s="88"/>
      <c r="J40" s="89"/>
      <c r="K40" s="84" t="str">
        <f t="shared" si="0"/>
        <v/>
      </c>
      <c r="L40" s="90"/>
      <c r="M40" s="88"/>
      <c r="N40" s="88"/>
      <c r="O40" s="89"/>
      <c r="P40" s="84" t="str">
        <f t="shared" si="1"/>
        <v/>
      </c>
      <c r="Q40" s="95" t="str">
        <f t="shared" si="2"/>
        <v/>
      </c>
      <c r="R40" s="95" t="str">
        <f t="shared" si="3"/>
        <v/>
      </c>
      <c r="S40" s="95" t="str">
        <f t="shared" si="4"/>
        <v/>
      </c>
      <c r="T40" s="126"/>
      <c r="U40" s="126"/>
      <c r="V40" s="126"/>
      <c r="W40" s="126"/>
      <c r="X40" s="126"/>
      <c r="Y40" s="126"/>
    </row>
    <row r="41" spans="2:25" x14ac:dyDescent="0.25">
      <c r="B41" s="87"/>
      <c r="C41" s="88"/>
      <c r="D41" s="88"/>
      <c r="E41" s="89"/>
      <c r="F41" s="83" t="str">
        <f t="shared" si="5"/>
        <v/>
      </c>
      <c r="G41" s="90"/>
      <c r="H41" s="88"/>
      <c r="I41" s="88"/>
      <c r="J41" s="89"/>
      <c r="K41" s="84" t="str">
        <f t="shared" si="0"/>
        <v/>
      </c>
      <c r="L41" s="90"/>
      <c r="M41" s="88"/>
      <c r="N41" s="88"/>
      <c r="O41" s="89"/>
      <c r="P41" s="84" t="str">
        <f t="shared" si="1"/>
        <v/>
      </c>
      <c r="Q41" s="95" t="str">
        <f t="shared" si="2"/>
        <v/>
      </c>
      <c r="R41" s="95" t="str">
        <f t="shared" si="3"/>
        <v/>
      </c>
      <c r="S41" s="95" t="str">
        <f t="shared" si="4"/>
        <v/>
      </c>
      <c r="T41" s="126"/>
      <c r="U41" s="126"/>
      <c r="V41" s="126"/>
      <c r="W41" s="126"/>
      <c r="X41" s="126"/>
      <c r="Y41" s="126"/>
    </row>
    <row r="42" spans="2:25" x14ac:dyDescent="0.25">
      <c r="B42" s="87"/>
      <c r="C42" s="88"/>
      <c r="D42" s="88"/>
      <c r="E42" s="89"/>
      <c r="F42" s="83" t="str">
        <f t="shared" si="5"/>
        <v/>
      </c>
      <c r="G42" s="90"/>
      <c r="H42" s="88"/>
      <c r="I42" s="88"/>
      <c r="J42" s="89"/>
      <c r="K42" s="84" t="str">
        <f t="shared" si="0"/>
        <v/>
      </c>
      <c r="L42" s="90"/>
      <c r="M42" s="88"/>
      <c r="N42" s="88"/>
      <c r="O42" s="89"/>
      <c r="P42" s="84" t="str">
        <f t="shared" si="1"/>
        <v/>
      </c>
      <c r="Q42" s="95" t="str">
        <f t="shared" si="2"/>
        <v/>
      </c>
      <c r="R42" s="95" t="str">
        <f t="shared" si="3"/>
        <v/>
      </c>
      <c r="S42" s="95" t="str">
        <f t="shared" si="4"/>
        <v/>
      </c>
      <c r="T42" s="126"/>
      <c r="U42" s="126"/>
      <c r="V42" s="126"/>
      <c r="W42" s="126"/>
      <c r="X42" s="126"/>
      <c r="Y42" s="126"/>
    </row>
    <row r="43" spans="2:25" x14ac:dyDescent="0.25">
      <c r="B43" s="87"/>
      <c r="C43" s="88"/>
      <c r="D43" s="88"/>
      <c r="E43" s="89"/>
      <c r="F43" s="83" t="str">
        <f t="shared" si="5"/>
        <v/>
      </c>
      <c r="G43" s="90"/>
      <c r="H43" s="88"/>
      <c r="I43" s="88"/>
      <c r="J43" s="89"/>
      <c r="K43" s="84" t="str">
        <f t="shared" si="0"/>
        <v/>
      </c>
      <c r="L43" s="90"/>
      <c r="M43" s="88"/>
      <c r="N43" s="88"/>
      <c r="O43" s="89"/>
      <c r="P43" s="84" t="str">
        <f t="shared" si="1"/>
        <v/>
      </c>
      <c r="Q43" s="95" t="str">
        <f t="shared" si="2"/>
        <v/>
      </c>
      <c r="R43" s="95" t="str">
        <f t="shared" si="3"/>
        <v/>
      </c>
      <c r="S43" s="95" t="str">
        <f t="shared" si="4"/>
        <v/>
      </c>
      <c r="T43" s="126"/>
      <c r="U43" s="126"/>
      <c r="V43" s="126"/>
      <c r="W43" s="126"/>
      <c r="X43" s="126"/>
      <c r="Y43" s="126"/>
    </row>
    <row r="44" spans="2:25" x14ac:dyDescent="0.25">
      <c r="B44" s="87"/>
      <c r="C44" s="88"/>
      <c r="D44" s="88"/>
      <c r="E44" s="89"/>
      <c r="F44" s="83" t="str">
        <f t="shared" si="5"/>
        <v/>
      </c>
      <c r="G44" s="90"/>
      <c r="H44" s="88"/>
      <c r="I44" s="88"/>
      <c r="J44" s="89"/>
      <c r="K44" s="84" t="str">
        <f t="shared" si="0"/>
        <v/>
      </c>
      <c r="L44" s="90"/>
      <c r="M44" s="88"/>
      <c r="N44" s="88"/>
      <c r="O44" s="89"/>
      <c r="P44" s="84" t="str">
        <f t="shared" si="1"/>
        <v/>
      </c>
      <c r="Q44" s="95" t="str">
        <f t="shared" si="2"/>
        <v/>
      </c>
      <c r="R44" s="95" t="str">
        <f t="shared" si="3"/>
        <v/>
      </c>
      <c r="S44" s="95" t="str">
        <f t="shared" si="4"/>
        <v/>
      </c>
      <c r="T44" s="126"/>
      <c r="U44" s="126"/>
      <c r="V44" s="126"/>
      <c r="W44" s="126"/>
      <c r="X44" s="126"/>
      <c r="Y44" s="126"/>
    </row>
    <row r="45" spans="2:25" x14ac:dyDescent="0.25">
      <c r="B45" s="87"/>
      <c r="C45" s="88"/>
      <c r="D45" s="88"/>
      <c r="E45" s="89"/>
      <c r="F45" s="83" t="str">
        <f t="shared" si="5"/>
        <v/>
      </c>
      <c r="G45" s="90"/>
      <c r="H45" s="88"/>
      <c r="I45" s="88"/>
      <c r="J45" s="89"/>
      <c r="K45" s="84" t="str">
        <f t="shared" si="0"/>
        <v/>
      </c>
      <c r="L45" s="90"/>
      <c r="M45" s="88"/>
      <c r="N45" s="88"/>
      <c r="O45" s="89"/>
      <c r="P45" s="84" t="str">
        <f t="shared" si="1"/>
        <v/>
      </c>
      <c r="Q45" s="95" t="str">
        <f t="shared" si="2"/>
        <v/>
      </c>
      <c r="R45" s="95" t="str">
        <f t="shared" si="3"/>
        <v/>
      </c>
      <c r="S45" s="95" t="str">
        <f t="shared" si="4"/>
        <v/>
      </c>
      <c r="T45" s="126"/>
      <c r="U45" s="126"/>
      <c r="V45" s="126"/>
      <c r="W45" s="126"/>
      <c r="X45" s="126"/>
      <c r="Y45" s="126"/>
    </row>
    <row r="46" spans="2:25" x14ac:dyDescent="0.25">
      <c r="B46" s="87"/>
      <c r="C46" s="88"/>
      <c r="D46" s="88"/>
      <c r="E46" s="89"/>
      <c r="F46" s="83" t="str">
        <f t="shared" si="5"/>
        <v/>
      </c>
      <c r="G46" s="90"/>
      <c r="H46" s="88"/>
      <c r="I46" s="88"/>
      <c r="J46" s="89"/>
      <c r="K46" s="84" t="str">
        <f t="shared" si="0"/>
        <v/>
      </c>
      <c r="L46" s="90"/>
      <c r="M46" s="88"/>
      <c r="N46" s="88"/>
      <c r="O46" s="89"/>
      <c r="P46" s="84" t="str">
        <f t="shared" si="1"/>
        <v/>
      </c>
      <c r="Q46" s="95" t="str">
        <f t="shared" si="2"/>
        <v/>
      </c>
      <c r="R46" s="95" t="str">
        <f t="shared" si="3"/>
        <v/>
      </c>
      <c r="S46" s="95" t="str">
        <f t="shared" si="4"/>
        <v/>
      </c>
      <c r="T46" s="126"/>
      <c r="U46" s="126"/>
      <c r="V46" s="126"/>
      <c r="W46" s="126"/>
      <c r="X46" s="126"/>
      <c r="Y46" s="126"/>
    </row>
    <row r="47" spans="2:25" x14ac:dyDescent="0.25">
      <c r="B47" s="87"/>
      <c r="C47" s="88"/>
      <c r="D47" s="88"/>
      <c r="E47" s="89"/>
      <c r="F47" s="83" t="str">
        <f t="shared" si="5"/>
        <v/>
      </c>
      <c r="G47" s="90"/>
      <c r="H47" s="88"/>
      <c r="I47" s="88"/>
      <c r="J47" s="89"/>
      <c r="K47" s="84" t="str">
        <f t="shared" si="0"/>
        <v/>
      </c>
      <c r="L47" s="90"/>
      <c r="M47" s="88"/>
      <c r="N47" s="88"/>
      <c r="O47" s="89"/>
      <c r="P47" s="84" t="str">
        <f t="shared" si="1"/>
        <v/>
      </c>
      <c r="Q47" s="95" t="str">
        <f t="shared" si="2"/>
        <v/>
      </c>
      <c r="R47" s="95" t="str">
        <f t="shared" si="3"/>
        <v/>
      </c>
      <c r="S47" s="95" t="str">
        <f t="shared" si="4"/>
        <v/>
      </c>
      <c r="T47" s="126"/>
      <c r="U47" s="126"/>
      <c r="V47" s="126"/>
      <c r="W47" s="126"/>
      <c r="X47" s="126"/>
      <c r="Y47" s="126"/>
    </row>
    <row r="48" spans="2:25" x14ac:dyDescent="0.25">
      <c r="B48" s="87"/>
      <c r="C48" s="88"/>
      <c r="D48" s="88"/>
      <c r="E48" s="89"/>
      <c r="F48" s="83" t="str">
        <f t="shared" si="5"/>
        <v/>
      </c>
      <c r="G48" s="90"/>
      <c r="H48" s="88"/>
      <c r="I48" s="88"/>
      <c r="J48" s="89"/>
      <c r="K48" s="84" t="str">
        <f t="shared" si="0"/>
        <v/>
      </c>
      <c r="L48" s="90"/>
      <c r="M48" s="88"/>
      <c r="N48" s="88"/>
      <c r="O48" s="89"/>
      <c r="P48" s="84" t="str">
        <f t="shared" si="1"/>
        <v/>
      </c>
      <c r="Q48" s="95" t="str">
        <f t="shared" si="2"/>
        <v/>
      </c>
      <c r="R48" s="95" t="str">
        <f t="shared" si="3"/>
        <v/>
      </c>
      <c r="S48" s="95" t="str">
        <f t="shared" si="4"/>
        <v/>
      </c>
      <c r="T48" s="126"/>
      <c r="U48" s="126"/>
      <c r="V48" s="126"/>
      <c r="W48" s="126"/>
      <c r="X48" s="126"/>
      <c r="Y48" s="126"/>
    </row>
    <row r="49" spans="2:25" x14ac:dyDescent="0.25">
      <c r="B49" s="87"/>
      <c r="C49" s="88"/>
      <c r="D49" s="88"/>
      <c r="E49" s="89"/>
      <c r="F49" s="83" t="str">
        <f t="shared" si="5"/>
        <v/>
      </c>
      <c r="G49" s="90"/>
      <c r="H49" s="88"/>
      <c r="I49" s="88"/>
      <c r="J49" s="89"/>
      <c r="K49" s="84" t="str">
        <f t="shared" si="0"/>
        <v/>
      </c>
      <c r="L49" s="90"/>
      <c r="M49" s="88"/>
      <c r="N49" s="88"/>
      <c r="O49" s="89"/>
      <c r="P49" s="84" t="str">
        <f t="shared" si="1"/>
        <v/>
      </c>
      <c r="Q49" s="95" t="str">
        <f t="shared" si="2"/>
        <v/>
      </c>
      <c r="R49" s="95" t="str">
        <f t="shared" si="3"/>
        <v/>
      </c>
      <c r="S49" s="95" t="str">
        <f t="shared" si="4"/>
        <v/>
      </c>
      <c r="T49" s="126"/>
      <c r="U49" s="126"/>
      <c r="V49" s="126"/>
      <c r="W49" s="126"/>
      <c r="X49" s="126"/>
      <c r="Y49" s="126"/>
    </row>
    <row r="50" spans="2:25" x14ac:dyDescent="0.25">
      <c r="B50" s="87"/>
      <c r="C50" s="88"/>
      <c r="D50" s="88"/>
      <c r="E50" s="89"/>
      <c r="F50" s="83" t="str">
        <f t="shared" si="5"/>
        <v/>
      </c>
      <c r="G50" s="90"/>
      <c r="H50" s="88"/>
      <c r="I50" s="88"/>
      <c r="J50" s="89"/>
      <c r="K50" s="84" t="str">
        <f t="shared" si="0"/>
        <v/>
      </c>
      <c r="L50" s="90"/>
      <c r="M50" s="88"/>
      <c r="N50" s="88"/>
      <c r="O50" s="89"/>
      <c r="P50" s="84" t="str">
        <f t="shared" si="1"/>
        <v/>
      </c>
      <c r="Q50" s="95" t="str">
        <f t="shared" si="2"/>
        <v/>
      </c>
      <c r="R50" s="95" t="str">
        <f t="shared" si="3"/>
        <v/>
      </c>
      <c r="S50" s="95" t="str">
        <f t="shared" si="4"/>
        <v/>
      </c>
      <c r="T50" s="126"/>
      <c r="U50" s="126"/>
      <c r="V50" s="126"/>
      <c r="W50" s="126"/>
      <c r="X50" s="126"/>
      <c r="Y50" s="126"/>
    </row>
    <row r="51" spans="2:25" x14ac:dyDescent="0.25">
      <c r="B51" s="87"/>
      <c r="C51" s="88"/>
      <c r="D51" s="88"/>
      <c r="E51" s="89"/>
      <c r="F51" s="83" t="str">
        <f t="shared" si="5"/>
        <v/>
      </c>
      <c r="G51" s="90"/>
      <c r="H51" s="88"/>
      <c r="I51" s="88"/>
      <c r="J51" s="89"/>
      <c r="K51" s="84" t="str">
        <f t="shared" si="0"/>
        <v/>
      </c>
      <c r="L51" s="90"/>
      <c r="M51" s="88"/>
      <c r="N51" s="88"/>
      <c r="O51" s="89"/>
      <c r="P51" s="84" t="str">
        <f t="shared" si="1"/>
        <v/>
      </c>
      <c r="Q51" s="95" t="str">
        <f t="shared" si="2"/>
        <v/>
      </c>
      <c r="R51" s="95" t="str">
        <f t="shared" si="3"/>
        <v/>
      </c>
      <c r="S51" s="95" t="str">
        <f t="shared" si="4"/>
        <v/>
      </c>
      <c r="T51" s="126"/>
      <c r="U51" s="126"/>
      <c r="V51" s="126"/>
      <c r="W51" s="126"/>
      <c r="X51" s="126"/>
      <c r="Y51" s="126"/>
    </row>
    <row r="52" spans="2:25" x14ac:dyDescent="0.25">
      <c r="B52" s="87"/>
      <c r="C52" s="88"/>
      <c r="D52" s="88"/>
      <c r="E52" s="89"/>
      <c r="F52" s="83" t="str">
        <f t="shared" si="5"/>
        <v/>
      </c>
      <c r="G52" s="90"/>
      <c r="H52" s="88"/>
      <c r="I52" s="88"/>
      <c r="J52" s="89"/>
      <c r="K52" s="84" t="str">
        <f t="shared" si="0"/>
        <v/>
      </c>
      <c r="L52" s="90"/>
      <c r="M52" s="88"/>
      <c r="N52" s="88"/>
      <c r="O52" s="89"/>
      <c r="P52" s="84" t="str">
        <f t="shared" si="1"/>
        <v/>
      </c>
      <c r="Q52" s="95" t="str">
        <f t="shared" si="2"/>
        <v/>
      </c>
      <c r="R52" s="95" t="str">
        <f t="shared" si="3"/>
        <v/>
      </c>
      <c r="S52" s="95" t="str">
        <f t="shared" si="4"/>
        <v/>
      </c>
      <c r="T52" s="126"/>
      <c r="U52" s="126"/>
      <c r="V52" s="126"/>
      <c r="W52" s="126"/>
      <c r="X52" s="126"/>
      <c r="Y52" s="126"/>
    </row>
    <row r="53" spans="2:25" x14ac:dyDescent="0.25">
      <c r="B53" s="87"/>
      <c r="C53" s="88"/>
      <c r="D53" s="88"/>
      <c r="E53" s="89"/>
      <c r="F53" s="83" t="str">
        <f t="shared" si="5"/>
        <v/>
      </c>
      <c r="G53" s="90"/>
      <c r="H53" s="88"/>
      <c r="I53" s="88"/>
      <c r="J53" s="89"/>
      <c r="K53" s="84" t="str">
        <f t="shared" si="0"/>
        <v/>
      </c>
      <c r="L53" s="90"/>
      <c r="M53" s="88"/>
      <c r="N53" s="88"/>
      <c r="O53" s="89"/>
      <c r="P53" s="84" t="str">
        <f t="shared" si="1"/>
        <v/>
      </c>
      <c r="Q53" s="95" t="str">
        <f t="shared" si="2"/>
        <v/>
      </c>
      <c r="R53" s="95" t="str">
        <f t="shared" si="3"/>
        <v/>
      </c>
      <c r="S53" s="95" t="str">
        <f t="shared" si="4"/>
        <v/>
      </c>
      <c r="T53" s="126"/>
      <c r="U53" s="126"/>
      <c r="V53" s="126"/>
      <c r="W53" s="126"/>
      <c r="X53" s="126"/>
      <c r="Y53" s="126"/>
    </row>
    <row r="54" spans="2:25" x14ac:dyDescent="0.25">
      <c r="B54" s="87"/>
      <c r="C54" s="88"/>
      <c r="D54" s="88"/>
      <c r="E54" s="89"/>
      <c r="F54" s="83" t="str">
        <f t="shared" si="5"/>
        <v/>
      </c>
      <c r="G54" s="90"/>
      <c r="H54" s="88"/>
      <c r="I54" s="88"/>
      <c r="J54" s="89"/>
      <c r="K54" s="84" t="str">
        <f t="shared" si="0"/>
        <v/>
      </c>
      <c r="L54" s="90"/>
      <c r="M54" s="88"/>
      <c r="N54" s="88"/>
      <c r="O54" s="89"/>
      <c r="P54" s="84" t="str">
        <f t="shared" si="1"/>
        <v/>
      </c>
      <c r="Q54" s="95" t="str">
        <f t="shared" si="2"/>
        <v/>
      </c>
      <c r="R54" s="95" t="str">
        <f t="shared" si="3"/>
        <v/>
      </c>
      <c r="S54" s="95" t="str">
        <f t="shared" si="4"/>
        <v/>
      </c>
      <c r="T54" s="126"/>
      <c r="U54" s="126"/>
      <c r="V54" s="126"/>
      <c r="W54" s="126"/>
      <c r="X54" s="126"/>
      <c r="Y54" s="126"/>
    </row>
    <row r="55" spans="2:25" x14ac:dyDescent="0.25">
      <c r="B55" s="87"/>
      <c r="C55" s="88"/>
      <c r="D55" s="88"/>
      <c r="E55" s="89"/>
      <c r="F55" s="83" t="str">
        <f t="shared" si="5"/>
        <v/>
      </c>
      <c r="G55" s="90"/>
      <c r="H55" s="88"/>
      <c r="I55" s="88"/>
      <c r="J55" s="89"/>
      <c r="K55" s="84" t="str">
        <f t="shared" si="0"/>
        <v/>
      </c>
      <c r="L55" s="90"/>
      <c r="M55" s="88"/>
      <c r="N55" s="88"/>
      <c r="O55" s="89"/>
      <c r="P55" s="84" t="str">
        <f t="shared" si="1"/>
        <v/>
      </c>
      <c r="Q55" s="95" t="str">
        <f t="shared" si="2"/>
        <v/>
      </c>
      <c r="R55" s="95" t="str">
        <f t="shared" si="3"/>
        <v/>
      </c>
      <c r="S55" s="95" t="str">
        <f t="shared" si="4"/>
        <v/>
      </c>
      <c r="T55" s="126"/>
      <c r="U55" s="126"/>
      <c r="V55" s="126"/>
      <c r="W55" s="126"/>
      <c r="X55" s="126"/>
      <c r="Y55" s="126"/>
    </row>
    <row r="56" spans="2:25" ht="15.75" thickBot="1" x14ac:dyDescent="0.3">
      <c r="B56" s="91"/>
      <c r="C56" s="92"/>
      <c r="D56" s="92"/>
      <c r="E56" s="93"/>
      <c r="F56" s="83" t="str">
        <f t="shared" si="5"/>
        <v/>
      </c>
      <c r="G56" s="94"/>
      <c r="H56" s="92"/>
      <c r="I56" s="92"/>
      <c r="J56" s="93"/>
      <c r="K56" s="84" t="str">
        <f t="shared" si="0"/>
        <v/>
      </c>
      <c r="L56" s="94"/>
      <c r="M56" s="92"/>
      <c r="N56" s="92"/>
      <c r="O56" s="93"/>
      <c r="P56" s="84" t="str">
        <f t="shared" si="1"/>
        <v/>
      </c>
      <c r="Q56" s="95" t="str">
        <f t="shared" si="2"/>
        <v/>
      </c>
      <c r="R56" s="95" t="str">
        <f t="shared" si="3"/>
        <v/>
      </c>
      <c r="S56" s="95" t="str">
        <f t="shared" si="4"/>
        <v/>
      </c>
      <c r="T56" s="126"/>
      <c r="U56" s="126"/>
      <c r="V56" s="126"/>
      <c r="W56" s="126"/>
      <c r="X56" s="126"/>
      <c r="Y56" s="126"/>
    </row>
    <row r="57" spans="2:25" ht="15.75" thickBot="1" x14ac:dyDescent="0.3">
      <c r="B57" s="97" t="s">
        <v>154</v>
      </c>
      <c r="C57" s="98"/>
      <c r="D57" s="198" t="str">
        <f>IF(OR(ISBLANK(B24),ISBLANK(C24),ISBLANK(D24),ISBLANK(E24)),"",ROUND(AVERAGE(E24:E56,J24:J56,O24:O56),0))</f>
        <v/>
      </c>
      <c r="E57" s="198"/>
      <c r="F57" s="199"/>
      <c r="G57" s="200" t="s">
        <v>152</v>
      </c>
      <c r="H57" s="201"/>
      <c r="I57" s="201"/>
      <c r="J57" s="201"/>
      <c r="K57" s="146" t="str">
        <f>IF(OR(ISBLANK(B24),ISBLANK(C24),ISBLANK(D24),ISBLANK(E24),ISBLANK(P16)),"",COUNTIF(E24:E56,"&gt;"&amp;P16)+COUNTIF(J24:J56,"&gt;"&amp;P16)+COUNTIF(O24:O56,"&gt;"&amp;P16))</f>
        <v/>
      </c>
      <c r="L57" s="200" t="s">
        <v>153</v>
      </c>
      <c r="M57" s="201"/>
      <c r="N57" s="201"/>
      <c r="O57" s="201"/>
      <c r="P57" s="147" t="str">
        <f>IF(OR(ISBLANK(B24),ISBLANK(C24),ISBLANK(D24),ISBLANK(E24),ISBLANK(P16)),"",COUNTIF(E24:E56,"&lt;="&amp;P16)+COUNTIF(J24:J56,"&lt;="&amp;P16)+COUNTIF(O24:O56,"&lt;="&amp;P16))</f>
        <v/>
      </c>
      <c r="Q57" s="95"/>
      <c r="R57" s="95"/>
      <c r="S57" s="95"/>
      <c r="T57" s="126"/>
      <c r="U57" s="126"/>
      <c r="V57" s="126"/>
      <c r="W57" s="126"/>
      <c r="X57" s="126"/>
      <c r="Y57" s="126"/>
    </row>
    <row r="58" spans="2:25" hidden="1" x14ac:dyDescent="0.25">
      <c r="C58" t="b">
        <f>ISNUMBER(C24)</f>
        <v>0</v>
      </c>
      <c r="D58" t="b">
        <f>ISNUMBER(D24)</f>
        <v>0</v>
      </c>
      <c r="H58" t="b">
        <f>ISNUMBER(H24)</f>
        <v>0</v>
      </c>
      <c r="I58" t="b">
        <f>ISNUMBER(I24)</f>
        <v>0</v>
      </c>
      <c r="M58" t="b">
        <f>ISNUMBER(M24)</f>
        <v>0</v>
      </c>
      <c r="N58" t="b">
        <f>ISNUMBER(N24)</f>
        <v>0</v>
      </c>
      <c r="T58" s="126"/>
      <c r="U58" s="126"/>
      <c r="V58" s="126"/>
      <c r="W58" s="126"/>
      <c r="X58" s="126"/>
      <c r="Y58" s="126"/>
    </row>
    <row r="59" spans="2:25" hidden="1" x14ac:dyDescent="0.25">
      <c r="C59" t="b">
        <f t="shared" ref="C59:D74" si="6">ISNUMBER(C25)</f>
        <v>0</v>
      </c>
      <c r="D59" t="b">
        <f t="shared" si="6"/>
        <v>0</v>
      </c>
      <c r="H59" t="b">
        <f t="shared" ref="H59:I74" si="7">ISNUMBER(H25)</f>
        <v>0</v>
      </c>
      <c r="I59" t="b">
        <f t="shared" si="7"/>
        <v>0</v>
      </c>
      <c r="M59" t="b">
        <f t="shared" ref="M59:N74" si="8">ISNUMBER(M25)</f>
        <v>0</v>
      </c>
      <c r="N59" t="b">
        <f t="shared" si="8"/>
        <v>0</v>
      </c>
      <c r="R59" s="96"/>
      <c r="T59" s="126"/>
      <c r="U59" s="126"/>
      <c r="V59" s="126"/>
      <c r="W59" s="126"/>
      <c r="X59" s="126"/>
      <c r="Y59" s="126"/>
    </row>
    <row r="60" spans="2:25" hidden="1" x14ac:dyDescent="0.25">
      <c r="C60" t="b">
        <f t="shared" si="6"/>
        <v>0</v>
      </c>
      <c r="D60" t="b">
        <f t="shared" si="6"/>
        <v>0</v>
      </c>
      <c r="H60" t="b">
        <f t="shared" si="7"/>
        <v>0</v>
      </c>
      <c r="I60" t="b">
        <f t="shared" si="7"/>
        <v>0</v>
      </c>
      <c r="M60" t="b">
        <f t="shared" si="8"/>
        <v>0</v>
      </c>
      <c r="N60" t="b">
        <f t="shared" si="8"/>
        <v>0</v>
      </c>
      <c r="T60" s="126"/>
      <c r="U60" s="126"/>
      <c r="V60" s="126"/>
      <c r="W60" s="126"/>
      <c r="X60" s="126"/>
      <c r="Y60" s="126"/>
    </row>
    <row r="61" spans="2:25" hidden="1" x14ac:dyDescent="0.25">
      <c r="C61" t="b">
        <f t="shared" si="6"/>
        <v>0</v>
      </c>
      <c r="D61" t="b">
        <f t="shared" si="6"/>
        <v>0</v>
      </c>
      <c r="H61" t="b">
        <f t="shared" si="7"/>
        <v>0</v>
      </c>
      <c r="I61" t="b">
        <f t="shared" si="7"/>
        <v>0</v>
      </c>
      <c r="M61" t="b">
        <f t="shared" si="8"/>
        <v>0</v>
      </c>
      <c r="N61" t="b">
        <f t="shared" si="8"/>
        <v>0</v>
      </c>
      <c r="T61" s="126"/>
      <c r="U61" s="126"/>
      <c r="V61" s="126"/>
      <c r="W61" s="126"/>
      <c r="X61" s="126"/>
      <c r="Y61" s="126"/>
    </row>
    <row r="62" spans="2:25" hidden="1" x14ac:dyDescent="0.25">
      <c r="C62" t="b">
        <f t="shared" si="6"/>
        <v>0</v>
      </c>
      <c r="D62" t="b">
        <f t="shared" si="6"/>
        <v>0</v>
      </c>
      <c r="H62" t="b">
        <f t="shared" si="7"/>
        <v>0</v>
      </c>
      <c r="I62" t="b">
        <f t="shared" si="7"/>
        <v>0</v>
      </c>
      <c r="M62" t="b">
        <f t="shared" si="8"/>
        <v>0</v>
      </c>
      <c r="N62" t="b">
        <f t="shared" si="8"/>
        <v>0</v>
      </c>
      <c r="T62" s="126"/>
      <c r="U62" s="126"/>
      <c r="V62" s="126"/>
      <c r="W62" s="126"/>
      <c r="X62" s="126"/>
      <c r="Y62" s="126"/>
    </row>
    <row r="63" spans="2:25" hidden="1" x14ac:dyDescent="0.25">
      <c r="C63" t="b">
        <f t="shared" si="6"/>
        <v>0</v>
      </c>
      <c r="D63" t="b">
        <f t="shared" si="6"/>
        <v>0</v>
      </c>
      <c r="H63" t="b">
        <f t="shared" si="7"/>
        <v>0</v>
      </c>
      <c r="I63" t="b">
        <f t="shared" si="7"/>
        <v>0</v>
      </c>
      <c r="M63" t="b">
        <f t="shared" si="8"/>
        <v>0</v>
      </c>
      <c r="N63" t="b">
        <f t="shared" si="8"/>
        <v>0</v>
      </c>
      <c r="T63" s="126"/>
      <c r="U63" s="126"/>
      <c r="V63" s="126"/>
      <c r="W63" s="126"/>
      <c r="X63" s="126"/>
      <c r="Y63" s="126"/>
    </row>
    <row r="64" spans="2:25" hidden="1" x14ac:dyDescent="0.25">
      <c r="C64" t="b">
        <f t="shared" si="6"/>
        <v>0</v>
      </c>
      <c r="D64" t="b">
        <f t="shared" si="6"/>
        <v>0</v>
      </c>
      <c r="H64" t="b">
        <f t="shared" si="7"/>
        <v>0</v>
      </c>
      <c r="I64" t="b">
        <f t="shared" si="7"/>
        <v>0</v>
      </c>
      <c r="M64" t="b">
        <f t="shared" si="8"/>
        <v>0</v>
      </c>
      <c r="N64" t="b">
        <f t="shared" si="8"/>
        <v>0</v>
      </c>
      <c r="T64" s="126"/>
      <c r="U64" s="126"/>
      <c r="V64" s="126"/>
      <c r="W64" s="126"/>
      <c r="X64" s="126"/>
      <c r="Y64" s="126"/>
    </row>
    <row r="65" spans="3:25" hidden="1" x14ac:dyDescent="0.25">
      <c r="C65" t="b">
        <f t="shared" si="6"/>
        <v>0</v>
      </c>
      <c r="D65" t="b">
        <f t="shared" si="6"/>
        <v>0</v>
      </c>
      <c r="H65" t="b">
        <f t="shared" si="7"/>
        <v>0</v>
      </c>
      <c r="I65" t="b">
        <f t="shared" si="7"/>
        <v>0</v>
      </c>
      <c r="M65" t="b">
        <f t="shared" si="8"/>
        <v>0</v>
      </c>
      <c r="N65" t="b">
        <f t="shared" si="8"/>
        <v>0</v>
      </c>
      <c r="T65" s="126"/>
      <c r="U65" s="126"/>
      <c r="V65" s="126"/>
      <c r="W65" s="126"/>
      <c r="X65" s="126"/>
      <c r="Y65" s="126"/>
    </row>
    <row r="66" spans="3:25" hidden="1" x14ac:dyDescent="0.25">
      <c r="C66" t="b">
        <f t="shared" si="6"/>
        <v>0</v>
      </c>
      <c r="D66" t="b">
        <f t="shared" si="6"/>
        <v>0</v>
      </c>
      <c r="H66" t="b">
        <f t="shared" si="7"/>
        <v>0</v>
      </c>
      <c r="I66" t="b">
        <f t="shared" si="7"/>
        <v>0</v>
      </c>
      <c r="M66" t="b">
        <f t="shared" si="8"/>
        <v>0</v>
      </c>
      <c r="N66" t="b">
        <f t="shared" si="8"/>
        <v>0</v>
      </c>
      <c r="T66" s="126"/>
      <c r="U66" s="126"/>
      <c r="V66" s="126"/>
      <c r="W66" s="126"/>
      <c r="X66" s="126"/>
      <c r="Y66" s="126"/>
    </row>
    <row r="67" spans="3:25" hidden="1" x14ac:dyDescent="0.25">
      <c r="C67" t="b">
        <f t="shared" si="6"/>
        <v>0</v>
      </c>
      <c r="D67" t="b">
        <f t="shared" si="6"/>
        <v>0</v>
      </c>
      <c r="H67" t="b">
        <f t="shared" si="7"/>
        <v>0</v>
      </c>
      <c r="I67" t="b">
        <f t="shared" si="7"/>
        <v>0</v>
      </c>
      <c r="M67" t="b">
        <f t="shared" si="8"/>
        <v>0</v>
      </c>
      <c r="N67" t="b">
        <f t="shared" si="8"/>
        <v>0</v>
      </c>
      <c r="T67" s="126"/>
      <c r="U67" s="126"/>
      <c r="V67" s="126"/>
      <c r="W67" s="126"/>
      <c r="X67" s="126"/>
      <c r="Y67" s="126"/>
    </row>
    <row r="68" spans="3:25" hidden="1" x14ac:dyDescent="0.25">
      <c r="C68" t="b">
        <f t="shared" si="6"/>
        <v>0</v>
      </c>
      <c r="D68" t="b">
        <f t="shared" si="6"/>
        <v>0</v>
      </c>
      <c r="H68" t="b">
        <f t="shared" si="7"/>
        <v>0</v>
      </c>
      <c r="I68" t="b">
        <f t="shared" si="7"/>
        <v>0</v>
      </c>
      <c r="M68" t="b">
        <f t="shared" si="8"/>
        <v>0</v>
      </c>
      <c r="N68" t="b">
        <f t="shared" si="8"/>
        <v>0</v>
      </c>
      <c r="T68" s="126"/>
      <c r="U68" s="126"/>
      <c r="V68" s="126"/>
      <c r="W68" s="126"/>
      <c r="X68" s="126"/>
      <c r="Y68" s="126"/>
    </row>
    <row r="69" spans="3:25" hidden="1" x14ac:dyDescent="0.25">
      <c r="C69" t="b">
        <f t="shared" si="6"/>
        <v>0</v>
      </c>
      <c r="D69" t="b">
        <f t="shared" si="6"/>
        <v>0</v>
      </c>
      <c r="H69" t="b">
        <f t="shared" si="7"/>
        <v>0</v>
      </c>
      <c r="I69" t="b">
        <f t="shared" si="7"/>
        <v>0</v>
      </c>
      <c r="M69" t="b">
        <f t="shared" si="8"/>
        <v>0</v>
      </c>
      <c r="N69" t="b">
        <f t="shared" si="8"/>
        <v>0</v>
      </c>
    </row>
    <row r="70" spans="3:25" hidden="1" x14ac:dyDescent="0.25">
      <c r="C70" t="b">
        <f t="shared" si="6"/>
        <v>0</v>
      </c>
      <c r="D70" t="b">
        <f t="shared" si="6"/>
        <v>0</v>
      </c>
      <c r="H70" t="b">
        <f t="shared" si="7"/>
        <v>0</v>
      </c>
      <c r="I70" t="b">
        <f t="shared" si="7"/>
        <v>0</v>
      </c>
      <c r="M70" t="b">
        <f t="shared" si="8"/>
        <v>0</v>
      </c>
      <c r="N70" t="b">
        <f t="shared" si="8"/>
        <v>0</v>
      </c>
    </row>
    <row r="71" spans="3:25" hidden="1" x14ac:dyDescent="0.25">
      <c r="C71" t="b">
        <f t="shared" si="6"/>
        <v>0</v>
      </c>
      <c r="D71" t="b">
        <f t="shared" si="6"/>
        <v>0</v>
      </c>
      <c r="H71" t="b">
        <f t="shared" si="7"/>
        <v>0</v>
      </c>
      <c r="I71" t="b">
        <f t="shared" si="7"/>
        <v>0</v>
      </c>
      <c r="M71" t="b">
        <f t="shared" si="8"/>
        <v>0</v>
      </c>
      <c r="N71" t="b">
        <f t="shared" si="8"/>
        <v>0</v>
      </c>
    </row>
    <row r="72" spans="3:25" hidden="1" x14ac:dyDescent="0.25">
      <c r="C72" t="b">
        <f t="shared" si="6"/>
        <v>0</v>
      </c>
      <c r="D72" t="b">
        <f t="shared" si="6"/>
        <v>0</v>
      </c>
      <c r="H72" t="b">
        <f t="shared" si="7"/>
        <v>0</v>
      </c>
      <c r="I72" t="b">
        <f t="shared" si="7"/>
        <v>0</v>
      </c>
      <c r="M72" t="b">
        <f t="shared" si="8"/>
        <v>0</v>
      </c>
      <c r="N72" t="b">
        <f t="shared" si="8"/>
        <v>0</v>
      </c>
    </row>
    <row r="73" spans="3:25" hidden="1" x14ac:dyDescent="0.25">
      <c r="C73" t="b">
        <f t="shared" si="6"/>
        <v>0</v>
      </c>
      <c r="D73" t="b">
        <f t="shared" si="6"/>
        <v>0</v>
      </c>
      <c r="H73" t="b">
        <f t="shared" si="7"/>
        <v>0</v>
      </c>
      <c r="I73" t="b">
        <f t="shared" si="7"/>
        <v>0</v>
      </c>
      <c r="M73" t="b">
        <f t="shared" si="8"/>
        <v>0</v>
      </c>
      <c r="N73" t="b">
        <f t="shared" si="8"/>
        <v>0</v>
      </c>
    </row>
    <row r="74" spans="3:25" hidden="1" x14ac:dyDescent="0.25">
      <c r="C74" t="b">
        <f t="shared" si="6"/>
        <v>0</v>
      </c>
      <c r="D74" t="b">
        <f t="shared" si="6"/>
        <v>0</v>
      </c>
      <c r="H74" t="b">
        <f t="shared" si="7"/>
        <v>0</v>
      </c>
      <c r="I74" t="b">
        <f t="shared" si="7"/>
        <v>0</v>
      </c>
      <c r="M74" t="b">
        <f t="shared" si="8"/>
        <v>0</v>
      </c>
      <c r="N74" t="b">
        <f t="shared" si="8"/>
        <v>0</v>
      </c>
    </row>
    <row r="75" spans="3:25" hidden="1" x14ac:dyDescent="0.25">
      <c r="C75" t="b">
        <f t="shared" ref="C75:D90" si="9">ISNUMBER(C41)</f>
        <v>0</v>
      </c>
      <c r="D75" t="b">
        <f t="shared" si="9"/>
        <v>0</v>
      </c>
      <c r="H75" t="b">
        <f t="shared" ref="H75:I90" si="10">ISNUMBER(H41)</f>
        <v>0</v>
      </c>
      <c r="I75" t="b">
        <f t="shared" si="10"/>
        <v>0</v>
      </c>
      <c r="M75" t="b">
        <f t="shared" ref="M75:N90" si="11">ISNUMBER(M41)</f>
        <v>0</v>
      </c>
      <c r="N75" t="b">
        <f t="shared" si="11"/>
        <v>0</v>
      </c>
    </row>
    <row r="76" spans="3:25" hidden="1" x14ac:dyDescent="0.25">
      <c r="C76" t="b">
        <f t="shared" si="9"/>
        <v>0</v>
      </c>
      <c r="D76" t="b">
        <f t="shared" si="9"/>
        <v>0</v>
      </c>
      <c r="H76" t="b">
        <f t="shared" si="10"/>
        <v>0</v>
      </c>
      <c r="I76" t="b">
        <f t="shared" si="10"/>
        <v>0</v>
      </c>
      <c r="M76" t="b">
        <f t="shared" si="11"/>
        <v>0</v>
      </c>
      <c r="N76" t="b">
        <f t="shared" si="11"/>
        <v>0</v>
      </c>
    </row>
    <row r="77" spans="3:25" hidden="1" x14ac:dyDescent="0.25">
      <c r="C77" t="b">
        <f t="shared" si="9"/>
        <v>0</v>
      </c>
      <c r="D77" t="b">
        <f t="shared" si="9"/>
        <v>0</v>
      </c>
      <c r="H77" t="b">
        <f t="shared" si="10"/>
        <v>0</v>
      </c>
      <c r="I77" t="b">
        <f t="shared" si="10"/>
        <v>0</v>
      </c>
      <c r="M77" t="b">
        <f t="shared" si="11"/>
        <v>0</v>
      </c>
      <c r="N77" t="b">
        <f t="shared" si="11"/>
        <v>0</v>
      </c>
    </row>
    <row r="78" spans="3:25" hidden="1" x14ac:dyDescent="0.25">
      <c r="C78" t="b">
        <f t="shared" si="9"/>
        <v>0</v>
      </c>
      <c r="D78" t="b">
        <f t="shared" si="9"/>
        <v>0</v>
      </c>
      <c r="H78" t="b">
        <f t="shared" si="10"/>
        <v>0</v>
      </c>
      <c r="I78" t="b">
        <f t="shared" si="10"/>
        <v>0</v>
      </c>
      <c r="M78" t="b">
        <f t="shared" si="11"/>
        <v>0</v>
      </c>
      <c r="N78" t="b">
        <f t="shared" si="11"/>
        <v>0</v>
      </c>
    </row>
    <row r="79" spans="3:25" hidden="1" x14ac:dyDescent="0.25">
      <c r="C79" t="b">
        <f t="shared" si="9"/>
        <v>0</v>
      </c>
      <c r="D79" t="b">
        <f t="shared" si="9"/>
        <v>0</v>
      </c>
      <c r="H79" t="b">
        <f t="shared" si="10"/>
        <v>0</v>
      </c>
      <c r="I79" t="b">
        <f t="shared" si="10"/>
        <v>0</v>
      </c>
      <c r="M79" t="b">
        <f t="shared" si="11"/>
        <v>0</v>
      </c>
      <c r="N79" t="b">
        <f t="shared" si="11"/>
        <v>0</v>
      </c>
    </row>
    <row r="80" spans="3:25" hidden="1" x14ac:dyDescent="0.25">
      <c r="C80" t="b">
        <f t="shared" si="9"/>
        <v>0</v>
      </c>
      <c r="D80" t="b">
        <f t="shared" si="9"/>
        <v>0</v>
      </c>
      <c r="H80" t="b">
        <f t="shared" si="10"/>
        <v>0</v>
      </c>
      <c r="I80" t="b">
        <f t="shared" si="10"/>
        <v>0</v>
      </c>
      <c r="M80" t="b">
        <f t="shared" si="11"/>
        <v>0</v>
      </c>
      <c r="N80" t="b">
        <f t="shared" si="11"/>
        <v>0</v>
      </c>
    </row>
    <row r="81" spans="3:14" hidden="1" x14ac:dyDescent="0.25">
      <c r="C81" t="b">
        <f t="shared" si="9"/>
        <v>0</v>
      </c>
      <c r="D81" t="b">
        <f t="shared" si="9"/>
        <v>0</v>
      </c>
      <c r="H81" t="b">
        <f t="shared" si="10"/>
        <v>0</v>
      </c>
      <c r="I81" t="b">
        <f t="shared" si="10"/>
        <v>0</v>
      </c>
      <c r="M81" t="b">
        <f t="shared" si="11"/>
        <v>0</v>
      </c>
      <c r="N81" t="b">
        <f t="shared" si="11"/>
        <v>0</v>
      </c>
    </row>
    <row r="82" spans="3:14" hidden="1" x14ac:dyDescent="0.25">
      <c r="C82" t="b">
        <f t="shared" si="9"/>
        <v>0</v>
      </c>
      <c r="D82" t="b">
        <f t="shared" si="9"/>
        <v>0</v>
      </c>
      <c r="H82" t="b">
        <f t="shared" si="10"/>
        <v>0</v>
      </c>
      <c r="I82" t="b">
        <f t="shared" si="10"/>
        <v>0</v>
      </c>
      <c r="M82" t="b">
        <f t="shared" si="11"/>
        <v>0</v>
      </c>
      <c r="N82" t="b">
        <f t="shared" si="11"/>
        <v>0</v>
      </c>
    </row>
    <row r="83" spans="3:14" hidden="1" x14ac:dyDescent="0.25">
      <c r="C83" t="b">
        <f t="shared" si="9"/>
        <v>0</v>
      </c>
      <c r="D83" t="b">
        <f t="shared" si="9"/>
        <v>0</v>
      </c>
      <c r="H83" t="b">
        <f t="shared" si="10"/>
        <v>0</v>
      </c>
      <c r="I83" t="b">
        <f t="shared" si="10"/>
        <v>0</v>
      </c>
      <c r="M83" t="b">
        <f t="shared" si="11"/>
        <v>0</v>
      </c>
      <c r="N83" t="b">
        <f t="shared" si="11"/>
        <v>0</v>
      </c>
    </row>
    <row r="84" spans="3:14" hidden="1" x14ac:dyDescent="0.25">
      <c r="C84" t="b">
        <f t="shared" si="9"/>
        <v>0</v>
      </c>
      <c r="D84" t="b">
        <f t="shared" si="9"/>
        <v>0</v>
      </c>
      <c r="H84" t="b">
        <f t="shared" si="10"/>
        <v>0</v>
      </c>
      <c r="I84" t="b">
        <f t="shared" si="10"/>
        <v>0</v>
      </c>
      <c r="M84" t="b">
        <f t="shared" si="11"/>
        <v>0</v>
      </c>
      <c r="N84" t="b">
        <f t="shared" si="11"/>
        <v>0</v>
      </c>
    </row>
    <row r="85" spans="3:14" hidden="1" x14ac:dyDescent="0.25">
      <c r="C85" t="b">
        <f t="shared" si="9"/>
        <v>0</v>
      </c>
      <c r="D85" t="b">
        <f t="shared" si="9"/>
        <v>0</v>
      </c>
      <c r="H85" t="b">
        <f t="shared" si="10"/>
        <v>0</v>
      </c>
      <c r="I85" t="b">
        <f t="shared" si="10"/>
        <v>0</v>
      </c>
      <c r="M85" t="b">
        <f t="shared" si="11"/>
        <v>0</v>
      </c>
      <c r="N85" t="b">
        <f t="shared" si="11"/>
        <v>0</v>
      </c>
    </row>
    <row r="86" spans="3:14" hidden="1" x14ac:dyDescent="0.25">
      <c r="C86" t="b">
        <f t="shared" si="9"/>
        <v>0</v>
      </c>
      <c r="D86" t="b">
        <f t="shared" si="9"/>
        <v>0</v>
      </c>
      <c r="H86" t="b">
        <f t="shared" si="10"/>
        <v>0</v>
      </c>
      <c r="I86" t="b">
        <f t="shared" si="10"/>
        <v>0</v>
      </c>
      <c r="M86" t="b">
        <f t="shared" si="11"/>
        <v>0</v>
      </c>
      <c r="N86" t="b">
        <f t="shared" si="11"/>
        <v>0</v>
      </c>
    </row>
    <row r="87" spans="3:14" hidden="1" x14ac:dyDescent="0.25">
      <c r="C87" t="b">
        <f t="shared" si="9"/>
        <v>0</v>
      </c>
      <c r="D87" t="b">
        <f t="shared" si="9"/>
        <v>0</v>
      </c>
      <c r="H87" t="b">
        <f t="shared" si="10"/>
        <v>0</v>
      </c>
      <c r="I87" t="b">
        <f t="shared" si="10"/>
        <v>0</v>
      </c>
      <c r="M87" t="b">
        <f t="shared" si="11"/>
        <v>0</v>
      </c>
      <c r="N87" t="b">
        <f t="shared" si="11"/>
        <v>0</v>
      </c>
    </row>
    <row r="88" spans="3:14" hidden="1" x14ac:dyDescent="0.25">
      <c r="C88" t="b">
        <f t="shared" si="9"/>
        <v>0</v>
      </c>
      <c r="D88" t="b">
        <f t="shared" si="9"/>
        <v>0</v>
      </c>
      <c r="H88" t="b">
        <f t="shared" si="10"/>
        <v>0</v>
      </c>
      <c r="I88" t="b">
        <f t="shared" si="10"/>
        <v>0</v>
      </c>
      <c r="M88" t="b">
        <f t="shared" si="11"/>
        <v>0</v>
      </c>
      <c r="N88" t="b">
        <f t="shared" si="11"/>
        <v>0</v>
      </c>
    </row>
    <row r="89" spans="3:14" hidden="1" x14ac:dyDescent="0.25">
      <c r="C89" t="b">
        <f t="shared" si="9"/>
        <v>0</v>
      </c>
      <c r="D89" t="b">
        <f t="shared" si="9"/>
        <v>0</v>
      </c>
      <c r="H89" t="b">
        <f t="shared" si="10"/>
        <v>0</v>
      </c>
      <c r="I89" t="b">
        <f t="shared" si="10"/>
        <v>0</v>
      </c>
      <c r="M89" t="b">
        <f t="shared" si="11"/>
        <v>0</v>
      </c>
      <c r="N89" t="b">
        <f t="shared" si="11"/>
        <v>0</v>
      </c>
    </row>
    <row r="90" spans="3:14" hidden="1" x14ac:dyDescent="0.25">
      <c r="C90" t="b">
        <f t="shared" si="9"/>
        <v>0</v>
      </c>
      <c r="D90" t="b">
        <f t="shared" si="9"/>
        <v>0</v>
      </c>
      <c r="H90" t="b">
        <f t="shared" si="10"/>
        <v>0</v>
      </c>
      <c r="I90" t="b">
        <f t="shared" si="10"/>
        <v>0</v>
      </c>
      <c r="M90" t="b">
        <f t="shared" si="11"/>
        <v>0</v>
      </c>
      <c r="N90" t="b">
        <f t="shared" si="11"/>
        <v>0</v>
      </c>
    </row>
    <row r="144" ht="15.75" thickBot="1" x14ac:dyDescent="0.3"/>
    <row r="145" spans="34:46" ht="16.5" thickTop="1" thickBot="1" x14ac:dyDescent="0.3">
      <c r="AI145" s="219" t="s">
        <v>88</v>
      </c>
      <c r="AJ145" s="219"/>
    </row>
    <row r="146" spans="34:46" ht="15.75" thickBot="1" x14ac:dyDescent="0.3">
      <c r="AI146" s="133" t="s">
        <v>89</v>
      </c>
      <c r="AJ146" s="134" t="s">
        <v>90</v>
      </c>
    </row>
    <row r="147" spans="34:46" x14ac:dyDescent="0.25">
      <c r="AI147" s="135" t="s">
        <v>91</v>
      </c>
      <c r="AJ147" s="136">
        <v>60</v>
      </c>
      <c r="AS147" s="126" t="str">
        <f>IF($P$14="PA4",$P$16+80,"NOT PA4")</f>
        <v>NOT PA4</v>
      </c>
      <c r="AT147" s="126" t="str">
        <f>IF(P14="PA4",IF($AS$147&gt;=$AS$148,$AS$147,$AS$148),"NOT PA4")</f>
        <v>NOT PA4</v>
      </c>
    </row>
    <row r="148" spans="34:46" x14ac:dyDescent="0.25">
      <c r="AI148" s="135" t="s">
        <v>92</v>
      </c>
      <c r="AJ148" s="136">
        <v>70</v>
      </c>
      <c r="AS148" s="126" t="str">
        <f>IF($P$14="PA4",170,"NOT PA4")</f>
        <v>NOT PA4</v>
      </c>
    </row>
    <row r="149" spans="34:46" x14ac:dyDescent="0.25">
      <c r="AI149" s="135" t="s">
        <v>95</v>
      </c>
      <c r="AJ149" s="136">
        <v>80</v>
      </c>
    </row>
    <row r="150" spans="34:46" ht="15.75" thickBot="1" x14ac:dyDescent="0.3">
      <c r="AI150" s="137" t="s">
        <v>93</v>
      </c>
      <c r="AJ150" s="138">
        <v>250</v>
      </c>
    </row>
    <row r="151" spans="34:46" ht="15.75" thickTop="1" x14ac:dyDescent="0.25">
      <c r="AH151" s="139" t="s">
        <v>99</v>
      </c>
      <c r="AI151" s="140" t="e">
        <f>VLOOKUP(D8,AI147:AJ150,2,FALSE)</f>
        <v>#N/A</v>
      </c>
    </row>
    <row r="152" spans="34:46" x14ac:dyDescent="0.25">
      <c r="AH152" s="139" t="s">
        <v>96</v>
      </c>
      <c r="AI152" s="126" t="e">
        <f>IF(I11&gt;=AI151,"No","Yes")</f>
        <v>#N/A</v>
      </c>
    </row>
    <row r="153" spans="34:46" x14ac:dyDescent="0.25">
      <c r="AH153" s="139" t="s">
        <v>100</v>
      </c>
      <c r="AI153" s="140" t="e">
        <f>IF(I11&gt;=AI151,I11,AI151)</f>
        <v>#N/A</v>
      </c>
    </row>
    <row r="155" spans="34:46" x14ac:dyDescent="0.25">
      <c r="AH155" s="139" t="s">
        <v>27</v>
      </c>
    </row>
    <row r="156" spans="34:46" x14ac:dyDescent="0.25">
      <c r="AH156" s="139" t="s">
        <v>28</v>
      </c>
    </row>
    <row r="158" spans="34:46" x14ac:dyDescent="0.25">
      <c r="AM158" s="132" t="e">
        <f>ROUND(1267.2*((I10/9)+(I9*AI153/150)),2)</f>
        <v>#N/A</v>
      </c>
    </row>
    <row r="159" spans="34:46" x14ac:dyDescent="0.25">
      <c r="AH159" s="141" t="s">
        <v>18</v>
      </c>
      <c r="AI159" s="126" t="s">
        <v>102</v>
      </c>
    </row>
    <row r="160" spans="34:46" x14ac:dyDescent="0.25">
      <c r="AH160" s="141" t="s">
        <v>19</v>
      </c>
      <c r="AI160" s="126" t="s">
        <v>103</v>
      </c>
      <c r="AO160" s="126" t="str">
        <f>IF(P15="Yes","PAEfive",IF(P14="PA1","PAEone",IF(P14="PA2","PAEtwo",IF(P14="PA3","PAEthree",IF(P14="PA4","PAEfour","PAEempty")))))</f>
        <v>PAEempty</v>
      </c>
      <c r="AP160" s="126" t="str">
        <f>IF(P15="Yes","Afive",IF(P14="PA1","Aone",IF(P14="PA2","Atwo",IF(P14="PA3","Athree",IF(P14="PA4","Afour","")))))</f>
        <v/>
      </c>
    </row>
    <row r="161" spans="34:45" x14ac:dyDescent="0.25">
      <c r="AH161" s="141" t="s">
        <v>20</v>
      </c>
      <c r="AI161" s="126" t="s">
        <v>104</v>
      </c>
    </row>
    <row r="162" spans="34:45" x14ac:dyDescent="0.25">
      <c r="AH162" s="141" t="s">
        <v>21</v>
      </c>
      <c r="AI162" s="126" t="s">
        <v>105</v>
      </c>
      <c r="AP162" s="126" t="s">
        <v>148</v>
      </c>
    </row>
    <row r="163" spans="34:45" ht="54.95" customHeight="1" x14ac:dyDescent="0.25">
      <c r="AP163" s="126" t="s">
        <v>108</v>
      </c>
    </row>
    <row r="164" spans="34:45" ht="45" customHeight="1" x14ac:dyDescent="0.25">
      <c r="AP164" s="126" t="s">
        <v>110</v>
      </c>
    </row>
    <row r="165" spans="34:45" ht="47.45" customHeight="1" x14ac:dyDescent="0.25">
      <c r="AL165" s="126" t="s">
        <v>109</v>
      </c>
      <c r="AP165" s="126" t="s">
        <v>111</v>
      </c>
    </row>
    <row r="166" spans="34:45" ht="51.6" customHeight="1" x14ac:dyDescent="0.25">
      <c r="AL166" s="126" t="s">
        <v>113</v>
      </c>
      <c r="AP166" s="126" t="s">
        <v>112</v>
      </c>
    </row>
    <row r="167" spans="34:45" ht="45" customHeight="1" x14ac:dyDescent="0.25">
      <c r="AL167" s="126" t="s">
        <v>114</v>
      </c>
      <c r="AP167" s="126" t="s">
        <v>124</v>
      </c>
    </row>
    <row r="168" spans="34:45" x14ac:dyDescent="0.25">
      <c r="AL168" s="126" t="s">
        <v>115</v>
      </c>
    </row>
    <row r="169" spans="34:45" ht="47.45" customHeight="1" x14ac:dyDescent="0.25">
      <c r="AL169" s="126" t="s">
        <v>125</v>
      </c>
      <c r="AS169" s="142" t="str">
        <f>IF(P15="Yes","payequationfive",IF(P14="PA1","payequationone",IF(P14="PA2","payequationtwo",IF(P14="PA3","payequationthree",IF(P14="PA4","payequationfour","")))))</f>
        <v/>
      </c>
    </row>
    <row r="170" spans="34:45" x14ac:dyDescent="0.25">
      <c r="AS170" s="142"/>
    </row>
    <row r="171" spans="34:45" ht="54" customHeight="1" x14ac:dyDescent="0.25">
      <c r="AS171" s="142" t="s">
        <v>117</v>
      </c>
    </row>
    <row r="172" spans="34:45" ht="54" customHeight="1" x14ac:dyDescent="0.25">
      <c r="AS172" s="142" t="s">
        <v>118</v>
      </c>
    </row>
    <row r="173" spans="34:45" ht="54" customHeight="1" x14ac:dyDescent="0.25">
      <c r="AS173" s="142" t="s">
        <v>119</v>
      </c>
    </row>
    <row r="174" spans="34:45" ht="54" customHeight="1" x14ac:dyDescent="0.25">
      <c r="AS174" s="142" t="s">
        <v>120</v>
      </c>
    </row>
    <row r="175" spans="34:45" ht="54" customHeight="1" x14ac:dyDescent="0.25">
      <c r="AS175" s="142" t="s">
        <v>121</v>
      </c>
    </row>
  </sheetData>
  <sheetProtection algorithmName="SHA-512" hashValue="zRdnaPVZn9pI/5G1Ryfo/NFkoOauzXPy5ay9WI1Hdz5+8XbE0vhF5HuJU43jg3/tCrTXHMX3OT1jIBz0Do04nQ==" saltValue="TQxwX1EQqUtUL42O6Bju7Q==" spinCount="100000" sheet="1" objects="1" scenarios="1" selectLockedCells="1"/>
  <mergeCells count="32">
    <mergeCell ref="AI145:AJ145"/>
    <mergeCell ref="B21:H21"/>
    <mergeCell ref="I21:J21"/>
    <mergeCell ref="K21:O21"/>
    <mergeCell ref="B22:P22"/>
    <mergeCell ref="D57:F57"/>
    <mergeCell ref="G57:J57"/>
    <mergeCell ref="L57:O57"/>
    <mergeCell ref="E14:L14"/>
    <mergeCell ref="M14:O14"/>
    <mergeCell ref="B15:O15"/>
    <mergeCell ref="C18:D18"/>
    <mergeCell ref="B20:D20"/>
    <mergeCell ref="E20:K20"/>
    <mergeCell ref="B8:C8"/>
    <mergeCell ref="D8:P8"/>
    <mergeCell ref="B9:H9"/>
    <mergeCell ref="B10:H10"/>
    <mergeCell ref="B11:H11"/>
    <mergeCell ref="B13:P13"/>
    <mergeCell ref="E6:P6"/>
    <mergeCell ref="B7:C7"/>
    <mergeCell ref="E7:F7"/>
    <mergeCell ref="G7:J7"/>
    <mergeCell ref="K7:L7"/>
    <mergeCell ref="M7:P7"/>
    <mergeCell ref="B3:P3"/>
    <mergeCell ref="C4:P4"/>
    <mergeCell ref="C5:F5"/>
    <mergeCell ref="H5:I5"/>
    <mergeCell ref="K5:L5"/>
    <mergeCell ref="N5:P5"/>
  </mergeCells>
  <conditionalFormatting sqref="I21">
    <cfRule type="cellIs" dxfId="35" priority="5" operator="between">
      <formula>0.00001</formula>
      <formula>500000</formula>
    </cfRule>
    <cfRule type="cellIs" dxfId="34" priority="6" operator="between">
      <formula>-0.001</formula>
      <formula>-500000</formula>
    </cfRule>
  </conditionalFormatting>
  <conditionalFormatting sqref="L57 F24:F56 K24:K56 P24:P56">
    <cfRule type="containsText" dxfId="33" priority="2" operator="containsText" text="CA">
      <formula>NOT(ISERROR(SEARCH("CA",F24)))</formula>
    </cfRule>
    <cfRule type="cellIs" dxfId="32" priority="3" operator="between">
      <formula>0</formula>
      <formula>500000</formula>
    </cfRule>
    <cfRule type="cellIs" dxfId="31" priority="4" operator="between">
      <formula>-0.0000000001</formula>
      <formula>-500000</formula>
    </cfRule>
  </conditionalFormatting>
  <conditionalFormatting sqref="P21">
    <cfRule type="cellIs" dxfId="30" priority="1" operator="between">
      <formula>0.0000001</formula>
      <formula>500000</formula>
    </cfRule>
  </conditionalFormatting>
  <dataValidations count="9">
    <dataValidation type="list" errorStyle="warning" allowBlank="1" showInputMessage="1" showErrorMessage="1" errorTitle="WARNING" error="Incorrect value entered in cell D8. Please choose a surface course mix from the drop-down menu" promptTitle="Instructions" prompt="Please select a surface course mix from the drop-down menu" sqref="D8" xr:uid="{3A7E9C7B-617F-4FB8-9A65-953B6C59E4CC}">
      <formula1>$AI$147:$AI$150</formula1>
    </dataValidation>
    <dataValidation errorStyle="warning" allowBlank="1" showInputMessage="1" sqref="E19" xr:uid="{D92BED9F-BABB-429C-B1C8-38672E358546}"/>
    <dataValidation type="list" errorStyle="warning" allowBlank="1" showInputMessage="1" showErrorMessage="1" errorTitle="WARNING" error="Please select a value for the paving route location from the drop-down menu" promptTitle="Instrucitons" prompt="Please select a value from the drop-down menu" sqref="E14:L14" xr:uid="{1C124C82-D479-4BB1-B604-D30AAA7BB8A1}">
      <formula1>$AH$159:$AH$162</formula1>
    </dataValidation>
    <dataValidation type="decimal" allowBlank="1" showInputMessage="1" showErrorMessage="1" errorTitle="Warning" error="Please enter a numeric value between 0 and 500 in/mi for the IRI measurement" promptTitle="Instructions" prompt="Please enter your pre-construction IRI here." sqref="F16" xr:uid="{15099C84-9EBB-4417-B63C-2E0E08BAA0AC}">
      <formula1>0</formula1>
      <formula2>500</formula2>
    </dataValidation>
    <dataValidation type="decimal" allowBlank="1" showInputMessage="1" showErrorMessage="1" errorTitle="Warning" error="Please enter a numeric value between 0 and 500 in/mi for the IRI measurement" promptTitle="Instructions" prompt="Please enter your target IRI here._x000a__x000a_You can determine your target IRI on the worksheet titled &quot;Target IRI Lookup Table &amp; Tool&quot;" sqref="P16" xr:uid="{94DC54A8-4726-4568-8429-19A123F53EB6}">
      <formula1>0</formula1>
      <formula2>500</formula2>
    </dataValidation>
    <dataValidation type="decimal" allowBlank="1" showInputMessage="1" showErrorMessage="1" errorTitle="Warning" error="Please enter a numeric value between 0 and 300 in/mi for the IRI measurement" promptTitle="Instructions" prompt="Please enter your current or preconstruction IRI here." sqref="L16" xr:uid="{43AAE60B-C08D-4E8C-98D6-7D332FE00AA7}">
      <formula1>0</formula1>
      <formula2>500</formula2>
    </dataValidation>
    <dataValidation type="list" allowBlank="1" showInputMessage="1" showErrorMessage="1" errorTitle="WARNING" error="Please enter a valid entry from the drop-down menu or leave this cell blank" promptTitle="Instructions" prompt="Please select a value from the drop-down menu._x000a__x000a_Milling is one operation. Paving each layer of asphalt mix is an individual operation unless plans specify paving a mix in two lifts.  In such case, each lift is considered as an operation." sqref="P15" xr:uid="{F8C862E2-4508-4162-8980-6DA3BE2CC06D}">
      <formula1>$AH$155:$AH$156</formula1>
    </dataValidation>
    <dataValidation allowBlank="1" showInputMessage="1" showErrorMessage="1" promptTitle="Instructions" prompt="Please enter your target IRI here._x000a__x000a_You can determine your target IRI on the worksheet titled &quot;Target IRI Lookup Table &amp; Tool&quot;" sqref="E18" xr:uid="{399DD7A4-D155-4A0E-A341-B5F90371B8CF}"/>
    <dataValidation allowBlank="1" showInputMessage="1" showErrorMessage="1" promptTitle="Instructions" prompt="Please add up the total pay adjustments of any excluded lots from this worksheet and enter that value into this cell. If the excluded lots' pay adjustments aren't listed here, then those pay adjustments will count toward the total pay adjustments." sqref="P20" xr:uid="{56CE44FA-BA25-4C79-9F2B-8E565937C160}"/>
  </dataValidations>
  <pageMargins left="0.7" right="0.7" top="0.75" bottom="0.75" header="0.3" footer="0.3"/>
  <pageSetup scale="72" fitToHeight="0" orientation="portrait" r:id="rId1"/>
  <headerFooter>
    <oddHeader>&amp;C&amp;"-,Bold"&amp;12Lane IRI Data Summary
&amp;A</oddHeader>
    <oddFooter>&amp;L&amp;G&amp;C&amp;"-,Bold"&amp;14New Jersey Department of Transportation
Division of Local Aid &amp; Economic Development&amp;R&amp;G</oddFooter>
  </headerFooter>
  <drawing r:id="rId2"/>
  <legacyDrawing r:id="rId3"/>
  <legacyDrawingHF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58521-B94E-41D5-B40D-011716B70E20}">
  <sheetPr>
    <pageSetUpPr fitToPage="1"/>
  </sheetPr>
  <dimension ref="B1:IO175"/>
  <sheetViews>
    <sheetView topLeftCell="A3" zoomScale="115" zoomScaleNormal="115" workbookViewId="0">
      <selection activeCell="C4" sqref="C4:P4"/>
    </sheetView>
  </sheetViews>
  <sheetFormatPr defaultColWidth="8.7109375" defaultRowHeight="15" x14ac:dyDescent="0.25"/>
  <cols>
    <col min="1" max="1" width="9" customWidth="1"/>
    <col min="2" max="2" width="9.5703125" customWidth="1"/>
    <col min="3" max="3" width="7.85546875" customWidth="1"/>
    <col min="4" max="4" width="7.5703125" customWidth="1"/>
    <col min="5" max="5" width="5.140625" customWidth="1"/>
    <col min="6" max="6" width="12.42578125" customWidth="1"/>
    <col min="7" max="7" width="8.5703125" customWidth="1"/>
    <col min="8" max="9" width="7.7109375" customWidth="1"/>
    <col min="10" max="10" width="5.28515625" customWidth="1"/>
    <col min="11" max="11" width="12.42578125" customWidth="1"/>
    <col min="12" max="12" width="8.140625" bestFit="1" customWidth="1"/>
    <col min="13" max="13" width="7.42578125" customWidth="1"/>
    <col min="14" max="14" width="6.85546875" customWidth="1"/>
    <col min="15" max="15" width="5.7109375" customWidth="1"/>
    <col min="16" max="16" width="12.42578125" customWidth="1"/>
    <col min="17" max="19" width="57" customWidth="1"/>
    <col min="20" max="20" width="10.5703125" customWidth="1"/>
    <col min="23" max="23" width="10.42578125" customWidth="1"/>
    <col min="26" max="34" width="8.7109375" style="126"/>
    <col min="35" max="35" width="99.85546875" style="126" customWidth="1"/>
    <col min="36" max="38" width="8.7109375" style="126"/>
    <col min="39" max="39" width="30.42578125" style="126" customWidth="1"/>
    <col min="40" max="41" width="8.7109375" style="126"/>
    <col min="42" max="42" width="9.42578125" style="126" bestFit="1" customWidth="1"/>
    <col min="43" max="43" width="70.85546875" style="126" customWidth="1"/>
    <col min="44" max="46" width="8.7109375" style="126"/>
    <col min="47" max="47" width="88.7109375" style="126" customWidth="1"/>
    <col min="48" max="249" width="8.7109375" style="126"/>
  </cols>
  <sheetData>
    <row r="1" spans="2:25" ht="12.6" hidden="1" customHeight="1" x14ac:dyDescent="0.25"/>
    <row r="2" spans="2:25" hidden="1" x14ac:dyDescent="0.25"/>
    <row r="3" spans="2:25" ht="15.75" thickBot="1" x14ac:dyDescent="0.3">
      <c r="B3" s="237" t="s">
        <v>178</v>
      </c>
      <c r="C3" s="237"/>
      <c r="D3" s="237"/>
      <c r="E3" s="237"/>
      <c r="F3" s="237"/>
      <c r="G3" s="237"/>
      <c r="H3" s="237"/>
      <c r="I3" s="237"/>
      <c r="J3" s="237"/>
      <c r="K3" s="237"/>
      <c r="L3" s="237"/>
      <c r="M3" s="237"/>
      <c r="N3" s="237"/>
      <c r="O3" s="237"/>
      <c r="P3" s="237"/>
    </row>
    <row r="4" spans="2:25" ht="15.75" thickBot="1" x14ac:dyDescent="0.3">
      <c r="B4" s="43" t="s">
        <v>78</v>
      </c>
      <c r="C4" s="204"/>
      <c r="D4" s="204"/>
      <c r="E4" s="204"/>
      <c r="F4" s="204"/>
      <c r="G4" s="204"/>
      <c r="H4" s="204"/>
      <c r="I4" s="204"/>
      <c r="J4" s="204"/>
      <c r="K4" s="204"/>
      <c r="L4" s="204"/>
      <c r="M4" s="204"/>
      <c r="N4" s="204"/>
      <c r="O4" s="204"/>
      <c r="P4" s="205"/>
      <c r="Q4" s="155"/>
      <c r="R4" s="126"/>
      <c r="S4" s="126"/>
      <c r="T4" s="126"/>
      <c r="U4" s="126"/>
      <c r="V4" s="126"/>
      <c r="W4" s="126"/>
      <c r="X4" s="126"/>
      <c r="Y4" s="126"/>
    </row>
    <row r="5" spans="2:25" ht="15.75" thickBot="1" x14ac:dyDescent="0.3">
      <c r="B5" s="44" t="s">
        <v>79</v>
      </c>
      <c r="C5" s="206"/>
      <c r="D5" s="206"/>
      <c r="E5" s="206"/>
      <c r="F5" s="207"/>
      <c r="G5" s="44" t="s">
        <v>80</v>
      </c>
      <c r="H5" s="208"/>
      <c r="I5" s="209"/>
      <c r="J5" s="44" t="s">
        <v>81</v>
      </c>
      <c r="K5" s="211"/>
      <c r="L5" s="212"/>
      <c r="M5" s="45" t="s">
        <v>82</v>
      </c>
      <c r="N5" s="210"/>
      <c r="O5" s="211"/>
      <c r="P5" s="212"/>
      <c r="Q5" s="154"/>
      <c r="R5" s="126"/>
      <c r="S5" s="126"/>
      <c r="T5" s="126"/>
      <c r="U5" s="126"/>
      <c r="V5" s="126"/>
      <c r="W5" s="126"/>
      <c r="X5" s="126"/>
      <c r="Y5" s="126"/>
    </row>
    <row r="6" spans="2:25" ht="15.75" thickBot="1" x14ac:dyDescent="0.3">
      <c r="B6" s="46" t="s">
        <v>83</v>
      </c>
      <c r="C6" s="47"/>
      <c r="D6" s="47"/>
      <c r="E6" s="211"/>
      <c r="F6" s="211"/>
      <c r="G6" s="211"/>
      <c r="H6" s="211"/>
      <c r="I6" s="211"/>
      <c r="J6" s="211"/>
      <c r="K6" s="211"/>
      <c r="L6" s="211"/>
      <c r="M6" s="211"/>
      <c r="N6" s="211"/>
      <c r="O6" s="211"/>
      <c r="P6" s="212"/>
      <c r="Q6" s="126"/>
      <c r="R6" s="126"/>
      <c r="S6" s="126"/>
      <c r="T6" s="126"/>
      <c r="U6" s="126"/>
      <c r="V6" s="126"/>
      <c r="W6" s="126"/>
      <c r="X6" s="126"/>
      <c r="Y6" s="126"/>
    </row>
    <row r="7" spans="2:25" ht="15.6" customHeight="1" thickBot="1" x14ac:dyDescent="0.3">
      <c r="B7" s="202" t="s">
        <v>84</v>
      </c>
      <c r="C7" s="203"/>
      <c r="D7" s="30"/>
      <c r="E7" s="202" t="s">
        <v>85</v>
      </c>
      <c r="F7" s="203"/>
      <c r="G7" s="216"/>
      <c r="H7" s="216"/>
      <c r="I7" s="216"/>
      <c r="J7" s="217"/>
      <c r="K7" s="214" t="s">
        <v>149</v>
      </c>
      <c r="L7" s="215"/>
      <c r="M7" s="216"/>
      <c r="N7" s="216"/>
      <c r="O7" s="216"/>
      <c r="P7" s="217"/>
      <c r="Q7" s="126"/>
      <c r="R7" s="132"/>
      <c r="S7" s="126"/>
      <c r="T7" s="126"/>
      <c r="U7" s="126"/>
      <c r="V7" s="126"/>
      <c r="W7" s="126"/>
      <c r="X7" s="126"/>
      <c r="Y7" s="126"/>
    </row>
    <row r="8" spans="2:25" ht="15.6" customHeight="1" thickBot="1" x14ac:dyDescent="0.3">
      <c r="B8" s="202" t="s">
        <v>94</v>
      </c>
      <c r="C8" s="203"/>
      <c r="D8" s="211"/>
      <c r="E8" s="211"/>
      <c r="F8" s="211"/>
      <c r="G8" s="211"/>
      <c r="H8" s="211"/>
      <c r="I8" s="211"/>
      <c r="J8" s="211"/>
      <c r="K8" s="211"/>
      <c r="L8" s="211"/>
      <c r="M8" s="211"/>
      <c r="N8" s="211"/>
      <c r="O8" s="211"/>
      <c r="P8" s="212"/>
      <c r="Q8" s="126"/>
      <c r="R8" s="129"/>
      <c r="S8" s="126"/>
      <c r="T8" s="126"/>
      <c r="U8" s="126"/>
      <c r="V8" s="126"/>
      <c r="W8" s="126"/>
      <c r="X8" s="126"/>
      <c r="Y8" s="126"/>
    </row>
    <row r="9" spans="2:25" ht="15.6" customHeight="1" thickBot="1" x14ac:dyDescent="0.3">
      <c r="B9" s="202" t="s">
        <v>97</v>
      </c>
      <c r="C9" s="203"/>
      <c r="D9" s="203"/>
      <c r="E9" s="203"/>
      <c r="F9" s="203"/>
      <c r="G9" s="203"/>
      <c r="H9" s="203"/>
      <c r="I9" s="40"/>
      <c r="J9" s="48"/>
      <c r="K9" s="49"/>
      <c r="L9" s="49"/>
      <c r="M9" s="49"/>
      <c r="N9" s="49"/>
      <c r="O9" s="49"/>
      <c r="P9" s="50"/>
      <c r="Q9" s="126"/>
      <c r="R9" s="126"/>
      <c r="S9" s="126"/>
      <c r="T9" s="126"/>
      <c r="U9" s="126"/>
      <c r="V9" s="126"/>
      <c r="W9" s="126"/>
      <c r="X9" s="126"/>
      <c r="Y9" s="126"/>
    </row>
    <row r="10" spans="2:25" ht="15.6" customHeight="1" thickBot="1" x14ac:dyDescent="0.3">
      <c r="B10" s="202" t="s">
        <v>98</v>
      </c>
      <c r="C10" s="203"/>
      <c r="D10" s="203"/>
      <c r="E10" s="203"/>
      <c r="F10" s="203"/>
      <c r="G10" s="203"/>
      <c r="H10" s="203"/>
      <c r="I10" s="41"/>
      <c r="J10" s="48"/>
      <c r="K10" s="49"/>
      <c r="L10" s="49"/>
      <c r="M10" s="49"/>
      <c r="N10" s="49"/>
      <c r="O10" s="49"/>
      <c r="P10" s="50"/>
      <c r="Q10" s="126"/>
      <c r="R10" s="126"/>
      <c r="S10" s="126"/>
      <c r="T10" s="126"/>
      <c r="U10" s="126"/>
      <c r="V10" s="126"/>
      <c r="W10" s="126"/>
      <c r="X10" s="126"/>
      <c r="Y10" s="126"/>
    </row>
    <row r="11" spans="2:25" ht="15.6" customHeight="1" thickBot="1" x14ac:dyDescent="0.3">
      <c r="B11" s="202" t="s">
        <v>147</v>
      </c>
      <c r="C11" s="203"/>
      <c r="D11" s="203"/>
      <c r="E11" s="203"/>
      <c r="F11" s="203"/>
      <c r="G11" s="203"/>
      <c r="H11" s="203"/>
      <c r="I11" s="33"/>
      <c r="K11" s="51"/>
      <c r="L11" s="51"/>
      <c r="M11" s="52"/>
      <c r="N11" s="52"/>
      <c r="O11" s="53"/>
      <c r="P11" s="54"/>
      <c r="Q11" s="126"/>
      <c r="R11" s="126"/>
      <c r="S11" s="126"/>
      <c r="T11" s="150"/>
      <c r="U11" s="126"/>
      <c r="V11" s="129"/>
      <c r="W11" s="126"/>
      <c r="X11" s="126"/>
      <c r="Y11" s="126"/>
    </row>
    <row r="12" spans="2:25" ht="15.6" customHeight="1" thickBot="1" x14ac:dyDescent="0.3">
      <c r="B12" s="55" t="str">
        <f>IF(OR(ISBLANK(I11),ISBLANK(D8)),"",IF(AI152="Yes", "P does not meet minimum price requirement. Instead P will equal:",""))</f>
        <v/>
      </c>
      <c r="C12" s="49"/>
      <c r="D12" s="49"/>
      <c r="E12" s="47"/>
      <c r="F12" s="47"/>
      <c r="G12" s="32"/>
      <c r="H12" s="42" t="str">
        <f>IF(OR(ISBLANK(I11),ISBLANK(D8)),"",IF(I11&gt;=AI151,"",AI151))</f>
        <v/>
      </c>
      <c r="I12" s="35"/>
      <c r="J12" s="56"/>
      <c r="K12" s="57"/>
      <c r="L12" s="57"/>
      <c r="M12" s="58"/>
      <c r="N12" s="58"/>
      <c r="O12" s="59"/>
      <c r="P12" s="60"/>
      <c r="Q12" s="126"/>
      <c r="R12" s="126"/>
      <c r="S12" s="126"/>
      <c r="T12" s="126"/>
      <c r="U12" s="126"/>
      <c r="V12" s="129"/>
      <c r="W12" s="126"/>
      <c r="X12" s="126"/>
      <c r="Y12" s="126"/>
    </row>
    <row r="13" spans="2:25" ht="15.75" thickBot="1" x14ac:dyDescent="0.3">
      <c r="B13" s="225" t="s">
        <v>142</v>
      </c>
      <c r="C13" s="226"/>
      <c r="D13" s="226"/>
      <c r="E13" s="226"/>
      <c r="F13" s="226"/>
      <c r="G13" s="226"/>
      <c r="H13" s="226"/>
      <c r="I13" s="226"/>
      <c r="J13" s="226"/>
      <c r="K13" s="226"/>
      <c r="L13" s="226"/>
      <c r="M13" s="226"/>
      <c r="N13" s="226"/>
      <c r="O13" s="226"/>
      <c r="P13" s="227"/>
      <c r="Q13" s="126"/>
      <c r="R13" s="126"/>
      <c r="S13" s="126"/>
      <c r="T13" s="126"/>
      <c r="U13" s="126"/>
      <c r="V13" s="126"/>
      <c r="W13" s="126"/>
      <c r="X13" s="126"/>
      <c r="Y13" s="126"/>
    </row>
    <row r="14" spans="2:25" ht="15.75" thickBot="1" x14ac:dyDescent="0.3">
      <c r="B14" s="46" t="s">
        <v>101</v>
      </c>
      <c r="C14" s="61"/>
      <c r="D14" s="61"/>
      <c r="E14" s="211"/>
      <c r="F14" s="211"/>
      <c r="G14" s="211"/>
      <c r="H14" s="211"/>
      <c r="I14" s="211"/>
      <c r="J14" s="211"/>
      <c r="K14" s="211"/>
      <c r="L14" s="211"/>
      <c r="M14" s="220" t="s">
        <v>106</v>
      </c>
      <c r="N14" s="220"/>
      <c r="O14" s="220"/>
      <c r="P14" s="50" t="str">
        <f>IF(OR(ISBLANK(E14)),"",VLOOKUP(E14,AH159:AI162,2,FALSE))</f>
        <v/>
      </c>
      <c r="Q14" s="126"/>
      <c r="R14" s="126"/>
      <c r="S14" s="126"/>
      <c r="T14" s="126"/>
      <c r="U14" s="126"/>
      <c r="V14" s="126"/>
      <c r="W14" s="126"/>
      <c r="X14" s="126"/>
      <c r="Y14" s="126"/>
    </row>
    <row r="15" spans="2:25" ht="15.75" thickBot="1" x14ac:dyDescent="0.3">
      <c r="B15" s="233" t="s">
        <v>123</v>
      </c>
      <c r="C15" s="234"/>
      <c r="D15" s="234"/>
      <c r="E15" s="234"/>
      <c r="F15" s="234"/>
      <c r="G15" s="234"/>
      <c r="H15" s="234"/>
      <c r="I15" s="234"/>
      <c r="J15" s="234"/>
      <c r="K15" s="234"/>
      <c r="L15" s="234"/>
      <c r="M15" s="234"/>
      <c r="N15" s="234"/>
      <c r="O15" s="234"/>
      <c r="P15" s="85"/>
      <c r="Q15" s="126"/>
      <c r="R15" s="129"/>
      <c r="S15" s="126"/>
      <c r="T15" s="126"/>
      <c r="U15" s="126"/>
      <c r="V15" s="126"/>
      <c r="W15" s="126"/>
      <c r="X15" s="126"/>
      <c r="Y15" s="126"/>
    </row>
    <row r="16" spans="2:25" ht="15.75" thickBot="1" x14ac:dyDescent="0.3">
      <c r="B16" s="46" t="s">
        <v>122</v>
      </c>
      <c r="C16" s="48"/>
      <c r="D16" s="48"/>
      <c r="E16" s="48"/>
      <c r="F16" s="86"/>
      <c r="G16" s="66"/>
      <c r="H16" s="67"/>
      <c r="I16" s="67"/>
      <c r="J16" s="68"/>
      <c r="K16" s="68"/>
      <c r="L16" s="69"/>
      <c r="M16" s="46" t="s">
        <v>107</v>
      </c>
      <c r="N16" s="47"/>
      <c r="O16" s="48"/>
      <c r="P16" s="34"/>
      <c r="Q16" s="126"/>
      <c r="R16" s="129"/>
      <c r="S16" s="126"/>
      <c r="T16" s="126"/>
      <c r="U16" s="126"/>
      <c r="V16" s="126"/>
      <c r="W16" s="126"/>
      <c r="X16" s="126"/>
      <c r="Y16" s="126"/>
    </row>
    <row r="17" spans="2:64" ht="34.5" customHeight="1" x14ac:dyDescent="0.25">
      <c r="B17" s="62"/>
      <c r="C17" s="63"/>
      <c r="D17" s="63"/>
      <c r="G17" s="64"/>
      <c r="H17" s="64"/>
      <c r="I17" s="64"/>
      <c r="J17" s="64"/>
      <c r="K17" s="64"/>
      <c r="L17" s="64"/>
      <c r="M17" s="65"/>
      <c r="N17" s="65"/>
      <c r="O17" s="65"/>
      <c r="P17" s="70"/>
      <c r="Q17" s="126"/>
      <c r="R17" s="129"/>
      <c r="S17" s="126"/>
      <c r="T17" s="126"/>
      <c r="U17" s="126"/>
      <c r="V17" s="126"/>
      <c r="W17" s="126"/>
      <c r="X17" s="126"/>
      <c r="Y17" s="126"/>
      <c r="AU17" s="126" t="s">
        <v>130</v>
      </c>
      <c r="AV17" s="127" t="s">
        <v>140</v>
      </c>
      <c r="BL17" s="128" t="str">
        <f>IF($P$15="Yes",IF(E24&lt;=$P$16,0, ($AM$158/((-37.75347*LN($P$16))+194.87))-($AM$158/((-37.75347*LN(E24))+194.87))),"NOT PA5 ONE OPERATION")</f>
        <v>NOT PA5 ONE OPERATION</v>
      </c>
    </row>
    <row r="18" spans="2:64" ht="34.5" customHeight="1" x14ac:dyDescent="0.25">
      <c r="B18" s="71" t="str">
        <f>IF(P15="No",IF(P14="PA1","A =",IF(P14="PA3","A=","")),IF(P15="Yes","A=",""))</f>
        <v/>
      </c>
      <c r="C18" s="213" t="str">
        <f>IF(P15="No",IF(P14="PA1",ROUND(1267.2*((I10/9)+(I9*AI153/150)),2),IF(P14="PA3",ROUND(1267.2*((I10/9)+(I9*AI153/150)),2),"")),IF(P15="Yes",ROUND(1267.2*((I10/9)+(I9*AI153/150)),2),""))</f>
        <v/>
      </c>
      <c r="D18" s="213"/>
      <c r="E18" s="72"/>
      <c r="F18" s="73"/>
      <c r="G18" s="64"/>
      <c r="H18" s="64"/>
      <c r="I18" s="64"/>
      <c r="J18" s="64"/>
      <c r="K18" s="64"/>
      <c r="L18" s="64"/>
      <c r="M18" s="65"/>
      <c r="N18" s="65"/>
      <c r="O18" s="65"/>
      <c r="P18" s="70"/>
      <c r="Q18" s="126"/>
      <c r="R18" s="126"/>
      <c r="S18" s="126"/>
      <c r="T18" s="126"/>
      <c r="U18" s="126"/>
      <c r="V18" s="126"/>
      <c r="W18" s="126"/>
      <c r="X18" s="126"/>
      <c r="Y18" s="126"/>
      <c r="AU18" s="126" t="s">
        <v>134</v>
      </c>
      <c r="AV18" s="127" t="s">
        <v>139</v>
      </c>
      <c r="BL18" s="126" t="str">
        <f>IF($P$14="PA1",IF(E24&lt;$P$16,0,IF(E24&gt;170,_xlfn.CONCAT("-$",ROUND($C$18,2)," or CA"),($C$18/((-37.75347*LN($P$16))+194.87))-($C$18/((-37.75347*LN(E24))+194.87)))),"NOT PA1")</f>
        <v>NOT PA1</v>
      </c>
    </row>
    <row r="19" spans="2:64" ht="48.75" customHeight="1" thickBot="1" x14ac:dyDescent="0.3">
      <c r="B19" s="71"/>
      <c r="C19" s="73"/>
      <c r="D19" s="73"/>
      <c r="E19" s="64"/>
      <c r="F19" s="64"/>
      <c r="G19" s="64"/>
      <c r="J19" s="74"/>
      <c r="K19" s="74"/>
      <c r="L19" s="64"/>
      <c r="M19" s="65"/>
      <c r="N19" s="65"/>
      <c r="O19" s="65"/>
      <c r="P19" s="70"/>
      <c r="Q19" s="126"/>
      <c r="R19" s="129"/>
      <c r="S19" s="126"/>
      <c r="T19" s="126"/>
      <c r="U19" s="126"/>
      <c r="V19" s="126"/>
      <c r="W19" s="126"/>
      <c r="X19" s="126"/>
      <c r="Y19" s="126"/>
      <c r="AU19" s="126" t="s">
        <v>133</v>
      </c>
      <c r="AV19" s="127" t="s">
        <v>138</v>
      </c>
      <c r="BL19" s="126" t="str">
        <f>IF($P$14="PA2",IF(E24&lt;=120,0,IF(E24&gt;170,"Max Neg. Pay/CA",((E24-120)*-5))),"NOT PA2")</f>
        <v>NOT PA2</v>
      </c>
    </row>
    <row r="20" spans="2:64" ht="15.75" thickBot="1" x14ac:dyDescent="0.3">
      <c r="B20" s="202" t="s">
        <v>141</v>
      </c>
      <c r="C20" s="203"/>
      <c r="D20" s="203"/>
      <c r="E20" s="235"/>
      <c r="F20" s="235"/>
      <c r="G20" s="235"/>
      <c r="H20" s="235"/>
      <c r="I20" s="235"/>
      <c r="J20" s="235"/>
      <c r="K20" s="236"/>
      <c r="L20" s="75" t="s">
        <v>150</v>
      </c>
      <c r="M20" s="75"/>
      <c r="N20" s="75"/>
      <c r="O20" s="75"/>
      <c r="P20" s="145"/>
      <c r="Q20" s="126"/>
      <c r="R20" s="126"/>
      <c r="S20" s="126"/>
      <c r="T20" s="126"/>
      <c r="U20" s="126"/>
      <c r="V20" s="126"/>
      <c r="W20" s="126"/>
      <c r="X20" s="126"/>
      <c r="Y20" s="126"/>
      <c r="AU20" s="126" t="s">
        <v>132</v>
      </c>
      <c r="AV20" s="129" t="s">
        <v>137</v>
      </c>
      <c r="BL20" s="126" t="str">
        <f>IF($P$14="PA3",IF(E24&lt;=120,0,IF(E24&gt;170,_xlfn.CONCAT("-$",C18," or CA"),($C$18/((-37.75347*LN($P$16))+194.87))-($C$18/((-37.75347*LN(E24))+194.87)))),"NOT PA3")</f>
        <v>NOT PA3</v>
      </c>
    </row>
    <row r="21" spans="2:64" ht="15.75" thickBot="1" x14ac:dyDescent="0.3">
      <c r="B21" s="231" t="s">
        <v>143</v>
      </c>
      <c r="C21" s="232"/>
      <c r="D21" s="232"/>
      <c r="E21" s="232"/>
      <c r="F21" s="232"/>
      <c r="G21" s="232"/>
      <c r="H21" s="232"/>
      <c r="I21" s="228">
        <f>IF(SUM(F24:F56)+SUM(K24:K56)+SUM(P24:P56)=0,0,SUM(F24:F56)+SUM(K24:K56)+SUM(P24:P56)-P20)</f>
        <v>0</v>
      </c>
      <c r="J21" s="228"/>
      <c r="K21" s="229" t="s">
        <v>145</v>
      </c>
      <c r="L21" s="230"/>
      <c r="M21" s="230"/>
      <c r="N21" s="230"/>
      <c r="O21" s="230"/>
      <c r="P21" s="76">
        <f>COUNTIF(F24:F56,"*CA*")+COUNTIF(K24:K56,"*CA*")+COUNTIF(P24:P56,"*CA*")</f>
        <v>0</v>
      </c>
      <c r="Q21" s="126"/>
      <c r="R21" s="126"/>
      <c r="S21" s="126"/>
      <c r="T21" s="126"/>
      <c r="U21" s="126"/>
      <c r="V21" s="126"/>
      <c r="W21" s="126"/>
      <c r="X21" s="126"/>
      <c r="Y21" s="126"/>
      <c r="AU21" s="126" t="s">
        <v>131</v>
      </c>
      <c r="AV21" s="127" t="s">
        <v>136</v>
      </c>
      <c r="BL21" s="126" t="str">
        <f>IF($P$14="PA4",IF(E24&lt;=$P$16,0,IF(E24&gt;$AT$147,"Max Neg. Pay/CA",((E24-$P$16)*(-1.25)))),"NOT PA4")</f>
        <v>NOT PA4</v>
      </c>
    </row>
    <row r="22" spans="2:64" ht="25.5" customHeight="1" thickBot="1" x14ac:dyDescent="0.3">
      <c r="B22" s="221" t="s">
        <v>151</v>
      </c>
      <c r="C22" s="222"/>
      <c r="D22" s="222"/>
      <c r="E22" s="222"/>
      <c r="F22" s="222"/>
      <c r="G22" s="223"/>
      <c r="H22" s="223"/>
      <c r="I22" s="223"/>
      <c r="J22" s="223"/>
      <c r="K22" s="223"/>
      <c r="L22" s="223"/>
      <c r="M22" s="223"/>
      <c r="N22" s="223"/>
      <c r="O22" s="223"/>
      <c r="P22" s="224"/>
      <c r="T22" s="126"/>
      <c r="U22" s="126"/>
      <c r="V22" s="126"/>
      <c r="W22" s="126"/>
      <c r="X22" s="126"/>
      <c r="Y22" s="126"/>
      <c r="AU22" s="126" t="s">
        <v>135</v>
      </c>
      <c r="AV22" s="130" t="s">
        <v>144</v>
      </c>
    </row>
    <row r="23" spans="2:64" ht="15.75" thickBot="1" x14ac:dyDescent="0.3">
      <c r="B23" s="77" t="s">
        <v>116</v>
      </c>
      <c r="C23" s="78" t="s">
        <v>126</v>
      </c>
      <c r="D23" s="78" t="s">
        <v>127</v>
      </c>
      <c r="E23" s="79" t="s">
        <v>129</v>
      </c>
      <c r="F23" s="80" t="s">
        <v>86</v>
      </c>
      <c r="G23" s="77" t="s">
        <v>116</v>
      </c>
      <c r="H23" s="78" t="s">
        <v>126</v>
      </c>
      <c r="I23" s="78" t="s">
        <v>128</v>
      </c>
      <c r="J23" s="81" t="s">
        <v>129</v>
      </c>
      <c r="K23" s="82" t="s">
        <v>86</v>
      </c>
      <c r="L23" s="77" t="s">
        <v>116</v>
      </c>
      <c r="M23" s="78" t="s">
        <v>126</v>
      </c>
      <c r="N23" s="78" t="s">
        <v>127</v>
      </c>
      <c r="O23" s="81" t="s">
        <v>129</v>
      </c>
      <c r="P23" s="82" t="s">
        <v>86</v>
      </c>
      <c r="T23" s="151"/>
      <c r="U23" s="126"/>
      <c r="V23" s="126">
        <v>101.366</v>
      </c>
      <c r="W23" s="126"/>
      <c r="X23" s="126"/>
      <c r="Y23" s="126"/>
    </row>
    <row r="24" spans="2:64" x14ac:dyDescent="0.25">
      <c r="B24" s="36"/>
      <c r="C24" s="39"/>
      <c r="D24" s="39"/>
      <c r="E24" s="37"/>
      <c r="F24" s="83" t="str">
        <f>IF(OR(ISBLANK($I$9),ISBLANK($I$10),ISBLANK($I$11),ISBLANK($P$14),ISBLANK($P$15),ISBLANK($P$16),ISBLANK($F$16),ISBLANK(B24),ISBLANK(C24),ISBLANK(D24),ISBLANK(E24)),"",IF($P$15="Yes",IF(E24&lt;=$P$16,0, ROUND(($AM$158/((-37.75347*LN($P$16))+194.87))-($AM$158/((-37.75347*LN(E24))+194.87)),2)),IF($P$14="PA1",IF(E24&lt;$P$16, ROUND(($C$18/((-37.75347*LN($P$16))+194.87))-($C$18/((-37.75347*LN(E24))+194.87)),2),IF(E24&gt;170,_xlfn.CONCAT("-$",ROUND($C$18,2)," or CA"),ROUND(($C$18/((-37.75347*LN($P$16))+194.87))-($C$18/((-37.75347*LN(E24))+194.87)),2))),IF($P$14="PA2",IF(E24&lt;=120,0,IF(E24&gt;170,"Max Neg. Pay/CA",ROUND(((E24-120)*-5),2))),IF($P$14="PA3",IF(E24&lt;=120,0,IF(E24&gt;170,_xlfn.CONCAT("-$",$C$18," or CA"),ROUND(($C$18/((-37.75347*LN($P$16))+194.87))-($C$18/((-37.75347*LN(E24))+194.87)),2))),IF($P$14="PA4",IF(E24&lt;=$P$16,0,IF(E24&gt;$AT$147,"Max Neg. Pay/CA",ROUND(((E24-$P$16)*(-1.25)),2))),""))))))</f>
        <v/>
      </c>
      <c r="G24" s="38"/>
      <c r="H24" s="39"/>
      <c r="I24" s="39"/>
      <c r="J24" s="37"/>
      <c r="K24" s="84" t="str">
        <f>IF(OR(ISBLANK($I$9),ISBLANK($I$10),ISBLANK($I$11),ISBLANK($P$14),ISBLANK($P$15),ISBLANK($P$16),ISBLANK($F$16),ISBLANK(G24),ISBLANK(H24),ISBLANK(I24),ISBLANK(J24)),"",IF($P$15="Yes",IF(J24&lt;=$P$16,0, ROUND(($AM$158/((-37.75347*LN($P$16))+194.87))-($AM$158/((-37.75347*LN(J24))+194.87)),2)),IF($P$14="PA1",IF(J24&lt;$P$16,ROUND(($C$18/((-37.75347*LN($P$16))+194.87))-($C$18/((-37.75347*LN(J24))+194.87)),2),IF(J24&gt;170,_xlfn.CONCAT("-$",ROUND($C$18,2)," or CA"),ROUND(($C$18/((-37.75347*LN($P$16))+194.87))-($C$18/((-37.75347*LN(J24))+194.87)),2))),IF($P$14="PA2",IF(J24&lt;=120,0,IF(J24&gt;170,"Max Neg. Pay/CA",ROUND(((J24-120)*-5),2))),IF($P$14="PA3",IF(J24&lt;=120,0,IF(J24&gt;170,_xlfn.CONCAT("-$",$C$18," or CA"),ROUND(($C$18/((-37.75347*LN($P$16))+194.87))-($C$18/((-37.75347*LN(J24))+194.87)),2))),IF($P$14="PA4",IF(J24&lt;=$P$16,0,IF(J24&gt;$AT$147,"Max Neg. Pay/CA",ROUND(((J24-$P$16)*(-1.25)),2))),""))))))</f>
        <v/>
      </c>
      <c r="L24" s="38"/>
      <c r="M24" s="39"/>
      <c r="N24" s="39"/>
      <c r="O24" s="37"/>
      <c r="P24" s="84" t="str">
        <f>IF(OR(ISBLANK($I$9),ISBLANK($I$10),ISBLANK($I$11),ISBLANK($P$14),ISBLANK($P$15),ISBLANK($P$16),ISBLANK($F$16),ISBLANK(L24),ISBLANK(M24),ISBLANK(N24),ISBLANK(O24)),"",IF($P$15="Yes",IF(O24&lt;=$P$16,0, ROUND(($AM$158/((-37.75347*LN($P$16))+194.87))-($AM$158/((-37.75347*LN(O24))+194.87)),2)),IF($P$14="PA1",IF(O24&lt;$P$16,ROUND(($C$18/((-37.75347*LN($P$16))+194.87))-($C$18/((-37.75347*LN(O24))+194.87)),2),IF(O24&gt;170,_xlfn.CONCAT("-$",ROUND($C$18,2)," or CA"),ROUND(($C$18/((-37.75347*LN($P$16))+194.87))-($C$18/((-37.75347*LN(O24))+194.87)),2))),IF($P$14="PA2",IF(O24&lt;=120,0,IF(O24&gt;170,"Max Neg. Pay/CA",ROUND(((O24-120)*-5),2))),IF($P$14="PA3",IF(O24&lt;=120,0,IF(O24&gt;170,_xlfn.CONCAT("-$",$C$18," or CA"),ROUND(($C$18/((-37.75347*LN($P$16))+194.87))-($C$18/((-37.75347*LN(O24))+194.87)),2))),IF($P$14="PA4",IF(O24&lt;=$P$16,0,IF(O24&gt;$AT$147,"Max Neg. Pay/CA",ROUND(((O24-$P$16)*(-1.25)),2))),""))))))</f>
        <v/>
      </c>
      <c r="Q24" s="95" t="str">
        <f>IF(OR(ISBLANK(C24),ISBLANK(D24)),"",IF(OR(C58=FALSE,D58=FALSE),"Error: Please input lots in a numerical decimal format (0.01)",IF(ROUND(D24-C24,2)&gt;0.01,"Error: Lot Size is not reported in lenghts equivalent to 0.01 mile",IF(ROUND(D24-C24,2)&lt;0.01,"Error: Lot Size is not reported in lenghts equivalent to 0.01 mile",""))))</f>
        <v/>
      </c>
      <c r="R24" s="95" t="str">
        <f>IF(OR(ISBLANK(H24),ISBLANK(I24)),"",IF(OR(H58=FALSE,I58=FALSE),"Error: Please input lots in a numerical decimal format (0.01)",IF(ROUND(I24-H24,2)&gt;0.01,"Error: Lot Size is not reported in lenghts equivalent to 0.01 mile",IF(ROUND(I24-H24,2)&lt;0.01,"Error: Lot Size is not reported in lenghts equivalent to 0.01 mile",""))))</f>
        <v/>
      </c>
      <c r="S24" s="95" t="str">
        <f>IF(OR(ISBLANK(M24),ISBLANK(N24)),"",IF(OR(M58=FALSE,N58=FALSE),"Error: Please input lots in a numerical decimal format (0.01)",IF(ROUND(N24-M24,2)&gt;0.01,"Error: Lot Size is not reported in lenghts equivalent to 0.01 mile",IF(ROUND(N24-M24,2)&lt;0.01,"Error: Lot Size is not reported in lenghts equivalent to 0.01 mile",""))))</f>
        <v/>
      </c>
      <c r="T24" s="126"/>
      <c r="U24" s="126"/>
      <c r="V24" s="126">
        <f>ROUND(V23,0)</f>
        <v>101</v>
      </c>
      <c r="W24" s="126"/>
      <c r="X24" s="126"/>
      <c r="Y24" s="126"/>
    </row>
    <row r="25" spans="2:64" x14ac:dyDescent="0.25">
      <c r="B25" s="87"/>
      <c r="C25" s="88"/>
      <c r="D25" s="88"/>
      <c r="E25" s="89"/>
      <c r="F25" s="83" t="str">
        <f>IF(OR(ISBLANK($I$9),ISBLANK($I$10),ISBLANK($I$11),ISBLANK($P$14),ISBLANK($P$15),ISBLANK($P$16),ISBLANK($F$16),ISBLANK(B25),ISBLANK(C25),ISBLANK(D25),ISBLANK(E25)),"",IF($P$15="Yes",IF(E25&lt;=$P$16,0, ROUND(($AM$158/((-37.75347*LN($P$16))+194.87))-($AM$158/((-37.75347*LN(E25))+194.87)),2)),IF($P$14="PA1",IF(E25&lt;$P$16, ROUND(($C$18/((-37.75347*LN($P$16))+194.87))-($C$18/((-37.75347*LN(E25))+194.87)),2),IF(E25&gt;170,_xlfn.CONCAT("-$",ROUND($C$18,2)," or CA"),ROUND(($C$18/((-37.75347*LN($P$16))+194.87))-($C$18/((-37.75347*LN(E25))+194.87)),2))),IF($P$14="PA2",IF(E25&lt;=120,0,IF(E25&gt;170,"Max Neg. Pay/CA",ROUND(((E25-120)*-5),2))),IF($P$14="PA3",IF(E25&lt;=120,0,IF(E25&gt;170,_xlfn.CONCAT("-$",$C$18," or CA"),ROUND(($C$18/((-37.75347*LN($P$16))+194.87))-($C$18/((-37.75347*LN(E25))+194.87)),2))),IF($P$14="PA4",IF(E25&lt;=$P$16,0,IF(E25&gt;$AT$147,"Max Neg. Pay/CA",ROUND(((E25-$P$16)*(-1.25)),2))),""))))))</f>
        <v/>
      </c>
      <c r="G25" s="90"/>
      <c r="H25" s="88"/>
      <c r="I25" s="88"/>
      <c r="J25" s="89"/>
      <c r="K25" s="84" t="str">
        <f t="shared" ref="K25:K56" si="0">IF(OR(ISBLANK($I$9),ISBLANK($I$10),ISBLANK($I$11),ISBLANK($P$14),ISBLANK($P$15),ISBLANK($P$16),ISBLANK($F$16),ISBLANK(G25),ISBLANK(H25),ISBLANK(I25),ISBLANK(J25)),"",IF($P$15="Yes",IF(J25&lt;=$P$16,0, ROUND(($AM$158/((-37.75347*LN($P$16))+194.87))-($AM$158/((-37.75347*LN(J25))+194.87)),2)),IF($P$14="PA1",IF(J25&lt;$P$16,ROUND(($C$18/((-37.75347*LN($P$16))+194.87))-($C$18/((-37.75347*LN(J25))+194.87)),2),IF(J25&gt;170,_xlfn.CONCAT("-$",ROUND($C$18,2)," or CA"),ROUND(($C$18/((-37.75347*LN($P$16))+194.87))-($C$18/((-37.75347*LN(J25))+194.87)),2))),IF($P$14="PA2",IF(J25&lt;=120,0,IF(J25&gt;170,"Max Neg. Pay/CA",ROUND(((J25-120)*-5),2))),IF($P$14="PA3",IF(J25&lt;=120,0,IF(J25&gt;170,_xlfn.CONCAT("-$",$C$18," or CA"),ROUND(($C$18/((-37.75347*LN($P$16))+194.87))-($C$18/((-37.75347*LN(J25))+194.87)),2))),IF($P$14="PA4",IF(J25&lt;=$P$16,0,IF(J25&gt;$AT$147,"Max Neg. Pay/CA",ROUND(((J25-$P$16)*(-1.25)),2))),""))))))</f>
        <v/>
      </c>
      <c r="L25" s="90"/>
      <c r="M25" s="88"/>
      <c r="N25" s="88"/>
      <c r="O25" s="89"/>
      <c r="P25" s="84" t="str">
        <f t="shared" ref="P25:P56" si="1">IF(OR(ISBLANK($I$9),ISBLANK($I$10),ISBLANK($I$11),ISBLANK($P$14),ISBLANK($P$15),ISBLANK($P$16),ISBLANK($F$16),ISBLANK(L25),ISBLANK(M25),ISBLANK(N25),ISBLANK(O25)),"",IF($P$15="Yes",IF(O25&lt;=$P$16,0, ROUND(($AM$158/((-37.75347*LN($P$16))+194.87))-($AM$158/((-37.75347*LN(O25))+194.87)),2)),IF($P$14="PA1",IF(O25&lt;$P$16,ROUND(($C$18/((-37.75347*LN($P$16))+194.87))-($C$18/((-37.75347*LN(O25))+194.87)),2),IF(O25&gt;170,_xlfn.CONCAT("-$",ROUND($C$18,2)," or CA"),ROUND(($C$18/((-37.75347*LN($P$16))+194.87))-($C$18/((-37.75347*LN(O25))+194.87)),2))),IF($P$14="PA2",IF(O25&lt;=120,0,IF(O25&gt;170,"Max Neg. Pay/CA",ROUND(((O25-120)*-5),2))),IF($P$14="PA3",IF(O25&lt;=120,0,IF(O25&gt;170,_xlfn.CONCAT("-$",$C$18," or CA"),ROUND(($C$18/((-37.75347*LN($P$16))+194.87))-($C$18/((-37.75347*LN(O25))+194.87)),2))),IF($P$14="PA4",IF(O25&lt;=$P$16,0,IF(O25&gt;$AT$147,"Max Neg. Pay/CA",ROUND(((O25-$P$16)*(-1.25)),2))),""))))))</f>
        <v/>
      </c>
      <c r="Q25" s="95" t="str">
        <f t="shared" ref="Q25:Q56" si="2">IF(OR(ISBLANK(C25),ISBLANK(D25)),"",IF(OR(C59=FALSE,D59=FALSE),"Error: Please input lots in a numerical decimal format (0.01)",IF(ROUND(D25-C25,2)&gt;0.01,"Error: Lot Size is not reported in lenghts equivalent to 0.01 mile",IF(ROUND(D25-C25,2)&lt;0.01,"Error: Lot Size is not reported in lenghts equivalent to 0.01 mile",""))))</f>
        <v/>
      </c>
      <c r="R25" s="95" t="str">
        <f t="shared" ref="R25:R56" si="3">IF(OR(ISBLANK(H25),ISBLANK(I25)),"",IF(OR(H59=FALSE,I59=FALSE),"Error: Please input lots in a numerical decimal format (0.01)",IF(ROUND(I25-H25,2)&gt;0.01,"Error: Lot Size is not reported in lenghts equivalent to 0.01 mile",IF(ROUND(I25-H25,2)&lt;0.01,"Error: Lot Size is not reported in lenghts equivalent to 0.01 mile",""))))</f>
        <v/>
      </c>
      <c r="S25" s="95" t="str">
        <f t="shared" ref="S25:S56" si="4">IF(OR(ISBLANK(M25),ISBLANK(N25)),"",IF(OR(M59=FALSE,N59=FALSE),"Error: Please input lots in a numerical decimal format (0.01)",IF(ROUND(N25-M25,2)&gt;0.01,"Error: Lot Size is not reported in lenghts equivalent to 0.01 mile",IF(ROUND(N25-M25,2)&lt;0.01,"Error: Lot Size is not reported in lenghts equivalent to 0.01 mile",""))))</f>
        <v/>
      </c>
      <c r="T25" s="149"/>
      <c r="U25" s="148"/>
      <c r="V25" s="149"/>
      <c r="W25" s="149"/>
      <c r="X25" s="126"/>
      <c r="Y25" s="126"/>
      <c r="AU25" s="126" t="s">
        <v>176</v>
      </c>
    </row>
    <row r="26" spans="2:64" x14ac:dyDescent="0.25">
      <c r="B26" s="87"/>
      <c r="C26" s="88"/>
      <c r="D26" s="88"/>
      <c r="E26" s="89"/>
      <c r="F26" s="83" t="str">
        <f t="shared" ref="F26:F56" si="5">IF(OR(ISBLANK($I$9),ISBLANK($I$10),ISBLANK($I$11),ISBLANK($P$14),ISBLANK($P$15),ISBLANK($P$16),ISBLANK($F$16),ISBLANK(B26),ISBLANK(C26),ISBLANK(D26),ISBLANK(E26)),"",IF($P$15="Yes",IF(E26&lt;=$P$16,0, ROUND(($AM$158/((-37.75347*LN($P$16))+194.87))-($AM$158/((-37.75347*LN(E26))+194.87)),2)),IF($P$14="PA1",IF(E26&lt;$P$16, ROUND(($C$18/((-37.75347*LN($P$16))+194.87))-($C$18/((-37.75347*LN(E26))+194.87)),2),IF(E26&gt;170,_xlfn.CONCAT("-$",ROUND($C$18,2)," or CA"),ROUND(($C$18/((-37.75347*LN($P$16))+194.87))-($C$18/((-37.75347*LN(E26))+194.87)),2))),IF($P$14="PA2",IF(E26&lt;=120,0,IF(E26&gt;170,"Max Neg. Pay/CA",ROUND(((E26-120)*-5),2))),IF($P$14="PA3",IF(E26&lt;=120,0,IF(E26&gt;170,_xlfn.CONCAT("-$",$C$18," or CA"),ROUND(($C$18/((-37.75347*LN($P$16))+194.87))-($C$18/((-37.75347*LN(E26))+194.87)),2))),IF($P$14="PA4",IF(E26&lt;=$P$16,0,IF(E26&gt;$AT$147,"Max Neg. Pay/CA",ROUND(((E26-$P$16)*(-1.25)),2))),""))))))</f>
        <v/>
      </c>
      <c r="G26" s="90"/>
      <c r="H26" s="88"/>
      <c r="I26" s="88"/>
      <c r="J26" s="89"/>
      <c r="K26" s="84" t="str">
        <f t="shared" si="0"/>
        <v/>
      </c>
      <c r="L26" s="90"/>
      <c r="M26" s="88"/>
      <c r="N26" s="88"/>
      <c r="O26" s="89"/>
      <c r="P26" s="84" t="str">
        <f t="shared" si="1"/>
        <v/>
      </c>
      <c r="Q26" s="95" t="str">
        <f t="shared" si="2"/>
        <v/>
      </c>
      <c r="R26" s="95" t="str">
        <f t="shared" si="3"/>
        <v/>
      </c>
      <c r="S26" s="95" t="str">
        <f t="shared" si="4"/>
        <v/>
      </c>
      <c r="T26" s="126"/>
      <c r="U26" s="126"/>
      <c r="V26" s="126"/>
      <c r="W26" s="132"/>
      <c r="X26" s="132"/>
      <c r="Y26" s="126"/>
      <c r="AU26" s="126" t="str">
        <f>IF($P$15="Yes",IF(E24&lt;=$P$16,0, ROUND(($AM$158/((-37.75347*LN($P$16))+194.87))-($AM$158/((-37.75347*LN(E24))+194.87)),2)),IF($P$14="PA1",IF(E24&lt;$P$16,0,IF(E24&gt;170,_xlfn.CONCAT("-$",ROUND($C$18,2)," or CA"),ROUND(($C$18/((-37.75347*LN($P$16))+194.87))-($C$18/((-37.75347*LN(E24))+194.87)),2))),IF($P$14="PA2",IF(E24&lt;=120,0,IF(E24&gt;170,"Max Neg. Pay/CA",ROUND(((E24-120)*-5),2))),IF($P$14="PA3",IF(E24&lt;=120,0,IF(E24&gt;170,_xlfn.CONCAT("-$",$C$18," or CA"),ROUND(($C$18/((-37.75347*LN($P$16))+194.87))-($C$18/((-37.75347*LN(E24))+194.87)),2))),IF($P$14="PA4",IF(E24&lt;=$P$16,0,IF(E24&gt;$AT$147,"Max Neg. Pay/CA",ROUND(((E24-$P$16)*(-1.25)),2))),"")))))</f>
        <v/>
      </c>
    </row>
    <row r="27" spans="2:64" x14ac:dyDescent="0.25">
      <c r="B27" s="87"/>
      <c r="C27" s="88"/>
      <c r="D27" s="88"/>
      <c r="E27" s="89"/>
      <c r="F27" s="83" t="str">
        <f t="shared" si="5"/>
        <v/>
      </c>
      <c r="G27" s="90"/>
      <c r="H27" s="88"/>
      <c r="I27" s="88"/>
      <c r="J27" s="89"/>
      <c r="K27" s="84" t="str">
        <f t="shared" si="0"/>
        <v/>
      </c>
      <c r="L27" s="90"/>
      <c r="M27" s="88"/>
      <c r="N27" s="88"/>
      <c r="O27" s="89"/>
      <c r="P27" s="84" t="str">
        <f t="shared" si="1"/>
        <v/>
      </c>
      <c r="Q27" s="95" t="str">
        <f t="shared" si="2"/>
        <v/>
      </c>
      <c r="R27" s="95" t="str">
        <f t="shared" si="3"/>
        <v/>
      </c>
      <c r="S27" s="95" t="str">
        <f t="shared" si="4"/>
        <v/>
      </c>
      <c r="T27" s="126"/>
      <c r="U27" s="126"/>
      <c r="V27" s="126"/>
      <c r="W27" s="152"/>
      <c r="X27" s="126"/>
      <c r="Y27" s="126"/>
      <c r="AU27" s="131" t="s">
        <v>146</v>
      </c>
    </row>
    <row r="28" spans="2:64" x14ac:dyDescent="0.25">
      <c r="B28" s="87"/>
      <c r="C28" s="88"/>
      <c r="D28" s="88"/>
      <c r="E28" s="89"/>
      <c r="F28" s="83" t="str">
        <f t="shared" si="5"/>
        <v/>
      </c>
      <c r="G28" s="90"/>
      <c r="H28" s="88"/>
      <c r="I28" s="88"/>
      <c r="J28" s="89"/>
      <c r="K28" s="84" t="str">
        <f t="shared" si="0"/>
        <v/>
      </c>
      <c r="L28" s="90"/>
      <c r="M28" s="88"/>
      <c r="N28" s="88"/>
      <c r="O28" s="89"/>
      <c r="P28" s="84" t="str">
        <f t="shared" si="1"/>
        <v/>
      </c>
      <c r="Q28" s="95" t="str">
        <f t="shared" si="2"/>
        <v/>
      </c>
      <c r="R28" s="95" t="str">
        <f t="shared" si="3"/>
        <v/>
      </c>
      <c r="S28" s="95" t="str">
        <f t="shared" si="4"/>
        <v/>
      </c>
      <c r="T28" s="126"/>
      <c r="U28" s="126"/>
      <c r="V28" s="126"/>
      <c r="W28" s="132"/>
      <c r="X28" s="126"/>
      <c r="Y28" s="126"/>
    </row>
    <row r="29" spans="2:64" x14ac:dyDescent="0.25">
      <c r="B29" s="87"/>
      <c r="C29" s="88"/>
      <c r="D29" s="88"/>
      <c r="E29" s="89"/>
      <c r="F29" s="83" t="str">
        <f>IF(OR(ISBLANK($I$9),ISBLANK($I$10),ISBLANK($I$11),ISBLANK($P$14),ISBLANK($P$15),ISBLANK($P$16),ISBLANK($F$16),ISBLANK(B29),ISBLANK(C29),ISBLANK(D29),ISBLANK(E29)),"",IF($P$15="Yes",IF(E29&lt;=$P$16,0, ROUND(($AM$158/((-37.75347*LN($P$16))+194.87))-($AM$158/((-37.75347*LN(E29))+194.87)),2)),IF($P$14="PA1",IF(E29&lt;$P$16, ROUND(($C$18/((-37.75347*LN($P$16))+194.87))-($C$18/((-37.75347*LN(E29))+194.87)),2),IF(E29&gt;170,_xlfn.CONCAT("-$",ROUND($C$18,2)," or CA"),ROUND(($C$18/((-37.75347*LN($P$16))+194.87))-($C$18/((-37.75347*LN(E29))+194.87)),2))),IF($P$14="PA2",IF(E29&lt;=120,0,IF(E29&gt;170,"Max Neg. Pay/CA",ROUND(((E29-120)*-5),2))),IF($P$14="PA3",IF(E29&lt;=120,0,IF(E29&gt;170,_xlfn.CONCAT("-$",$C$18," or CA"),ROUND(($C$18/((-37.75347*LN($P$16))+194.87))-($C$18/((-37.75347*LN(E29))+194.87)),2))),IF($P$14="PA4",IF(E29&lt;=$P$16,0,IF(E29&gt;$AT$147,"Max Neg. Pay/CA",ROUND(((E29-$P$16)*(-1.25)),2))),""))))))</f>
        <v/>
      </c>
      <c r="G29" s="90"/>
      <c r="H29" s="88"/>
      <c r="I29" s="88"/>
      <c r="J29" s="89"/>
      <c r="K29" s="84" t="str">
        <f t="shared" si="0"/>
        <v/>
      </c>
      <c r="L29" s="90"/>
      <c r="M29" s="88"/>
      <c r="N29" s="88"/>
      <c r="O29" s="89"/>
      <c r="P29" s="84" t="str">
        <f t="shared" si="1"/>
        <v/>
      </c>
      <c r="Q29" s="95" t="str">
        <f t="shared" si="2"/>
        <v/>
      </c>
      <c r="R29" s="95" t="str">
        <f t="shared" si="3"/>
        <v/>
      </c>
      <c r="S29" s="95" t="str">
        <f t="shared" si="4"/>
        <v/>
      </c>
      <c r="T29" s="126"/>
      <c r="U29" s="127" t="str">
        <f>IF(OR(ISBLANK($I$9),ISBLANK($I$10),ISBLANK($I$11),ISBLANK($P$14),ISBLANK($P$15),ISBLANK($P$16),ISBLANK($F$16)),"",IF($P$15="Yes",IF(E24&lt;=$P$16,0, ROUND(($AM$158/((-37.75347*LN($P$16))+194.87))-($AM$158/((-37.75347*LN(E24))+194.87)),2)),IF($P$14="PA1",IF(E24&lt;$P$16,0,IF(E24&gt;170,_xlfn.CONCAT("-$",ROUND($C$18,2)," or CA"),ROUND(($C$18/((-37.75347*LN($P$16))+194.87))-($C$18/((-37.75347*LN(E24))+194.87)),2))),IF($P$14="PA2",IF(E24&lt;=120,0,IF(E24&gt;170,"Max Neg. Pay/CA",ROUND(((E24-120)*-5),2))),IF($P$14="PA3",IF(E24&lt;=120,0,IF(E24&gt;170,_xlfn.CONCAT("-$",$C$18," or CA"),ROUND(($C$18/((-37.75347*LN($P$16))+194.87))-($C$18/((-37.75347*LN(E24))+194.87)),2))),IF($P$14="PA4",IF(E24&lt;=$P$16,0,IF(E24&gt;$AT$147,"Max Neg. Pay/CA",ROUND(((E24-$P$16)*(-1.25)),2))),""))))))</f>
        <v/>
      </c>
      <c r="V29" s="126"/>
      <c r="W29" s="126" t="str">
        <f>IF(P14="PA4","something","")</f>
        <v/>
      </c>
      <c r="X29" s="132"/>
      <c r="Y29" s="126"/>
      <c r="AA29" s="127"/>
    </row>
    <row r="30" spans="2:64" x14ac:dyDescent="0.25">
      <c r="B30" s="87"/>
      <c r="C30" s="88"/>
      <c r="D30" s="88"/>
      <c r="E30" s="89"/>
      <c r="F30" s="83" t="str">
        <f t="shared" si="5"/>
        <v/>
      </c>
      <c r="G30" s="90"/>
      <c r="H30" s="88"/>
      <c r="I30" s="88"/>
      <c r="J30" s="89"/>
      <c r="K30" s="84" t="str">
        <f t="shared" si="0"/>
        <v/>
      </c>
      <c r="L30" s="90"/>
      <c r="M30" s="88"/>
      <c r="N30" s="88"/>
      <c r="O30" s="89"/>
      <c r="P30" s="84" t="str">
        <f t="shared" si="1"/>
        <v/>
      </c>
      <c r="Q30" s="95" t="str">
        <f t="shared" si="2"/>
        <v/>
      </c>
      <c r="R30" s="95" t="str">
        <f t="shared" si="3"/>
        <v/>
      </c>
      <c r="S30" s="95" t="str">
        <f t="shared" si="4"/>
        <v/>
      </c>
      <c r="T30" s="126"/>
      <c r="U30" s="126"/>
      <c r="V30" s="126"/>
      <c r="W30" s="129"/>
      <c r="X30" s="126"/>
      <c r="Y30" s="126"/>
    </row>
    <row r="31" spans="2:64" x14ac:dyDescent="0.25">
      <c r="B31" s="87"/>
      <c r="C31" s="88"/>
      <c r="D31" s="88"/>
      <c r="E31" s="89"/>
      <c r="F31" s="83" t="str">
        <f t="shared" si="5"/>
        <v/>
      </c>
      <c r="G31" s="90"/>
      <c r="H31" s="88"/>
      <c r="I31" s="88"/>
      <c r="J31" s="89"/>
      <c r="K31" s="84" t="str">
        <f t="shared" si="0"/>
        <v/>
      </c>
      <c r="L31" s="90"/>
      <c r="M31" s="88"/>
      <c r="N31" s="88"/>
      <c r="O31" s="89"/>
      <c r="P31" s="84" t="str">
        <f t="shared" si="1"/>
        <v/>
      </c>
      <c r="Q31" s="95" t="str">
        <f t="shared" si="2"/>
        <v/>
      </c>
      <c r="R31" s="95" t="str">
        <f t="shared" si="3"/>
        <v/>
      </c>
      <c r="S31" s="95" t="str">
        <f t="shared" si="4"/>
        <v/>
      </c>
      <c r="T31" s="126"/>
      <c r="U31" s="126"/>
      <c r="V31" s="126"/>
      <c r="W31" s="126"/>
      <c r="X31" s="126"/>
      <c r="Y31" s="132"/>
      <c r="Z31" s="132"/>
    </row>
    <row r="32" spans="2:64" x14ac:dyDescent="0.25">
      <c r="B32" s="87"/>
      <c r="C32" s="88"/>
      <c r="D32" s="88"/>
      <c r="E32" s="89"/>
      <c r="F32" s="83" t="str">
        <f t="shared" si="5"/>
        <v/>
      </c>
      <c r="G32" s="90"/>
      <c r="H32" s="88"/>
      <c r="I32" s="88"/>
      <c r="J32" s="89"/>
      <c r="K32" s="84" t="str">
        <f t="shared" si="0"/>
        <v/>
      </c>
      <c r="L32" s="90"/>
      <c r="M32" s="88"/>
      <c r="N32" s="88"/>
      <c r="O32" s="89"/>
      <c r="P32" s="84" t="str">
        <f t="shared" si="1"/>
        <v/>
      </c>
      <c r="Q32" s="95" t="str">
        <f t="shared" si="2"/>
        <v/>
      </c>
      <c r="R32" s="95" t="str">
        <f t="shared" si="3"/>
        <v/>
      </c>
      <c r="S32" s="95" t="str">
        <f t="shared" si="4"/>
        <v/>
      </c>
      <c r="T32" s="126"/>
      <c r="U32" s="126"/>
      <c r="V32" s="126"/>
      <c r="W32" s="126"/>
      <c r="X32" s="126"/>
      <c r="Y32" s="126"/>
      <c r="AA32" s="127"/>
    </row>
    <row r="33" spans="2:25" x14ac:dyDescent="0.25">
      <c r="B33" s="87"/>
      <c r="C33" s="88"/>
      <c r="D33" s="88"/>
      <c r="E33" s="89"/>
      <c r="F33" s="83" t="str">
        <f t="shared" si="5"/>
        <v/>
      </c>
      <c r="G33" s="90"/>
      <c r="H33" s="88"/>
      <c r="I33" s="88"/>
      <c r="J33" s="89"/>
      <c r="K33" s="84" t="str">
        <f t="shared" si="0"/>
        <v/>
      </c>
      <c r="L33" s="90"/>
      <c r="M33" s="88"/>
      <c r="N33" s="88"/>
      <c r="O33" s="89"/>
      <c r="P33" s="84" t="str">
        <f t="shared" si="1"/>
        <v/>
      </c>
      <c r="Q33" s="95" t="str">
        <f t="shared" si="2"/>
        <v/>
      </c>
      <c r="R33" s="95" t="str">
        <f t="shared" si="3"/>
        <v/>
      </c>
      <c r="S33" s="95" t="str">
        <f t="shared" si="4"/>
        <v/>
      </c>
      <c r="T33" s="126"/>
      <c r="U33" s="126"/>
      <c r="V33" s="126"/>
      <c r="W33" s="153"/>
      <c r="X33" s="126"/>
      <c r="Y33" s="126"/>
    </row>
    <row r="34" spans="2:25" x14ac:dyDescent="0.25">
      <c r="B34" s="87"/>
      <c r="C34" s="88"/>
      <c r="D34" s="88"/>
      <c r="E34" s="89"/>
      <c r="F34" s="83" t="str">
        <f t="shared" si="5"/>
        <v/>
      </c>
      <c r="G34" s="90"/>
      <c r="H34" s="88"/>
      <c r="I34" s="88"/>
      <c r="J34" s="89"/>
      <c r="K34" s="84" t="str">
        <f t="shared" si="0"/>
        <v/>
      </c>
      <c r="L34" s="90"/>
      <c r="M34" s="88"/>
      <c r="N34" s="88"/>
      <c r="O34" s="89"/>
      <c r="P34" s="84" t="str">
        <f t="shared" si="1"/>
        <v/>
      </c>
      <c r="Q34" s="95" t="str">
        <f t="shared" si="2"/>
        <v/>
      </c>
      <c r="R34" s="95" t="str">
        <f t="shared" si="3"/>
        <v/>
      </c>
      <c r="S34" s="95" t="str">
        <f t="shared" si="4"/>
        <v/>
      </c>
      <c r="T34" s="126"/>
      <c r="U34" s="126"/>
      <c r="V34" s="126"/>
      <c r="W34" s="126"/>
      <c r="X34" s="126"/>
      <c r="Y34" s="126"/>
    </row>
    <row r="35" spans="2:25" x14ac:dyDescent="0.25">
      <c r="B35" s="87"/>
      <c r="C35" s="88"/>
      <c r="D35" s="88"/>
      <c r="E35" s="89"/>
      <c r="F35" s="83" t="str">
        <f t="shared" si="5"/>
        <v/>
      </c>
      <c r="G35" s="90"/>
      <c r="H35" s="88"/>
      <c r="I35" s="88"/>
      <c r="J35" s="89"/>
      <c r="K35" s="84" t="str">
        <f t="shared" si="0"/>
        <v/>
      </c>
      <c r="L35" s="90"/>
      <c r="M35" s="88"/>
      <c r="N35" s="88"/>
      <c r="O35" s="89"/>
      <c r="P35" s="84" t="str">
        <f t="shared" si="1"/>
        <v/>
      </c>
      <c r="Q35" s="95" t="str">
        <f t="shared" si="2"/>
        <v/>
      </c>
      <c r="R35" s="95" t="str">
        <f t="shared" si="3"/>
        <v/>
      </c>
      <c r="S35" s="95" t="str">
        <f t="shared" si="4"/>
        <v/>
      </c>
      <c r="T35" s="126"/>
      <c r="U35" s="126"/>
      <c r="V35" s="126"/>
      <c r="W35" s="126"/>
      <c r="X35" s="126"/>
      <c r="Y35" s="126"/>
    </row>
    <row r="36" spans="2:25" x14ac:dyDescent="0.25">
      <c r="B36" s="87"/>
      <c r="C36" s="88"/>
      <c r="D36" s="88"/>
      <c r="E36" s="89"/>
      <c r="F36" s="83" t="str">
        <f t="shared" si="5"/>
        <v/>
      </c>
      <c r="G36" s="90"/>
      <c r="H36" s="88"/>
      <c r="I36" s="88"/>
      <c r="J36" s="89"/>
      <c r="K36" s="84" t="str">
        <f t="shared" si="0"/>
        <v/>
      </c>
      <c r="L36" s="90"/>
      <c r="M36" s="88"/>
      <c r="N36" s="88"/>
      <c r="O36" s="89"/>
      <c r="P36" s="84" t="str">
        <f t="shared" si="1"/>
        <v/>
      </c>
      <c r="Q36" s="95" t="str">
        <f t="shared" si="2"/>
        <v/>
      </c>
      <c r="R36" s="95" t="str">
        <f t="shared" si="3"/>
        <v/>
      </c>
      <c r="S36" s="95" t="str">
        <f t="shared" si="4"/>
        <v/>
      </c>
      <c r="T36" s="126"/>
      <c r="U36" s="126" t="str">
        <f>IF(OR(ISBLANK($I$9),ISBLANK($I$10),ISBLANK($I$11),ISBLANK($P$14),ISBLANK($P$15),ISBLANK($P$16),ISBLANK($F$16),ISBLANK(B24),ISBLANK(C24),ISBLANK(D24),ISBLANK(E24)),"",IF($P$15="Yes",IF(E24&lt;=$P$16,0, ROUND(($AM$158/((-37.75347*LN($P$16))+194.87))-($AM$158/((-37.75347*LN(E24))+194.87)),2)),IF($P$14="PA1",IF(E24&lt;$P$16,0,IF(E24&gt;170,_xlfn.CONCAT("-$",ROUND($C$18,2)," or CA"),ROUND(($C$18/((-37.75347*LN($P$16))+194.87))-($C$18/((-37.75347*LN(E24))+194.87)),2))),IF($P$14="PA2",IF(E24&lt;=120,0,IF(E24&gt;170,"Max Neg. Pay/CA",ROUND(((E24-120)*-5),2))),IF($P$14="PA3",IF(E24&lt;=120,0,IF(E24&gt;170,_xlfn.CONCAT("-$",$C$18," or CA"),ROUND(($C$18/((-37.75347*LN($P$16))+194.87))-($C$18/((-37.75347*LN(E24))+194.87)),2))),IF($P$14="PA4",IF(E24&lt;=$P$16,0,IF(E24&gt;$AT$147,"Max Neg. Pay/CA",ROUND(((E24-$P$16)*(-1.25)),2))),""))))))</f>
        <v/>
      </c>
      <c r="V36" s="126"/>
      <c r="W36" s="126"/>
      <c r="X36" s="126"/>
      <c r="Y36" s="126"/>
    </row>
    <row r="37" spans="2:25" x14ac:dyDescent="0.25">
      <c r="B37" s="87"/>
      <c r="C37" s="88"/>
      <c r="D37" s="88"/>
      <c r="E37" s="89"/>
      <c r="F37" s="83" t="str">
        <f t="shared" si="5"/>
        <v/>
      </c>
      <c r="G37" s="90"/>
      <c r="H37" s="88"/>
      <c r="I37" s="88"/>
      <c r="J37" s="89"/>
      <c r="K37" s="84" t="str">
        <f t="shared" si="0"/>
        <v/>
      </c>
      <c r="L37" s="90"/>
      <c r="M37" s="88"/>
      <c r="N37" s="88"/>
      <c r="O37" s="89"/>
      <c r="P37" s="84" t="str">
        <f t="shared" si="1"/>
        <v/>
      </c>
      <c r="Q37" s="95" t="str">
        <f t="shared" si="2"/>
        <v/>
      </c>
      <c r="R37" s="95" t="str">
        <f t="shared" si="3"/>
        <v/>
      </c>
      <c r="S37" s="95" t="str">
        <f t="shared" si="4"/>
        <v/>
      </c>
      <c r="T37" s="126"/>
      <c r="U37" s="126"/>
      <c r="V37" s="126"/>
      <c r="W37" s="126"/>
      <c r="X37" s="126"/>
      <c r="Y37" s="126"/>
    </row>
    <row r="38" spans="2:25" x14ac:dyDescent="0.25">
      <c r="B38" s="87"/>
      <c r="C38" s="88"/>
      <c r="D38" s="88"/>
      <c r="E38" s="89"/>
      <c r="F38" s="83" t="str">
        <f t="shared" si="5"/>
        <v/>
      </c>
      <c r="G38" s="90"/>
      <c r="H38" s="88"/>
      <c r="I38" s="88"/>
      <c r="J38" s="89"/>
      <c r="K38" s="84" t="str">
        <f t="shared" si="0"/>
        <v/>
      </c>
      <c r="L38" s="90"/>
      <c r="M38" s="88"/>
      <c r="N38" s="88"/>
      <c r="O38" s="89"/>
      <c r="P38" s="84" t="str">
        <f t="shared" si="1"/>
        <v/>
      </c>
      <c r="Q38" s="95" t="str">
        <f t="shared" si="2"/>
        <v/>
      </c>
      <c r="R38" s="95" t="str">
        <f t="shared" si="3"/>
        <v/>
      </c>
      <c r="S38" s="95" t="str">
        <f t="shared" si="4"/>
        <v/>
      </c>
      <c r="T38" s="126"/>
      <c r="U38" s="126"/>
      <c r="V38" s="126"/>
      <c r="W38" s="126"/>
      <c r="X38" s="126"/>
      <c r="Y38" s="126"/>
    </row>
    <row r="39" spans="2:25" x14ac:dyDescent="0.25">
      <c r="B39" s="87"/>
      <c r="C39" s="88"/>
      <c r="D39" s="88"/>
      <c r="E39" s="89"/>
      <c r="F39" s="83" t="str">
        <f t="shared" si="5"/>
        <v/>
      </c>
      <c r="G39" s="90"/>
      <c r="H39" s="88"/>
      <c r="I39" s="88"/>
      <c r="J39" s="89"/>
      <c r="K39" s="84" t="str">
        <f t="shared" si="0"/>
        <v/>
      </c>
      <c r="L39" s="90"/>
      <c r="M39" s="88"/>
      <c r="N39" s="88"/>
      <c r="O39" s="89"/>
      <c r="P39" s="84" t="str">
        <f t="shared" si="1"/>
        <v/>
      </c>
      <c r="Q39" s="95" t="str">
        <f t="shared" si="2"/>
        <v/>
      </c>
      <c r="R39" s="95" t="str">
        <f t="shared" si="3"/>
        <v/>
      </c>
      <c r="S39" s="95" t="str">
        <f t="shared" si="4"/>
        <v/>
      </c>
      <c r="T39" s="126"/>
      <c r="U39" s="126"/>
      <c r="V39" s="126"/>
      <c r="W39" s="126"/>
      <c r="X39" s="126"/>
      <c r="Y39" s="126"/>
    </row>
    <row r="40" spans="2:25" x14ac:dyDescent="0.25">
      <c r="B40" s="87"/>
      <c r="C40" s="88"/>
      <c r="D40" s="88"/>
      <c r="E40" s="89"/>
      <c r="F40" s="83" t="str">
        <f t="shared" si="5"/>
        <v/>
      </c>
      <c r="G40" s="90"/>
      <c r="H40" s="88"/>
      <c r="I40" s="88"/>
      <c r="J40" s="89"/>
      <c r="K40" s="84" t="str">
        <f t="shared" si="0"/>
        <v/>
      </c>
      <c r="L40" s="90"/>
      <c r="M40" s="88"/>
      <c r="N40" s="88"/>
      <c r="O40" s="89"/>
      <c r="P40" s="84" t="str">
        <f t="shared" si="1"/>
        <v/>
      </c>
      <c r="Q40" s="95" t="str">
        <f t="shared" si="2"/>
        <v/>
      </c>
      <c r="R40" s="95" t="str">
        <f t="shared" si="3"/>
        <v/>
      </c>
      <c r="S40" s="95" t="str">
        <f t="shared" si="4"/>
        <v/>
      </c>
      <c r="T40" s="126"/>
      <c r="U40" s="126"/>
      <c r="V40" s="126"/>
      <c r="W40" s="126"/>
      <c r="X40" s="126"/>
      <c r="Y40" s="126"/>
    </row>
    <row r="41" spans="2:25" x14ac:dyDescent="0.25">
      <c r="B41" s="87"/>
      <c r="C41" s="88"/>
      <c r="D41" s="88"/>
      <c r="E41" s="89"/>
      <c r="F41" s="83" t="str">
        <f t="shared" si="5"/>
        <v/>
      </c>
      <c r="G41" s="90"/>
      <c r="H41" s="88"/>
      <c r="I41" s="88"/>
      <c r="J41" s="89"/>
      <c r="K41" s="84" t="str">
        <f t="shared" si="0"/>
        <v/>
      </c>
      <c r="L41" s="90"/>
      <c r="M41" s="88"/>
      <c r="N41" s="88"/>
      <c r="O41" s="89"/>
      <c r="P41" s="84" t="str">
        <f t="shared" si="1"/>
        <v/>
      </c>
      <c r="Q41" s="95" t="str">
        <f t="shared" si="2"/>
        <v/>
      </c>
      <c r="R41" s="95" t="str">
        <f t="shared" si="3"/>
        <v/>
      </c>
      <c r="S41" s="95" t="str">
        <f t="shared" si="4"/>
        <v/>
      </c>
      <c r="T41" s="126"/>
      <c r="U41" s="126"/>
      <c r="V41" s="126"/>
      <c r="W41" s="126"/>
      <c r="X41" s="126"/>
      <c r="Y41" s="126"/>
    </row>
    <row r="42" spans="2:25" x14ac:dyDescent="0.25">
      <c r="B42" s="87"/>
      <c r="C42" s="88"/>
      <c r="D42" s="88"/>
      <c r="E42" s="89"/>
      <c r="F42" s="83" t="str">
        <f t="shared" si="5"/>
        <v/>
      </c>
      <c r="G42" s="90"/>
      <c r="H42" s="88"/>
      <c r="I42" s="88"/>
      <c r="J42" s="89"/>
      <c r="K42" s="84" t="str">
        <f t="shared" si="0"/>
        <v/>
      </c>
      <c r="L42" s="90"/>
      <c r="M42" s="88"/>
      <c r="N42" s="88"/>
      <c r="O42" s="89"/>
      <c r="P42" s="84" t="str">
        <f t="shared" si="1"/>
        <v/>
      </c>
      <c r="Q42" s="95" t="str">
        <f t="shared" si="2"/>
        <v/>
      </c>
      <c r="R42" s="95" t="str">
        <f t="shared" si="3"/>
        <v/>
      </c>
      <c r="S42" s="95" t="str">
        <f t="shared" si="4"/>
        <v/>
      </c>
      <c r="T42" s="126"/>
      <c r="U42" s="126"/>
      <c r="V42" s="126"/>
      <c r="W42" s="126"/>
      <c r="X42" s="126"/>
      <c r="Y42" s="126"/>
    </row>
    <row r="43" spans="2:25" x14ac:dyDescent="0.25">
      <c r="B43" s="87"/>
      <c r="C43" s="88"/>
      <c r="D43" s="88"/>
      <c r="E43" s="89"/>
      <c r="F43" s="83" t="str">
        <f t="shared" si="5"/>
        <v/>
      </c>
      <c r="G43" s="90"/>
      <c r="H43" s="88"/>
      <c r="I43" s="88"/>
      <c r="J43" s="89"/>
      <c r="K43" s="84" t="str">
        <f t="shared" si="0"/>
        <v/>
      </c>
      <c r="L43" s="90"/>
      <c r="M43" s="88"/>
      <c r="N43" s="88"/>
      <c r="O43" s="89"/>
      <c r="P43" s="84" t="str">
        <f t="shared" si="1"/>
        <v/>
      </c>
      <c r="Q43" s="95" t="str">
        <f t="shared" si="2"/>
        <v/>
      </c>
      <c r="R43" s="95" t="str">
        <f t="shared" si="3"/>
        <v/>
      </c>
      <c r="S43" s="95" t="str">
        <f t="shared" si="4"/>
        <v/>
      </c>
      <c r="T43" s="126"/>
      <c r="U43" s="126"/>
      <c r="V43" s="126"/>
      <c r="W43" s="126"/>
      <c r="X43" s="126"/>
      <c r="Y43" s="126"/>
    </row>
    <row r="44" spans="2:25" x14ac:dyDescent="0.25">
      <c r="B44" s="87"/>
      <c r="C44" s="88"/>
      <c r="D44" s="88"/>
      <c r="E44" s="89"/>
      <c r="F44" s="83" t="str">
        <f t="shared" si="5"/>
        <v/>
      </c>
      <c r="G44" s="90"/>
      <c r="H44" s="88"/>
      <c r="I44" s="88"/>
      <c r="J44" s="89"/>
      <c r="K44" s="84" t="str">
        <f t="shared" si="0"/>
        <v/>
      </c>
      <c r="L44" s="90"/>
      <c r="M44" s="88"/>
      <c r="N44" s="88"/>
      <c r="O44" s="89"/>
      <c r="P44" s="84" t="str">
        <f t="shared" si="1"/>
        <v/>
      </c>
      <c r="Q44" s="95" t="str">
        <f t="shared" si="2"/>
        <v/>
      </c>
      <c r="R44" s="95" t="str">
        <f t="shared" si="3"/>
        <v/>
      </c>
      <c r="S44" s="95" t="str">
        <f t="shared" si="4"/>
        <v/>
      </c>
      <c r="T44" s="126"/>
      <c r="U44" s="126"/>
      <c r="V44" s="126"/>
      <c r="W44" s="126"/>
      <c r="X44" s="126"/>
      <c r="Y44" s="126"/>
    </row>
    <row r="45" spans="2:25" x14ac:dyDescent="0.25">
      <c r="B45" s="87"/>
      <c r="C45" s="88"/>
      <c r="D45" s="88"/>
      <c r="E45" s="89"/>
      <c r="F45" s="83" t="str">
        <f t="shared" si="5"/>
        <v/>
      </c>
      <c r="G45" s="90"/>
      <c r="H45" s="88"/>
      <c r="I45" s="88"/>
      <c r="J45" s="89"/>
      <c r="K45" s="84" t="str">
        <f t="shared" si="0"/>
        <v/>
      </c>
      <c r="L45" s="90"/>
      <c r="M45" s="88"/>
      <c r="N45" s="88"/>
      <c r="O45" s="89"/>
      <c r="P45" s="84" t="str">
        <f t="shared" si="1"/>
        <v/>
      </c>
      <c r="Q45" s="95" t="str">
        <f t="shared" si="2"/>
        <v/>
      </c>
      <c r="R45" s="95" t="str">
        <f t="shared" si="3"/>
        <v/>
      </c>
      <c r="S45" s="95" t="str">
        <f t="shared" si="4"/>
        <v/>
      </c>
      <c r="T45" s="126"/>
      <c r="U45" s="126"/>
      <c r="V45" s="126"/>
      <c r="W45" s="126"/>
      <c r="X45" s="126"/>
      <c r="Y45" s="126"/>
    </row>
    <row r="46" spans="2:25" x14ac:dyDescent="0.25">
      <c r="B46" s="87"/>
      <c r="C46" s="88"/>
      <c r="D46" s="88"/>
      <c r="E46" s="89"/>
      <c r="F46" s="83" t="str">
        <f t="shared" si="5"/>
        <v/>
      </c>
      <c r="G46" s="90"/>
      <c r="H46" s="88"/>
      <c r="I46" s="88"/>
      <c r="J46" s="89"/>
      <c r="K46" s="84" t="str">
        <f t="shared" si="0"/>
        <v/>
      </c>
      <c r="L46" s="90"/>
      <c r="M46" s="88"/>
      <c r="N46" s="88"/>
      <c r="O46" s="89"/>
      <c r="P46" s="84" t="str">
        <f t="shared" si="1"/>
        <v/>
      </c>
      <c r="Q46" s="95" t="str">
        <f t="shared" si="2"/>
        <v/>
      </c>
      <c r="R46" s="95" t="str">
        <f t="shared" si="3"/>
        <v/>
      </c>
      <c r="S46" s="95" t="str">
        <f t="shared" si="4"/>
        <v/>
      </c>
      <c r="T46" s="126"/>
      <c r="U46" s="126"/>
      <c r="V46" s="126"/>
      <c r="W46" s="126"/>
      <c r="X46" s="126"/>
      <c r="Y46" s="126"/>
    </row>
    <row r="47" spans="2:25" x14ac:dyDescent="0.25">
      <c r="B47" s="87"/>
      <c r="C47" s="88"/>
      <c r="D47" s="88"/>
      <c r="E47" s="89"/>
      <c r="F47" s="83" t="str">
        <f t="shared" si="5"/>
        <v/>
      </c>
      <c r="G47" s="90"/>
      <c r="H47" s="88"/>
      <c r="I47" s="88"/>
      <c r="J47" s="89"/>
      <c r="K47" s="84" t="str">
        <f t="shared" si="0"/>
        <v/>
      </c>
      <c r="L47" s="90"/>
      <c r="M47" s="88"/>
      <c r="N47" s="88"/>
      <c r="O47" s="89"/>
      <c r="P47" s="84" t="str">
        <f t="shared" si="1"/>
        <v/>
      </c>
      <c r="Q47" s="95" t="str">
        <f t="shared" si="2"/>
        <v/>
      </c>
      <c r="R47" s="95" t="str">
        <f t="shared" si="3"/>
        <v/>
      </c>
      <c r="S47" s="95" t="str">
        <f t="shared" si="4"/>
        <v/>
      </c>
      <c r="T47" s="126"/>
      <c r="U47" s="126"/>
      <c r="V47" s="126"/>
      <c r="W47" s="126"/>
      <c r="X47" s="126"/>
      <c r="Y47" s="126"/>
    </row>
    <row r="48" spans="2:25" x14ac:dyDescent="0.25">
      <c r="B48" s="87"/>
      <c r="C48" s="88"/>
      <c r="D48" s="88"/>
      <c r="E48" s="89"/>
      <c r="F48" s="83" t="str">
        <f t="shared" si="5"/>
        <v/>
      </c>
      <c r="G48" s="90"/>
      <c r="H48" s="88"/>
      <c r="I48" s="88"/>
      <c r="J48" s="89"/>
      <c r="K48" s="84" t="str">
        <f t="shared" si="0"/>
        <v/>
      </c>
      <c r="L48" s="90"/>
      <c r="M48" s="88"/>
      <c r="N48" s="88"/>
      <c r="O48" s="89"/>
      <c r="P48" s="84" t="str">
        <f t="shared" si="1"/>
        <v/>
      </c>
      <c r="Q48" s="95" t="str">
        <f t="shared" si="2"/>
        <v/>
      </c>
      <c r="R48" s="95" t="str">
        <f t="shared" si="3"/>
        <v/>
      </c>
      <c r="S48" s="95" t="str">
        <f t="shared" si="4"/>
        <v/>
      </c>
      <c r="T48" s="126"/>
      <c r="U48" s="126"/>
      <c r="V48" s="126"/>
      <c r="W48" s="126"/>
      <c r="X48" s="126"/>
      <c r="Y48" s="126"/>
    </row>
    <row r="49" spans="2:25" x14ac:dyDescent="0.25">
      <c r="B49" s="87"/>
      <c r="C49" s="88"/>
      <c r="D49" s="88"/>
      <c r="E49" s="89"/>
      <c r="F49" s="83" t="str">
        <f t="shared" si="5"/>
        <v/>
      </c>
      <c r="G49" s="90"/>
      <c r="H49" s="88"/>
      <c r="I49" s="88"/>
      <c r="J49" s="89"/>
      <c r="K49" s="84" t="str">
        <f t="shared" si="0"/>
        <v/>
      </c>
      <c r="L49" s="90"/>
      <c r="M49" s="88"/>
      <c r="N49" s="88"/>
      <c r="O49" s="89"/>
      <c r="P49" s="84" t="str">
        <f t="shared" si="1"/>
        <v/>
      </c>
      <c r="Q49" s="95" t="str">
        <f t="shared" si="2"/>
        <v/>
      </c>
      <c r="R49" s="95" t="str">
        <f t="shared" si="3"/>
        <v/>
      </c>
      <c r="S49" s="95" t="str">
        <f t="shared" si="4"/>
        <v/>
      </c>
      <c r="T49" s="126"/>
      <c r="U49" s="126"/>
      <c r="V49" s="126"/>
      <c r="W49" s="126"/>
      <c r="X49" s="126"/>
      <c r="Y49" s="126"/>
    </row>
    <row r="50" spans="2:25" x14ac:dyDescent="0.25">
      <c r="B50" s="87"/>
      <c r="C50" s="88"/>
      <c r="D50" s="88"/>
      <c r="E50" s="89"/>
      <c r="F50" s="83" t="str">
        <f t="shared" si="5"/>
        <v/>
      </c>
      <c r="G50" s="90"/>
      <c r="H50" s="88"/>
      <c r="I50" s="88"/>
      <c r="J50" s="89"/>
      <c r="K50" s="84" t="str">
        <f t="shared" si="0"/>
        <v/>
      </c>
      <c r="L50" s="90"/>
      <c r="M50" s="88"/>
      <c r="N50" s="88"/>
      <c r="O50" s="89"/>
      <c r="P50" s="84" t="str">
        <f t="shared" si="1"/>
        <v/>
      </c>
      <c r="Q50" s="95" t="str">
        <f t="shared" si="2"/>
        <v/>
      </c>
      <c r="R50" s="95" t="str">
        <f t="shared" si="3"/>
        <v/>
      </c>
      <c r="S50" s="95" t="str">
        <f t="shared" si="4"/>
        <v/>
      </c>
      <c r="T50" s="126"/>
      <c r="U50" s="126"/>
      <c r="V50" s="126"/>
      <c r="W50" s="126"/>
      <c r="X50" s="126"/>
      <c r="Y50" s="126"/>
    </row>
    <row r="51" spans="2:25" x14ac:dyDescent="0.25">
      <c r="B51" s="87"/>
      <c r="C51" s="88"/>
      <c r="D51" s="88"/>
      <c r="E51" s="89"/>
      <c r="F51" s="83" t="str">
        <f t="shared" si="5"/>
        <v/>
      </c>
      <c r="G51" s="90"/>
      <c r="H51" s="88"/>
      <c r="I51" s="88"/>
      <c r="J51" s="89"/>
      <c r="K51" s="84" t="str">
        <f t="shared" si="0"/>
        <v/>
      </c>
      <c r="L51" s="90"/>
      <c r="M51" s="88"/>
      <c r="N51" s="88"/>
      <c r="O51" s="89"/>
      <c r="P51" s="84" t="str">
        <f t="shared" si="1"/>
        <v/>
      </c>
      <c r="Q51" s="95" t="str">
        <f t="shared" si="2"/>
        <v/>
      </c>
      <c r="R51" s="95" t="str">
        <f t="shared" si="3"/>
        <v/>
      </c>
      <c r="S51" s="95" t="str">
        <f t="shared" si="4"/>
        <v/>
      </c>
      <c r="T51" s="126"/>
      <c r="U51" s="126"/>
      <c r="V51" s="126"/>
      <c r="W51" s="126"/>
      <c r="X51" s="126"/>
      <c r="Y51" s="126"/>
    </row>
    <row r="52" spans="2:25" x14ac:dyDescent="0.25">
      <c r="B52" s="87"/>
      <c r="C52" s="88"/>
      <c r="D52" s="88"/>
      <c r="E52" s="89"/>
      <c r="F52" s="83" t="str">
        <f t="shared" si="5"/>
        <v/>
      </c>
      <c r="G52" s="90"/>
      <c r="H52" s="88"/>
      <c r="I52" s="88"/>
      <c r="J52" s="89"/>
      <c r="K52" s="84" t="str">
        <f t="shared" si="0"/>
        <v/>
      </c>
      <c r="L52" s="90"/>
      <c r="M52" s="88"/>
      <c r="N52" s="88"/>
      <c r="O52" s="89"/>
      <c r="P52" s="84" t="str">
        <f t="shared" si="1"/>
        <v/>
      </c>
      <c r="Q52" s="95" t="str">
        <f t="shared" si="2"/>
        <v/>
      </c>
      <c r="R52" s="95" t="str">
        <f t="shared" si="3"/>
        <v/>
      </c>
      <c r="S52" s="95" t="str">
        <f t="shared" si="4"/>
        <v/>
      </c>
      <c r="T52" s="126"/>
      <c r="U52" s="126"/>
      <c r="V52" s="126"/>
      <c r="W52" s="126"/>
      <c r="X52" s="126"/>
      <c r="Y52" s="126"/>
    </row>
    <row r="53" spans="2:25" x14ac:dyDescent="0.25">
      <c r="B53" s="87"/>
      <c r="C53" s="88"/>
      <c r="D53" s="88"/>
      <c r="E53" s="89"/>
      <c r="F53" s="83" t="str">
        <f t="shared" si="5"/>
        <v/>
      </c>
      <c r="G53" s="90"/>
      <c r="H53" s="88"/>
      <c r="I53" s="88"/>
      <c r="J53" s="89"/>
      <c r="K53" s="84" t="str">
        <f t="shared" si="0"/>
        <v/>
      </c>
      <c r="L53" s="90"/>
      <c r="M53" s="88"/>
      <c r="N53" s="88"/>
      <c r="O53" s="89"/>
      <c r="P53" s="84" t="str">
        <f t="shared" si="1"/>
        <v/>
      </c>
      <c r="Q53" s="95" t="str">
        <f t="shared" si="2"/>
        <v/>
      </c>
      <c r="R53" s="95" t="str">
        <f t="shared" si="3"/>
        <v/>
      </c>
      <c r="S53" s="95" t="str">
        <f t="shared" si="4"/>
        <v/>
      </c>
      <c r="T53" s="126"/>
      <c r="U53" s="126"/>
      <c r="V53" s="126"/>
      <c r="W53" s="126"/>
      <c r="X53" s="126"/>
      <c r="Y53" s="126"/>
    </row>
    <row r="54" spans="2:25" x14ac:dyDescent="0.25">
      <c r="B54" s="87"/>
      <c r="C54" s="88"/>
      <c r="D54" s="88"/>
      <c r="E54" s="89"/>
      <c r="F54" s="83" t="str">
        <f t="shared" si="5"/>
        <v/>
      </c>
      <c r="G54" s="90"/>
      <c r="H54" s="88"/>
      <c r="I54" s="88"/>
      <c r="J54" s="89"/>
      <c r="K54" s="84" t="str">
        <f t="shared" si="0"/>
        <v/>
      </c>
      <c r="L54" s="90"/>
      <c r="M54" s="88"/>
      <c r="N54" s="88"/>
      <c r="O54" s="89"/>
      <c r="P54" s="84" t="str">
        <f t="shared" si="1"/>
        <v/>
      </c>
      <c r="Q54" s="95" t="str">
        <f t="shared" si="2"/>
        <v/>
      </c>
      <c r="R54" s="95" t="str">
        <f t="shared" si="3"/>
        <v/>
      </c>
      <c r="S54" s="95" t="str">
        <f t="shared" si="4"/>
        <v/>
      </c>
      <c r="T54" s="126"/>
      <c r="U54" s="126"/>
      <c r="V54" s="126"/>
      <c r="W54" s="126"/>
      <c r="X54" s="126"/>
      <c r="Y54" s="126"/>
    </row>
    <row r="55" spans="2:25" x14ac:dyDescent="0.25">
      <c r="B55" s="87"/>
      <c r="C55" s="88"/>
      <c r="D55" s="88"/>
      <c r="E55" s="89"/>
      <c r="F55" s="83" t="str">
        <f t="shared" si="5"/>
        <v/>
      </c>
      <c r="G55" s="90"/>
      <c r="H55" s="88"/>
      <c r="I55" s="88"/>
      <c r="J55" s="89"/>
      <c r="K55" s="84" t="str">
        <f t="shared" si="0"/>
        <v/>
      </c>
      <c r="L55" s="90"/>
      <c r="M55" s="88"/>
      <c r="N55" s="88"/>
      <c r="O55" s="89"/>
      <c r="P55" s="84" t="str">
        <f t="shared" si="1"/>
        <v/>
      </c>
      <c r="Q55" s="95" t="str">
        <f t="shared" si="2"/>
        <v/>
      </c>
      <c r="R55" s="95" t="str">
        <f t="shared" si="3"/>
        <v/>
      </c>
      <c r="S55" s="95" t="str">
        <f t="shared" si="4"/>
        <v/>
      </c>
      <c r="T55" s="126"/>
      <c r="U55" s="126"/>
      <c r="V55" s="126"/>
      <c r="W55" s="126"/>
      <c r="X55" s="126"/>
      <c r="Y55" s="126"/>
    </row>
    <row r="56" spans="2:25" ht="15.75" thickBot="1" x14ac:dyDescent="0.3">
      <c r="B56" s="91"/>
      <c r="C56" s="92"/>
      <c r="D56" s="92"/>
      <c r="E56" s="93"/>
      <c r="F56" s="83" t="str">
        <f t="shared" si="5"/>
        <v/>
      </c>
      <c r="G56" s="94"/>
      <c r="H56" s="92"/>
      <c r="I56" s="92"/>
      <c r="J56" s="93"/>
      <c r="K56" s="84" t="str">
        <f t="shared" si="0"/>
        <v/>
      </c>
      <c r="L56" s="94"/>
      <c r="M56" s="92"/>
      <c r="N56" s="92"/>
      <c r="O56" s="93"/>
      <c r="P56" s="84" t="str">
        <f t="shared" si="1"/>
        <v/>
      </c>
      <c r="Q56" s="95" t="str">
        <f t="shared" si="2"/>
        <v/>
      </c>
      <c r="R56" s="95" t="str">
        <f t="shared" si="3"/>
        <v/>
      </c>
      <c r="S56" s="95" t="str">
        <f t="shared" si="4"/>
        <v/>
      </c>
      <c r="T56" s="126"/>
      <c r="U56" s="126"/>
      <c r="V56" s="126"/>
      <c r="W56" s="126"/>
      <c r="X56" s="126"/>
      <c r="Y56" s="126"/>
    </row>
    <row r="57" spans="2:25" ht="15.75" thickBot="1" x14ac:dyDescent="0.3">
      <c r="B57" s="97" t="s">
        <v>154</v>
      </c>
      <c r="C57" s="98"/>
      <c r="D57" s="198" t="str">
        <f>IF(OR(ISBLANK(B24),ISBLANK(C24),ISBLANK(D24),ISBLANK(E24)),"",ROUND(AVERAGE(E24:E56,J24:J56,O24:O56),0))</f>
        <v/>
      </c>
      <c r="E57" s="198"/>
      <c r="F57" s="199"/>
      <c r="G57" s="200" t="s">
        <v>152</v>
      </c>
      <c r="H57" s="201"/>
      <c r="I57" s="201"/>
      <c r="J57" s="201"/>
      <c r="K57" s="146" t="str">
        <f>IF(OR(ISBLANK(B24),ISBLANK(C24),ISBLANK(D24),ISBLANK(E24),ISBLANK(P16)),"",COUNTIF(E24:E56,"&gt;"&amp;P16)+COUNTIF(J24:J56,"&gt;"&amp;P16)+COUNTIF(O24:O56,"&gt;"&amp;P16))</f>
        <v/>
      </c>
      <c r="L57" s="200" t="s">
        <v>153</v>
      </c>
      <c r="M57" s="201"/>
      <c r="N57" s="201"/>
      <c r="O57" s="201"/>
      <c r="P57" s="147" t="str">
        <f>IF(OR(ISBLANK(B24),ISBLANK(C24),ISBLANK(D24),ISBLANK(E24),ISBLANK(P16)),"",COUNTIF(E24:E56,"&lt;="&amp;P16)+COUNTIF(J24:J56,"&lt;="&amp;P16)+COUNTIF(O24:O56,"&lt;="&amp;P16))</f>
        <v/>
      </c>
      <c r="Q57" s="95"/>
      <c r="R57" s="95"/>
      <c r="S57" s="95"/>
      <c r="T57" s="126"/>
      <c r="U57" s="126"/>
      <c r="V57" s="126"/>
      <c r="W57" s="126"/>
      <c r="X57" s="126"/>
      <c r="Y57" s="126"/>
    </row>
    <row r="58" spans="2:25" hidden="1" x14ac:dyDescent="0.25">
      <c r="C58" t="b">
        <f>ISNUMBER(C24)</f>
        <v>0</v>
      </c>
      <c r="D58" t="b">
        <f>ISNUMBER(D24)</f>
        <v>0</v>
      </c>
      <c r="H58" t="b">
        <f>ISNUMBER(H24)</f>
        <v>0</v>
      </c>
      <c r="I58" t="b">
        <f>ISNUMBER(I24)</f>
        <v>0</v>
      </c>
      <c r="M58" t="b">
        <f>ISNUMBER(M24)</f>
        <v>0</v>
      </c>
      <c r="N58" t="b">
        <f>ISNUMBER(N24)</f>
        <v>0</v>
      </c>
      <c r="T58" s="126"/>
      <c r="U58" s="126"/>
      <c r="V58" s="126"/>
      <c r="W58" s="126"/>
      <c r="X58" s="126"/>
      <c r="Y58" s="126"/>
    </row>
    <row r="59" spans="2:25" hidden="1" x14ac:dyDescent="0.25">
      <c r="C59" t="b">
        <f t="shared" ref="C59:D74" si="6">ISNUMBER(C25)</f>
        <v>0</v>
      </c>
      <c r="D59" t="b">
        <f t="shared" si="6"/>
        <v>0</v>
      </c>
      <c r="H59" t="b">
        <f t="shared" ref="H59:I74" si="7">ISNUMBER(H25)</f>
        <v>0</v>
      </c>
      <c r="I59" t="b">
        <f t="shared" si="7"/>
        <v>0</v>
      </c>
      <c r="M59" t="b">
        <f t="shared" ref="M59:N74" si="8">ISNUMBER(M25)</f>
        <v>0</v>
      </c>
      <c r="N59" t="b">
        <f t="shared" si="8"/>
        <v>0</v>
      </c>
      <c r="R59" s="96"/>
      <c r="T59" s="126"/>
      <c r="U59" s="126"/>
      <c r="V59" s="126"/>
      <c r="W59" s="126"/>
      <c r="X59" s="126"/>
      <c r="Y59" s="126"/>
    </row>
    <row r="60" spans="2:25" hidden="1" x14ac:dyDescent="0.25">
      <c r="C60" t="b">
        <f t="shared" si="6"/>
        <v>0</v>
      </c>
      <c r="D60" t="b">
        <f t="shared" si="6"/>
        <v>0</v>
      </c>
      <c r="H60" t="b">
        <f t="shared" si="7"/>
        <v>0</v>
      </c>
      <c r="I60" t="b">
        <f t="shared" si="7"/>
        <v>0</v>
      </c>
      <c r="M60" t="b">
        <f t="shared" si="8"/>
        <v>0</v>
      </c>
      <c r="N60" t="b">
        <f t="shared" si="8"/>
        <v>0</v>
      </c>
      <c r="T60" s="126"/>
      <c r="U60" s="126"/>
      <c r="V60" s="126"/>
      <c r="W60" s="126"/>
      <c r="X60" s="126"/>
      <c r="Y60" s="126"/>
    </row>
    <row r="61" spans="2:25" hidden="1" x14ac:dyDescent="0.25">
      <c r="C61" t="b">
        <f t="shared" si="6"/>
        <v>0</v>
      </c>
      <c r="D61" t="b">
        <f t="shared" si="6"/>
        <v>0</v>
      </c>
      <c r="H61" t="b">
        <f t="shared" si="7"/>
        <v>0</v>
      </c>
      <c r="I61" t="b">
        <f t="shared" si="7"/>
        <v>0</v>
      </c>
      <c r="M61" t="b">
        <f t="shared" si="8"/>
        <v>0</v>
      </c>
      <c r="N61" t="b">
        <f t="shared" si="8"/>
        <v>0</v>
      </c>
      <c r="T61" s="126"/>
      <c r="U61" s="126"/>
      <c r="V61" s="126"/>
      <c r="W61" s="126"/>
      <c r="X61" s="126"/>
      <c r="Y61" s="126"/>
    </row>
    <row r="62" spans="2:25" hidden="1" x14ac:dyDescent="0.25">
      <c r="C62" t="b">
        <f t="shared" si="6"/>
        <v>0</v>
      </c>
      <c r="D62" t="b">
        <f t="shared" si="6"/>
        <v>0</v>
      </c>
      <c r="H62" t="b">
        <f t="shared" si="7"/>
        <v>0</v>
      </c>
      <c r="I62" t="b">
        <f t="shared" si="7"/>
        <v>0</v>
      </c>
      <c r="M62" t="b">
        <f t="shared" si="8"/>
        <v>0</v>
      </c>
      <c r="N62" t="b">
        <f t="shared" si="8"/>
        <v>0</v>
      </c>
      <c r="T62" s="126"/>
      <c r="U62" s="126"/>
      <c r="V62" s="126"/>
      <c r="W62" s="126"/>
      <c r="X62" s="126"/>
      <c r="Y62" s="126"/>
    </row>
    <row r="63" spans="2:25" hidden="1" x14ac:dyDescent="0.25">
      <c r="C63" t="b">
        <f t="shared" si="6"/>
        <v>0</v>
      </c>
      <c r="D63" t="b">
        <f t="shared" si="6"/>
        <v>0</v>
      </c>
      <c r="H63" t="b">
        <f t="shared" si="7"/>
        <v>0</v>
      </c>
      <c r="I63" t="b">
        <f t="shared" si="7"/>
        <v>0</v>
      </c>
      <c r="M63" t="b">
        <f t="shared" si="8"/>
        <v>0</v>
      </c>
      <c r="N63" t="b">
        <f t="shared" si="8"/>
        <v>0</v>
      </c>
      <c r="T63" s="126"/>
      <c r="U63" s="126"/>
      <c r="V63" s="126"/>
      <c r="W63" s="126"/>
      <c r="X63" s="126"/>
      <c r="Y63" s="126"/>
    </row>
    <row r="64" spans="2:25" hidden="1" x14ac:dyDescent="0.25">
      <c r="C64" t="b">
        <f t="shared" si="6"/>
        <v>0</v>
      </c>
      <c r="D64" t="b">
        <f t="shared" si="6"/>
        <v>0</v>
      </c>
      <c r="H64" t="b">
        <f t="shared" si="7"/>
        <v>0</v>
      </c>
      <c r="I64" t="b">
        <f t="shared" si="7"/>
        <v>0</v>
      </c>
      <c r="M64" t="b">
        <f t="shared" si="8"/>
        <v>0</v>
      </c>
      <c r="N64" t="b">
        <f t="shared" si="8"/>
        <v>0</v>
      </c>
      <c r="T64" s="126"/>
      <c r="U64" s="126"/>
      <c r="V64" s="126"/>
      <c r="W64" s="126"/>
      <c r="X64" s="126"/>
      <c r="Y64" s="126"/>
    </row>
    <row r="65" spans="3:25" hidden="1" x14ac:dyDescent="0.25">
      <c r="C65" t="b">
        <f t="shared" si="6"/>
        <v>0</v>
      </c>
      <c r="D65" t="b">
        <f t="shared" si="6"/>
        <v>0</v>
      </c>
      <c r="H65" t="b">
        <f t="shared" si="7"/>
        <v>0</v>
      </c>
      <c r="I65" t="b">
        <f t="shared" si="7"/>
        <v>0</v>
      </c>
      <c r="M65" t="b">
        <f t="shared" si="8"/>
        <v>0</v>
      </c>
      <c r="N65" t="b">
        <f t="shared" si="8"/>
        <v>0</v>
      </c>
      <c r="T65" s="126"/>
      <c r="U65" s="126"/>
      <c r="V65" s="126"/>
      <c r="W65" s="126"/>
      <c r="X65" s="126"/>
      <c r="Y65" s="126"/>
    </row>
    <row r="66" spans="3:25" hidden="1" x14ac:dyDescent="0.25">
      <c r="C66" t="b">
        <f t="shared" si="6"/>
        <v>0</v>
      </c>
      <c r="D66" t="b">
        <f t="shared" si="6"/>
        <v>0</v>
      </c>
      <c r="H66" t="b">
        <f t="shared" si="7"/>
        <v>0</v>
      </c>
      <c r="I66" t="b">
        <f t="shared" si="7"/>
        <v>0</v>
      </c>
      <c r="M66" t="b">
        <f t="shared" si="8"/>
        <v>0</v>
      </c>
      <c r="N66" t="b">
        <f t="shared" si="8"/>
        <v>0</v>
      </c>
      <c r="T66" s="126"/>
      <c r="U66" s="126"/>
      <c r="V66" s="126"/>
      <c r="W66" s="126"/>
      <c r="X66" s="126"/>
      <c r="Y66" s="126"/>
    </row>
    <row r="67" spans="3:25" hidden="1" x14ac:dyDescent="0.25">
      <c r="C67" t="b">
        <f t="shared" si="6"/>
        <v>0</v>
      </c>
      <c r="D67" t="b">
        <f t="shared" si="6"/>
        <v>0</v>
      </c>
      <c r="H67" t="b">
        <f t="shared" si="7"/>
        <v>0</v>
      </c>
      <c r="I67" t="b">
        <f t="shared" si="7"/>
        <v>0</v>
      </c>
      <c r="M67" t="b">
        <f t="shared" si="8"/>
        <v>0</v>
      </c>
      <c r="N67" t="b">
        <f t="shared" si="8"/>
        <v>0</v>
      </c>
      <c r="T67" s="126"/>
      <c r="U67" s="126"/>
      <c r="V67" s="126"/>
      <c r="W67" s="126"/>
      <c r="X67" s="126"/>
      <c r="Y67" s="126"/>
    </row>
    <row r="68" spans="3:25" hidden="1" x14ac:dyDescent="0.25">
      <c r="C68" t="b">
        <f t="shared" si="6"/>
        <v>0</v>
      </c>
      <c r="D68" t="b">
        <f t="shared" si="6"/>
        <v>0</v>
      </c>
      <c r="H68" t="b">
        <f t="shared" si="7"/>
        <v>0</v>
      </c>
      <c r="I68" t="b">
        <f t="shared" si="7"/>
        <v>0</v>
      </c>
      <c r="M68" t="b">
        <f t="shared" si="8"/>
        <v>0</v>
      </c>
      <c r="N68" t="b">
        <f t="shared" si="8"/>
        <v>0</v>
      </c>
      <c r="T68" s="126"/>
      <c r="U68" s="126"/>
      <c r="V68" s="126"/>
      <c r="W68" s="126"/>
      <c r="X68" s="126"/>
      <c r="Y68" s="126"/>
    </row>
    <row r="69" spans="3:25" hidden="1" x14ac:dyDescent="0.25">
      <c r="C69" t="b">
        <f t="shared" si="6"/>
        <v>0</v>
      </c>
      <c r="D69" t="b">
        <f t="shared" si="6"/>
        <v>0</v>
      </c>
      <c r="H69" t="b">
        <f t="shared" si="7"/>
        <v>0</v>
      </c>
      <c r="I69" t="b">
        <f t="shared" si="7"/>
        <v>0</v>
      </c>
      <c r="M69" t="b">
        <f t="shared" si="8"/>
        <v>0</v>
      </c>
      <c r="N69" t="b">
        <f t="shared" si="8"/>
        <v>0</v>
      </c>
    </row>
    <row r="70" spans="3:25" hidden="1" x14ac:dyDescent="0.25">
      <c r="C70" t="b">
        <f t="shared" si="6"/>
        <v>0</v>
      </c>
      <c r="D70" t="b">
        <f t="shared" si="6"/>
        <v>0</v>
      </c>
      <c r="H70" t="b">
        <f t="shared" si="7"/>
        <v>0</v>
      </c>
      <c r="I70" t="b">
        <f t="shared" si="7"/>
        <v>0</v>
      </c>
      <c r="M70" t="b">
        <f t="shared" si="8"/>
        <v>0</v>
      </c>
      <c r="N70" t="b">
        <f t="shared" si="8"/>
        <v>0</v>
      </c>
    </row>
    <row r="71" spans="3:25" hidden="1" x14ac:dyDescent="0.25">
      <c r="C71" t="b">
        <f t="shared" si="6"/>
        <v>0</v>
      </c>
      <c r="D71" t="b">
        <f t="shared" si="6"/>
        <v>0</v>
      </c>
      <c r="H71" t="b">
        <f t="shared" si="7"/>
        <v>0</v>
      </c>
      <c r="I71" t="b">
        <f t="shared" si="7"/>
        <v>0</v>
      </c>
      <c r="M71" t="b">
        <f t="shared" si="8"/>
        <v>0</v>
      </c>
      <c r="N71" t="b">
        <f t="shared" si="8"/>
        <v>0</v>
      </c>
    </row>
    <row r="72" spans="3:25" hidden="1" x14ac:dyDescent="0.25">
      <c r="C72" t="b">
        <f t="shared" si="6"/>
        <v>0</v>
      </c>
      <c r="D72" t="b">
        <f t="shared" si="6"/>
        <v>0</v>
      </c>
      <c r="H72" t="b">
        <f t="shared" si="7"/>
        <v>0</v>
      </c>
      <c r="I72" t="b">
        <f t="shared" si="7"/>
        <v>0</v>
      </c>
      <c r="M72" t="b">
        <f t="shared" si="8"/>
        <v>0</v>
      </c>
      <c r="N72" t="b">
        <f t="shared" si="8"/>
        <v>0</v>
      </c>
    </row>
    <row r="73" spans="3:25" hidden="1" x14ac:dyDescent="0.25">
      <c r="C73" t="b">
        <f t="shared" si="6"/>
        <v>0</v>
      </c>
      <c r="D73" t="b">
        <f t="shared" si="6"/>
        <v>0</v>
      </c>
      <c r="H73" t="b">
        <f t="shared" si="7"/>
        <v>0</v>
      </c>
      <c r="I73" t="b">
        <f t="shared" si="7"/>
        <v>0</v>
      </c>
      <c r="M73" t="b">
        <f t="shared" si="8"/>
        <v>0</v>
      </c>
      <c r="N73" t="b">
        <f t="shared" si="8"/>
        <v>0</v>
      </c>
    </row>
    <row r="74" spans="3:25" hidden="1" x14ac:dyDescent="0.25">
      <c r="C74" t="b">
        <f t="shared" si="6"/>
        <v>0</v>
      </c>
      <c r="D74" t="b">
        <f t="shared" si="6"/>
        <v>0</v>
      </c>
      <c r="H74" t="b">
        <f t="shared" si="7"/>
        <v>0</v>
      </c>
      <c r="I74" t="b">
        <f t="shared" si="7"/>
        <v>0</v>
      </c>
      <c r="M74" t="b">
        <f t="shared" si="8"/>
        <v>0</v>
      </c>
      <c r="N74" t="b">
        <f t="shared" si="8"/>
        <v>0</v>
      </c>
    </row>
    <row r="75" spans="3:25" hidden="1" x14ac:dyDescent="0.25">
      <c r="C75" t="b">
        <f t="shared" ref="C75:D90" si="9">ISNUMBER(C41)</f>
        <v>0</v>
      </c>
      <c r="D75" t="b">
        <f t="shared" si="9"/>
        <v>0</v>
      </c>
      <c r="H75" t="b">
        <f t="shared" ref="H75:I90" si="10">ISNUMBER(H41)</f>
        <v>0</v>
      </c>
      <c r="I75" t="b">
        <f t="shared" si="10"/>
        <v>0</v>
      </c>
      <c r="M75" t="b">
        <f t="shared" ref="M75:N90" si="11">ISNUMBER(M41)</f>
        <v>0</v>
      </c>
      <c r="N75" t="b">
        <f t="shared" si="11"/>
        <v>0</v>
      </c>
    </row>
    <row r="76" spans="3:25" hidden="1" x14ac:dyDescent="0.25">
      <c r="C76" t="b">
        <f t="shared" si="9"/>
        <v>0</v>
      </c>
      <c r="D76" t="b">
        <f t="shared" si="9"/>
        <v>0</v>
      </c>
      <c r="H76" t="b">
        <f t="shared" si="10"/>
        <v>0</v>
      </c>
      <c r="I76" t="b">
        <f t="shared" si="10"/>
        <v>0</v>
      </c>
      <c r="M76" t="b">
        <f t="shared" si="11"/>
        <v>0</v>
      </c>
      <c r="N76" t="b">
        <f t="shared" si="11"/>
        <v>0</v>
      </c>
    </row>
    <row r="77" spans="3:25" hidden="1" x14ac:dyDescent="0.25">
      <c r="C77" t="b">
        <f t="shared" si="9"/>
        <v>0</v>
      </c>
      <c r="D77" t="b">
        <f t="shared" si="9"/>
        <v>0</v>
      </c>
      <c r="H77" t="b">
        <f t="shared" si="10"/>
        <v>0</v>
      </c>
      <c r="I77" t="b">
        <f t="shared" si="10"/>
        <v>0</v>
      </c>
      <c r="M77" t="b">
        <f t="shared" si="11"/>
        <v>0</v>
      </c>
      <c r="N77" t="b">
        <f t="shared" si="11"/>
        <v>0</v>
      </c>
    </row>
    <row r="78" spans="3:25" hidden="1" x14ac:dyDescent="0.25">
      <c r="C78" t="b">
        <f t="shared" si="9"/>
        <v>0</v>
      </c>
      <c r="D78" t="b">
        <f t="shared" si="9"/>
        <v>0</v>
      </c>
      <c r="H78" t="b">
        <f t="shared" si="10"/>
        <v>0</v>
      </c>
      <c r="I78" t="b">
        <f t="shared" si="10"/>
        <v>0</v>
      </c>
      <c r="M78" t="b">
        <f t="shared" si="11"/>
        <v>0</v>
      </c>
      <c r="N78" t="b">
        <f t="shared" si="11"/>
        <v>0</v>
      </c>
    </row>
    <row r="79" spans="3:25" hidden="1" x14ac:dyDescent="0.25">
      <c r="C79" t="b">
        <f t="shared" si="9"/>
        <v>0</v>
      </c>
      <c r="D79" t="b">
        <f t="shared" si="9"/>
        <v>0</v>
      </c>
      <c r="H79" t="b">
        <f t="shared" si="10"/>
        <v>0</v>
      </c>
      <c r="I79" t="b">
        <f t="shared" si="10"/>
        <v>0</v>
      </c>
      <c r="M79" t="b">
        <f t="shared" si="11"/>
        <v>0</v>
      </c>
      <c r="N79" t="b">
        <f t="shared" si="11"/>
        <v>0</v>
      </c>
    </row>
    <row r="80" spans="3:25" hidden="1" x14ac:dyDescent="0.25">
      <c r="C80" t="b">
        <f t="shared" si="9"/>
        <v>0</v>
      </c>
      <c r="D80" t="b">
        <f t="shared" si="9"/>
        <v>0</v>
      </c>
      <c r="H80" t="b">
        <f t="shared" si="10"/>
        <v>0</v>
      </c>
      <c r="I80" t="b">
        <f t="shared" si="10"/>
        <v>0</v>
      </c>
      <c r="M80" t="b">
        <f t="shared" si="11"/>
        <v>0</v>
      </c>
      <c r="N80" t="b">
        <f t="shared" si="11"/>
        <v>0</v>
      </c>
    </row>
    <row r="81" spans="3:14" hidden="1" x14ac:dyDescent="0.25">
      <c r="C81" t="b">
        <f t="shared" si="9"/>
        <v>0</v>
      </c>
      <c r="D81" t="b">
        <f t="shared" si="9"/>
        <v>0</v>
      </c>
      <c r="H81" t="b">
        <f t="shared" si="10"/>
        <v>0</v>
      </c>
      <c r="I81" t="b">
        <f t="shared" si="10"/>
        <v>0</v>
      </c>
      <c r="M81" t="b">
        <f t="shared" si="11"/>
        <v>0</v>
      </c>
      <c r="N81" t="b">
        <f t="shared" si="11"/>
        <v>0</v>
      </c>
    </row>
    <row r="82" spans="3:14" hidden="1" x14ac:dyDescent="0.25">
      <c r="C82" t="b">
        <f t="shared" si="9"/>
        <v>0</v>
      </c>
      <c r="D82" t="b">
        <f t="shared" si="9"/>
        <v>0</v>
      </c>
      <c r="H82" t="b">
        <f t="shared" si="10"/>
        <v>0</v>
      </c>
      <c r="I82" t="b">
        <f t="shared" si="10"/>
        <v>0</v>
      </c>
      <c r="M82" t="b">
        <f t="shared" si="11"/>
        <v>0</v>
      </c>
      <c r="N82" t="b">
        <f t="shared" si="11"/>
        <v>0</v>
      </c>
    </row>
    <row r="83" spans="3:14" hidden="1" x14ac:dyDescent="0.25">
      <c r="C83" t="b">
        <f t="shared" si="9"/>
        <v>0</v>
      </c>
      <c r="D83" t="b">
        <f t="shared" si="9"/>
        <v>0</v>
      </c>
      <c r="H83" t="b">
        <f t="shared" si="10"/>
        <v>0</v>
      </c>
      <c r="I83" t="b">
        <f t="shared" si="10"/>
        <v>0</v>
      </c>
      <c r="M83" t="b">
        <f t="shared" si="11"/>
        <v>0</v>
      </c>
      <c r="N83" t="b">
        <f t="shared" si="11"/>
        <v>0</v>
      </c>
    </row>
    <row r="84" spans="3:14" hidden="1" x14ac:dyDescent="0.25">
      <c r="C84" t="b">
        <f t="shared" si="9"/>
        <v>0</v>
      </c>
      <c r="D84" t="b">
        <f t="shared" si="9"/>
        <v>0</v>
      </c>
      <c r="H84" t="b">
        <f t="shared" si="10"/>
        <v>0</v>
      </c>
      <c r="I84" t="b">
        <f t="shared" si="10"/>
        <v>0</v>
      </c>
      <c r="M84" t="b">
        <f t="shared" si="11"/>
        <v>0</v>
      </c>
      <c r="N84" t="b">
        <f t="shared" si="11"/>
        <v>0</v>
      </c>
    </row>
    <row r="85" spans="3:14" hidden="1" x14ac:dyDescent="0.25">
      <c r="C85" t="b">
        <f t="shared" si="9"/>
        <v>0</v>
      </c>
      <c r="D85" t="b">
        <f t="shared" si="9"/>
        <v>0</v>
      </c>
      <c r="H85" t="b">
        <f t="shared" si="10"/>
        <v>0</v>
      </c>
      <c r="I85" t="b">
        <f t="shared" si="10"/>
        <v>0</v>
      </c>
      <c r="M85" t="b">
        <f t="shared" si="11"/>
        <v>0</v>
      </c>
      <c r="N85" t="b">
        <f t="shared" si="11"/>
        <v>0</v>
      </c>
    </row>
    <row r="86" spans="3:14" hidden="1" x14ac:dyDescent="0.25">
      <c r="C86" t="b">
        <f t="shared" si="9"/>
        <v>0</v>
      </c>
      <c r="D86" t="b">
        <f t="shared" si="9"/>
        <v>0</v>
      </c>
      <c r="H86" t="b">
        <f t="shared" si="10"/>
        <v>0</v>
      </c>
      <c r="I86" t="b">
        <f t="shared" si="10"/>
        <v>0</v>
      </c>
      <c r="M86" t="b">
        <f t="shared" si="11"/>
        <v>0</v>
      </c>
      <c r="N86" t="b">
        <f t="shared" si="11"/>
        <v>0</v>
      </c>
    </row>
    <row r="87" spans="3:14" hidden="1" x14ac:dyDescent="0.25">
      <c r="C87" t="b">
        <f t="shared" si="9"/>
        <v>0</v>
      </c>
      <c r="D87" t="b">
        <f t="shared" si="9"/>
        <v>0</v>
      </c>
      <c r="H87" t="b">
        <f t="shared" si="10"/>
        <v>0</v>
      </c>
      <c r="I87" t="b">
        <f t="shared" si="10"/>
        <v>0</v>
      </c>
      <c r="M87" t="b">
        <f t="shared" si="11"/>
        <v>0</v>
      </c>
      <c r="N87" t="b">
        <f t="shared" si="11"/>
        <v>0</v>
      </c>
    </row>
    <row r="88" spans="3:14" hidden="1" x14ac:dyDescent="0.25">
      <c r="C88" t="b">
        <f t="shared" si="9"/>
        <v>0</v>
      </c>
      <c r="D88" t="b">
        <f t="shared" si="9"/>
        <v>0</v>
      </c>
      <c r="H88" t="b">
        <f t="shared" si="10"/>
        <v>0</v>
      </c>
      <c r="I88" t="b">
        <f t="shared" si="10"/>
        <v>0</v>
      </c>
      <c r="M88" t="b">
        <f t="shared" si="11"/>
        <v>0</v>
      </c>
      <c r="N88" t="b">
        <f t="shared" si="11"/>
        <v>0</v>
      </c>
    </row>
    <row r="89" spans="3:14" hidden="1" x14ac:dyDescent="0.25">
      <c r="C89" t="b">
        <f t="shared" si="9"/>
        <v>0</v>
      </c>
      <c r="D89" t="b">
        <f t="shared" si="9"/>
        <v>0</v>
      </c>
      <c r="H89" t="b">
        <f t="shared" si="10"/>
        <v>0</v>
      </c>
      <c r="I89" t="b">
        <f t="shared" si="10"/>
        <v>0</v>
      </c>
      <c r="M89" t="b">
        <f t="shared" si="11"/>
        <v>0</v>
      </c>
      <c r="N89" t="b">
        <f t="shared" si="11"/>
        <v>0</v>
      </c>
    </row>
    <row r="90" spans="3:14" hidden="1" x14ac:dyDescent="0.25">
      <c r="C90" t="b">
        <f t="shared" si="9"/>
        <v>0</v>
      </c>
      <c r="D90" t="b">
        <f t="shared" si="9"/>
        <v>0</v>
      </c>
      <c r="H90" t="b">
        <f t="shared" si="10"/>
        <v>0</v>
      </c>
      <c r="I90" t="b">
        <f t="shared" si="10"/>
        <v>0</v>
      </c>
      <c r="M90" t="b">
        <f t="shared" si="11"/>
        <v>0</v>
      </c>
      <c r="N90" t="b">
        <f t="shared" si="11"/>
        <v>0</v>
      </c>
    </row>
    <row r="144" ht="15.75" thickBot="1" x14ac:dyDescent="0.3"/>
    <row r="145" spans="34:46" ht="16.5" thickTop="1" thickBot="1" x14ac:dyDescent="0.3">
      <c r="AI145" s="219" t="s">
        <v>88</v>
      </c>
      <c r="AJ145" s="219"/>
    </row>
    <row r="146" spans="34:46" ht="15.75" thickBot="1" x14ac:dyDescent="0.3">
      <c r="AI146" s="133" t="s">
        <v>89</v>
      </c>
      <c r="AJ146" s="134" t="s">
        <v>90</v>
      </c>
    </row>
    <row r="147" spans="34:46" x14ac:dyDescent="0.25">
      <c r="AI147" s="135" t="s">
        <v>91</v>
      </c>
      <c r="AJ147" s="136">
        <v>60</v>
      </c>
      <c r="AS147" s="126" t="str">
        <f>IF($P$14="PA4",$P$16+80,"NOT PA4")</f>
        <v>NOT PA4</v>
      </c>
      <c r="AT147" s="126" t="str">
        <f>IF(P14="PA4",IF($AS$147&gt;=$AS$148,$AS$147,$AS$148),"NOT PA4")</f>
        <v>NOT PA4</v>
      </c>
    </row>
    <row r="148" spans="34:46" x14ac:dyDescent="0.25">
      <c r="AI148" s="135" t="s">
        <v>92</v>
      </c>
      <c r="AJ148" s="136">
        <v>70</v>
      </c>
      <c r="AS148" s="126" t="str">
        <f>IF($P$14="PA4",170,"NOT PA4")</f>
        <v>NOT PA4</v>
      </c>
    </row>
    <row r="149" spans="34:46" x14ac:dyDescent="0.25">
      <c r="AI149" s="135" t="s">
        <v>95</v>
      </c>
      <c r="AJ149" s="136">
        <v>80</v>
      </c>
    </row>
    <row r="150" spans="34:46" ht="15.75" thickBot="1" x14ac:dyDescent="0.3">
      <c r="AI150" s="137" t="s">
        <v>93</v>
      </c>
      <c r="AJ150" s="138">
        <v>250</v>
      </c>
    </row>
    <row r="151" spans="34:46" ht="15.75" thickTop="1" x14ac:dyDescent="0.25">
      <c r="AH151" s="139" t="s">
        <v>99</v>
      </c>
      <c r="AI151" s="140" t="e">
        <f>VLOOKUP(D8,AI147:AJ150,2,FALSE)</f>
        <v>#N/A</v>
      </c>
    </row>
    <row r="152" spans="34:46" x14ac:dyDescent="0.25">
      <c r="AH152" s="139" t="s">
        <v>96</v>
      </c>
      <c r="AI152" s="126" t="e">
        <f>IF(I11&gt;=AI151,"No","Yes")</f>
        <v>#N/A</v>
      </c>
    </row>
    <row r="153" spans="34:46" x14ac:dyDescent="0.25">
      <c r="AH153" s="139" t="s">
        <v>100</v>
      </c>
      <c r="AI153" s="140" t="e">
        <f>IF(I11&gt;=AI151,I11,AI151)</f>
        <v>#N/A</v>
      </c>
    </row>
    <row r="155" spans="34:46" x14ac:dyDescent="0.25">
      <c r="AH155" s="139" t="s">
        <v>27</v>
      </c>
    </row>
    <row r="156" spans="34:46" x14ac:dyDescent="0.25">
      <c r="AH156" s="139" t="s">
        <v>28</v>
      </c>
    </row>
    <row r="158" spans="34:46" x14ac:dyDescent="0.25">
      <c r="AM158" s="132" t="e">
        <f>ROUND(1267.2*((I10/9)+(I9*AI153/150)),2)</f>
        <v>#N/A</v>
      </c>
    </row>
    <row r="159" spans="34:46" x14ac:dyDescent="0.25">
      <c r="AH159" s="141" t="s">
        <v>18</v>
      </c>
      <c r="AI159" s="126" t="s">
        <v>102</v>
      </c>
    </row>
    <row r="160" spans="34:46" x14ac:dyDescent="0.25">
      <c r="AH160" s="141" t="s">
        <v>19</v>
      </c>
      <c r="AI160" s="126" t="s">
        <v>103</v>
      </c>
      <c r="AO160" s="126" t="str">
        <f>IF(P15="Yes","PAEfive",IF(P14="PA1","PAEone",IF(P14="PA2","PAEtwo",IF(P14="PA3","PAEthree",IF(P14="PA4","PAEfour","PAEempty")))))</f>
        <v>PAEempty</v>
      </c>
      <c r="AP160" s="126" t="str">
        <f>IF(P15="Yes","Afive",IF(P14="PA1","Aone",IF(P14="PA2","Atwo",IF(P14="PA3","Athree",IF(P14="PA4","Afour","")))))</f>
        <v/>
      </c>
    </row>
    <row r="161" spans="34:45" x14ac:dyDescent="0.25">
      <c r="AH161" s="141" t="s">
        <v>20</v>
      </c>
      <c r="AI161" s="126" t="s">
        <v>104</v>
      </c>
    </row>
    <row r="162" spans="34:45" x14ac:dyDescent="0.25">
      <c r="AH162" s="141" t="s">
        <v>21</v>
      </c>
      <c r="AI162" s="126" t="s">
        <v>105</v>
      </c>
      <c r="AP162" s="126" t="s">
        <v>148</v>
      </c>
    </row>
    <row r="163" spans="34:45" ht="54.95" customHeight="1" x14ac:dyDescent="0.25">
      <c r="AP163" s="126" t="s">
        <v>108</v>
      </c>
    </row>
    <row r="164" spans="34:45" ht="45" customHeight="1" x14ac:dyDescent="0.25">
      <c r="AP164" s="126" t="s">
        <v>110</v>
      </c>
    </row>
    <row r="165" spans="34:45" ht="47.45" customHeight="1" x14ac:dyDescent="0.25">
      <c r="AL165" s="126" t="s">
        <v>109</v>
      </c>
      <c r="AP165" s="126" t="s">
        <v>111</v>
      </c>
    </row>
    <row r="166" spans="34:45" ht="51.6" customHeight="1" x14ac:dyDescent="0.25">
      <c r="AL166" s="126" t="s">
        <v>113</v>
      </c>
      <c r="AP166" s="126" t="s">
        <v>112</v>
      </c>
    </row>
    <row r="167" spans="34:45" ht="45" customHeight="1" x14ac:dyDescent="0.25">
      <c r="AL167" s="126" t="s">
        <v>114</v>
      </c>
      <c r="AP167" s="126" t="s">
        <v>124</v>
      </c>
    </row>
    <row r="168" spans="34:45" x14ac:dyDescent="0.25">
      <c r="AL168" s="126" t="s">
        <v>115</v>
      </c>
    </row>
    <row r="169" spans="34:45" ht="47.45" customHeight="1" x14ac:dyDescent="0.25">
      <c r="AL169" s="126" t="s">
        <v>125</v>
      </c>
      <c r="AS169" s="142" t="str">
        <f>IF(P15="Yes","payequationfive",IF(P14="PA1","payequationone",IF(P14="PA2","payequationtwo",IF(P14="PA3","payequationthree",IF(P14="PA4","payequationfour","")))))</f>
        <v/>
      </c>
    </row>
    <row r="170" spans="34:45" x14ac:dyDescent="0.25">
      <c r="AS170" s="142"/>
    </row>
    <row r="171" spans="34:45" ht="54" customHeight="1" x14ac:dyDescent="0.25">
      <c r="AS171" s="142" t="s">
        <v>117</v>
      </c>
    </row>
    <row r="172" spans="34:45" ht="54" customHeight="1" x14ac:dyDescent="0.25">
      <c r="AS172" s="142" t="s">
        <v>118</v>
      </c>
    </row>
    <row r="173" spans="34:45" ht="54" customHeight="1" x14ac:dyDescent="0.25">
      <c r="AS173" s="142" t="s">
        <v>119</v>
      </c>
    </row>
    <row r="174" spans="34:45" ht="54" customHeight="1" x14ac:dyDescent="0.25">
      <c r="AS174" s="142" t="s">
        <v>120</v>
      </c>
    </row>
    <row r="175" spans="34:45" ht="54" customHeight="1" x14ac:dyDescent="0.25">
      <c r="AS175" s="142" t="s">
        <v>121</v>
      </c>
    </row>
  </sheetData>
  <sheetProtection algorithmName="SHA-512" hashValue="zRdnaPVZn9pI/5G1Ryfo/NFkoOauzXPy5ay9WI1Hdz5+8XbE0vhF5HuJU43jg3/tCrTXHMX3OT1jIBz0Do04nQ==" saltValue="TQxwX1EQqUtUL42O6Bju7Q==" spinCount="100000" sheet="1" objects="1" scenarios="1" selectLockedCells="1"/>
  <mergeCells count="32">
    <mergeCell ref="AI145:AJ145"/>
    <mergeCell ref="B21:H21"/>
    <mergeCell ref="I21:J21"/>
    <mergeCell ref="K21:O21"/>
    <mergeCell ref="B22:P22"/>
    <mergeCell ref="D57:F57"/>
    <mergeCell ref="G57:J57"/>
    <mergeCell ref="L57:O57"/>
    <mergeCell ref="E14:L14"/>
    <mergeCell ref="M14:O14"/>
    <mergeCell ref="B15:O15"/>
    <mergeCell ref="C18:D18"/>
    <mergeCell ref="B20:D20"/>
    <mergeCell ref="E20:K20"/>
    <mergeCell ref="B8:C8"/>
    <mergeCell ref="D8:P8"/>
    <mergeCell ref="B9:H9"/>
    <mergeCell ref="B10:H10"/>
    <mergeCell ref="B11:H11"/>
    <mergeCell ref="B13:P13"/>
    <mergeCell ref="E6:P6"/>
    <mergeCell ref="B7:C7"/>
    <mergeCell ref="E7:F7"/>
    <mergeCell ref="G7:J7"/>
    <mergeCell ref="K7:L7"/>
    <mergeCell ref="M7:P7"/>
    <mergeCell ref="B3:P3"/>
    <mergeCell ref="C4:P4"/>
    <mergeCell ref="C5:F5"/>
    <mergeCell ref="H5:I5"/>
    <mergeCell ref="K5:L5"/>
    <mergeCell ref="N5:P5"/>
  </mergeCells>
  <conditionalFormatting sqref="I21">
    <cfRule type="cellIs" dxfId="41" priority="5" operator="between">
      <formula>0.00001</formula>
      <formula>500000</formula>
    </cfRule>
    <cfRule type="cellIs" dxfId="40" priority="6" operator="between">
      <formula>-0.001</formula>
      <formula>-500000</formula>
    </cfRule>
  </conditionalFormatting>
  <conditionalFormatting sqref="L57 F24:F56 K24:K56 P24:P56">
    <cfRule type="containsText" dxfId="39" priority="2" operator="containsText" text="CA">
      <formula>NOT(ISERROR(SEARCH("CA",F24)))</formula>
    </cfRule>
    <cfRule type="cellIs" dxfId="38" priority="3" operator="between">
      <formula>0</formula>
      <formula>500000</formula>
    </cfRule>
    <cfRule type="cellIs" dxfId="37" priority="4" operator="between">
      <formula>-0.0000000001</formula>
      <formula>-500000</formula>
    </cfRule>
  </conditionalFormatting>
  <conditionalFormatting sqref="P21">
    <cfRule type="cellIs" dxfId="36" priority="1" operator="between">
      <formula>0.0000001</formula>
      <formula>500000</formula>
    </cfRule>
  </conditionalFormatting>
  <dataValidations count="9">
    <dataValidation allowBlank="1" showInputMessage="1" showErrorMessage="1" promptTitle="Instructions" prompt="Please add up the total pay adjustments of any excluded lots from this worksheet and enter that value into this cell. If the excluded lots' pay adjustments aren't listed here, then those pay adjustments will count toward the total pay adjustments." sqref="P20" xr:uid="{73525098-CDE8-4620-B12C-900234CF99EE}"/>
    <dataValidation allowBlank="1" showInputMessage="1" showErrorMessage="1" promptTitle="Instructions" prompt="Please enter your target IRI here._x000a__x000a_You can determine your target IRI on the worksheet titled &quot;Target IRI Lookup Table &amp; Tool&quot;" sqref="E18" xr:uid="{79A68446-2CCA-459B-8DE2-3B5651BEAEC2}"/>
    <dataValidation type="list" allowBlank="1" showInputMessage="1" showErrorMessage="1" errorTitle="WARNING" error="Please enter a valid entry from the drop-down menu or leave this cell blank" promptTitle="Instructions" prompt="Please select a value from the drop-down menu._x000a__x000a_Milling is one operation. Paving each layer of asphalt mix is an individual operation unless plans specify paving a mix in two lifts.  In such case, each lift is considered as an operation." sqref="P15" xr:uid="{E5809A49-6DEB-48FB-ACD5-0DBC888D123B}">
      <formula1>$AH$155:$AH$156</formula1>
    </dataValidation>
    <dataValidation type="decimal" allowBlank="1" showInputMessage="1" showErrorMessage="1" errorTitle="Warning" error="Please enter a numeric value between 0 and 300 in/mi for the IRI measurement" promptTitle="Instructions" prompt="Please enter your current or preconstruction IRI here." sqref="L16" xr:uid="{67A70366-2AAB-4112-9480-B5E4B26A0315}">
      <formula1>0</formula1>
      <formula2>500</formula2>
    </dataValidation>
    <dataValidation type="decimal" allowBlank="1" showInputMessage="1" showErrorMessage="1" errorTitle="Warning" error="Please enter a numeric value between 0 and 500 in/mi for the IRI measurement" promptTitle="Instructions" prompt="Please enter your target IRI here._x000a__x000a_You can determine your target IRI on the worksheet titled &quot;Target IRI Lookup Table &amp; Tool&quot;" sqref="P16" xr:uid="{B97ADD88-536C-4E89-8B78-9EDCA477ED95}">
      <formula1>0</formula1>
      <formula2>500</formula2>
    </dataValidation>
    <dataValidation type="decimal" allowBlank="1" showInputMessage="1" showErrorMessage="1" errorTitle="Warning" error="Please enter a numeric value between 0 and 500 in/mi for the IRI measurement" promptTitle="Instructions" prompt="Please enter your pre-construction IRI here." sqref="F16" xr:uid="{294C0EE7-DA21-4141-A109-1D470C3C2ED2}">
      <formula1>0</formula1>
      <formula2>500</formula2>
    </dataValidation>
    <dataValidation type="list" errorStyle="warning" allowBlank="1" showInputMessage="1" showErrorMessage="1" errorTitle="WARNING" error="Please select a value for the paving route location from the drop-down menu" promptTitle="Instrucitons" prompt="Please select a value from the drop-down menu" sqref="E14:L14" xr:uid="{38A5E343-DB23-45E8-BED8-EC9FBCBEE27B}">
      <formula1>$AH$159:$AH$162</formula1>
    </dataValidation>
    <dataValidation errorStyle="warning" allowBlank="1" showInputMessage="1" sqref="E19" xr:uid="{E734EFC8-53D2-42FC-A2E5-5436AF603022}"/>
    <dataValidation type="list" errorStyle="warning" allowBlank="1" showInputMessage="1" showErrorMessage="1" errorTitle="WARNING" error="Incorrect value entered in cell D8. Please choose a surface course mix from the drop-down menu" promptTitle="Instructions" prompt="Please select a surface course mix from the drop-down menu" sqref="D8" xr:uid="{47C71057-A4D3-4641-92B3-DD2021804197}">
      <formula1>$AI$147:$AI$150</formula1>
    </dataValidation>
  </dataValidations>
  <pageMargins left="0.7" right="0.7" top="0.75" bottom="0.75" header="0.3" footer="0.3"/>
  <pageSetup scale="72" fitToHeight="0" orientation="portrait" r:id="rId1"/>
  <headerFooter>
    <oddHeader>&amp;C&amp;"-,Bold"&amp;12Lane IRI Data Summary
&amp;A</oddHeader>
    <oddFooter>&amp;L&amp;G&amp;C&amp;"-,Bold"&amp;14New Jersey Department of Transportation
Division of Local Aid &amp; Economic Development&amp;R&amp;G</oddFooter>
  </headerFooter>
  <drawing r:id="rId2"/>
  <legacyDrawing r:id="rId3"/>
  <legacyDrawingHF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DE1FD-F8F5-4656-A560-8DD25600A1EA}">
  <sheetPr>
    <pageSetUpPr fitToPage="1"/>
  </sheetPr>
  <dimension ref="B1:IO175"/>
  <sheetViews>
    <sheetView topLeftCell="A3" zoomScale="115" zoomScaleNormal="115" workbookViewId="0">
      <selection activeCell="O24" sqref="O24"/>
    </sheetView>
  </sheetViews>
  <sheetFormatPr defaultColWidth="8.7109375" defaultRowHeight="15" x14ac:dyDescent="0.25"/>
  <cols>
    <col min="1" max="1" width="9" customWidth="1"/>
    <col min="2" max="2" width="9.5703125" customWidth="1"/>
    <col min="3" max="3" width="7.85546875" customWidth="1"/>
    <col min="4" max="4" width="7.5703125" customWidth="1"/>
    <col min="5" max="5" width="5.140625" customWidth="1"/>
    <col min="6" max="6" width="12.42578125" customWidth="1"/>
    <col min="7" max="7" width="8.5703125" customWidth="1"/>
    <col min="8" max="9" width="7.7109375" customWidth="1"/>
    <col min="10" max="10" width="5.28515625" customWidth="1"/>
    <col min="11" max="11" width="12.42578125" customWidth="1"/>
    <col min="12" max="12" width="8.140625" bestFit="1" customWidth="1"/>
    <col min="13" max="13" width="7.42578125" customWidth="1"/>
    <col min="14" max="14" width="6.85546875" customWidth="1"/>
    <col min="15" max="15" width="5.7109375" customWidth="1"/>
    <col min="16" max="16" width="12.42578125" customWidth="1"/>
    <col min="17" max="19" width="57" customWidth="1"/>
    <col min="20" max="20" width="10.5703125" customWidth="1"/>
    <col min="23" max="23" width="10.42578125" customWidth="1"/>
    <col min="26" max="34" width="8.7109375" style="126"/>
    <col min="35" max="35" width="99.85546875" style="126" customWidth="1"/>
    <col min="36" max="38" width="8.7109375" style="126"/>
    <col min="39" max="39" width="30.42578125" style="126" customWidth="1"/>
    <col min="40" max="41" width="8.7109375" style="126"/>
    <col min="42" max="42" width="9.42578125" style="126" bestFit="1" customWidth="1"/>
    <col min="43" max="43" width="70.85546875" style="126" customWidth="1"/>
    <col min="44" max="46" width="8.7109375" style="126"/>
    <col min="47" max="47" width="88.7109375" style="126" customWidth="1"/>
    <col min="48" max="249" width="8.7109375" style="126"/>
  </cols>
  <sheetData>
    <row r="1" spans="2:25" ht="12.6" hidden="1" customHeight="1" x14ac:dyDescent="0.25"/>
    <row r="2" spans="2:25" hidden="1" x14ac:dyDescent="0.25"/>
    <row r="3" spans="2:25" ht="15.75" thickBot="1" x14ac:dyDescent="0.3">
      <c r="B3" s="237" t="s">
        <v>178</v>
      </c>
      <c r="C3" s="237"/>
      <c r="D3" s="237"/>
      <c r="E3" s="237"/>
      <c r="F3" s="237"/>
      <c r="G3" s="237"/>
      <c r="H3" s="237"/>
      <c r="I3" s="237"/>
      <c r="J3" s="237"/>
      <c r="K3" s="237"/>
      <c r="L3" s="237"/>
      <c r="M3" s="237"/>
      <c r="N3" s="237"/>
      <c r="O3" s="237"/>
      <c r="P3" s="237"/>
    </row>
    <row r="4" spans="2:25" ht="15.75" thickBot="1" x14ac:dyDescent="0.3">
      <c r="B4" s="43" t="s">
        <v>78</v>
      </c>
      <c r="C4" s="204"/>
      <c r="D4" s="204"/>
      <c r="E4" s="204"/>
      <c r="F4" s="204"/>
      <c r="G4" s="204"/>
      <c r="H4" s="204"/>
      <c r="I4" s="204"/>
      <c r="J4" s="204"/>
      <c r="K4" s="204"/>
      <c r="L4" s="204"/>
      <c r="M4" s="204"/>
      <c r="N4" s="204"/>
      <c r="O4" s="204"/>
      <c r="P4" s="205"/>
      <c r="Q4" s="155"/>
      <c r="R4" s="126"/>
      <c r="S4" s="126"/>
      <c r="T4" s="126"/>
      <c r="U4" s="126"/>
      <c r="V4" s="126"/>
      <c r="W4" s="126"/>
      <c r="X4" s="126"/>
      <c r="Y4" s="126"/>
    </row>
    <row r="5" spans="2:25" ht="15.75" thickBot="1" x14ac:dyDescent="0.3">
      <c r="B5" s="44" t="s">
        <v>79</v>
      </c>
      <c r="C5" s="206"/>
      <c r="D5" s="206"/>
      <c r="E5" s="206"/>
      <c r="F5" s="207"/>
      <c r="G5" s="44" t="s">
        <v>80</v>
      </c>
      <c r="H5" s="208"/>
      <c r="I5" s="209"/>
      <c r="J5" s="44" t="s">
        <v>81</v>
      </c>
      <c r="K5" s="211"/>
      <c r="L5" s="212"/>
      <c r="M5" s="45" t="s">
        <v>82</v>
      </c>
      <c r="N5" s="210"/>
      <c r="O5" s="211"/>
      <c r="P5" s="212"/>
      <c r="Q5" s="154"/>
      <c r="R5" s="126"/>
      <c r="S5" s="126"/>
      <c r="T5" s="126"/>
      <c r="U5" s="126"/>
      <c r="V5" s="126"/>
      <c r="W5" s="126"/>
      <c r="X5" s="126"/>
      <c r="Y5" s="126"/>
    </row>
    <row r="6" spans="2:25" ht="15.75" thickBot="1" x14ac:dyDescent="0.3">
      <c r="B6" s="46" t="s">
        <v>83</v>
      </c>
      <c r="C6" s="47"/>
      <c r="D6" s="47"/>
      <c r="E6" s="211"/>
      <c r="F6" s="211"/>
      <c r="G6" s="211"/>
      <c r="H6" s="211"/>
      <c r="I6" s="211"/>
      <c r="J6" s="211"/>
      <c r="K6" s="211"/>
      <c r="L6" s="211"/>
      <c r="M6" s="211"/>
      <c r="N6" s="211"/>
      <c r="O6" s="211"/>
      <c r="P6" s="212"/>
      <c r="Q6" s="126"/>
      <c r="R6" s="126"/>
      <c r="S6" s="126"/>
      <c r="T6" s="126"/>
      <c r="U6" s="126"/>
      <c r="V6" s="126"/>
      <c r="W6" s="126"/>
      <c r="X6" s="126"/>
      <c r="Y6" s="126"/>
    </row>
    <row r="7" spans="2:25" ht="15.6" customHeight="1" thickBot="1" x14ac:dyDescent="0.3">
      <c r="B7" s="202" t="s">
        <v>84</v>
      </c>
      <c r="C7" s="203"/>
      <c r="D7" s="30"/>
      <c r="E7" s="202" t="s">
        <v>85</v>
      </c>
      <c r="F7" s="203"/>
      <c r="G7" s="216"/>
      <c r="H7" s="216"/>
      <c r="I7" s="216"/>
      <c r="J7" s="217"/>
      <c r="K7" s="214" t="s">
        <v>149</v>
      </c>
      <c r="L7" s="215"/>
      <c r="M7" s="216"/>
      <c r="N7" s="216"/>
      <c r="O7" s="216"/>
      <c r="P7" s="217"/>
      <c r="Q7" s="126"/>
      <c r="R7" s="132"/>
      <c r="S7" s="126"/>
      <c r="T7" s="126"/>
      <c r="U7" s="126"/>
      <c r="V7" s="126"/>
      <c r="W7" s="126"/>
      <c r="X7" s="126"/>
      <c r="Y7" s="126"/>
    </row>
    <row r="8" spans="2:25" ht="15.6" customHeight="1" thickBot="1" x14ac:dyDescent="0.3">
      <c r="B8" s="202" t="s">
        <v>94</v>
      </c>
      <c r="C8" s="203"/>
      <c r="D8" s="211"/>
      <c r="E8" s="211"/>
      <c r="F8" s="211"/>
      <c r="G8" s="211"/>
      <c r="H8" s="211"/>
      <c r="I8" s="211"/>
      <c r="J8" s="211"/>
      <c r="K8" s="211"/>
      <c r="L8" s="211"/>
      <c r="M8" s="211"/>
      <c r="N8" s="211"/>
      <c r="O8" s="211"/>
      <c r="P8" s="212"/>
      <c r="Q8" s="126"/>
      <c r="R8" s="129"/>
      <c r="S8" s="126"/>
      <c r="T8" s="126"/>
      <c r="U8" s="126"/>
      <c r="V8" s="126"/>
      <c r="W8" s="126"/>
      <c r="X8" s="126"/>
      <c r="Y8" s="126"/>
    </row>
    <row r="9" spans="2:25" ht="15.6" customHeight="1" thickBot="1" x14ac:dyDescent="0.3">
      <c r="B9" s="202" t="s">
        <v>97</v>
      </c>
      <c r="C9" s="203"/>
      <c r="D9" s="203"/>
      <c r="E9" s="203"/>
      <c r="F9" s="203"/>
      <c r="G9" s="203"/>
      <c r="H9" s="203"/>
      <c r="I9" s="40"/>
      <c r="J9" s="48"/>
      <c r="K9" s="49"/>
      <c r="L9" s="49"/>
      <c r="M9" s="49"/>
      <c r="N9" s="49"/>
      <c r="O9" s="49"/>
      <c r="P9" s="50"/>
      <c r="Q9" s="126"/>
      <c r="R9" s="126"/>
      <c r="S9" s="126"/>
      <c r="T9" s="126"/>
      <c r="U9" s="126"/>
      <c r="V9" s="126"/>
      <c r="W9" s="126"/>
      <c r="X9" s="126"/>
      <c r="Y9" s="126"/>
    </row>
    <row r="10" spans="2:25" ht="15.6" customHeight="1" thickBot="1" x14ac:dyDescent="0.3">
      <c r="B10" s="202" t="s">
        <v>98</v>
      </c>
      <c r="C10" s="203"/>
      <c r="D10" s="203"/>
      <c r="E10" s="203"/>
      <c r="F10" s="203"/>
      <c r="G10" s="203"/>
      <c r="H10" s="203"/>
      <c r="I10" s="41"/>
      <c r="J10" s="48"/>
      <c r="K10" s="49"/>
      <c r="L10" s="49"/>
      <c r="M10" s="49"/>
      <c r="N10" s="49"/>
      <c r="O10" s="49"/>
      <c r="P10" s="50"/>
      <c r="Q10" s="126"/>
      <c r="R10" s="126"/>
      <c r="S10" s="126"/>
      <c r="T10" s="126"/>
      <c r="U10" s="126"/>
      <c r="V10" s="126"/>
      <c r="W10" s="126"/>
      <c r="X10" s="126"/>
      <c r="Y10" s="126"/>
    </row>
    <row r="11" spans="2:25" ht="15.6" customHeight="1" thickBot="1" x14ac:dyDescent="0.3">
      <c r="B11" s="202" t="s">
        <v>147</v>
      </c>
      <c r="C11" s="203"/>
      <c r="D11" s="203"/>
      <c r="E11" s="203"/>
      <c r="F11" s="203"/>
      <c r="G11" s="203"/>
      <c r="H11" s="203"/>
      <c r="I11" s="33"/>
      <c r="K11" s="51"/>
      <c r="L11" s="51"/>
      <c r="M11" s="52"/>
      <c r="N11" s="52"/>
      <c r="O11" s="53"/>
      <c r="P11" s="54"/>
      <c r="Q11" s="126"/>
      <c r="R11" s="126"/>
      <c r="S11" s="126"/>
      <c r="T11" s="150"/>
      <c r="U11" s="126"/>
      <c r="V11" s="129"/>
      <c r="W11" s="126"/>
      <c r="X11" s="126"/>
      <c r="Y11" s="126"/>
    </row>
    <row r="12" spans="2:25" ht="15.6" customHeight="1" thickBot="1" x14ac:dyDescent="0.3">
      <c r="B12" s="55" t="str">
        <f>IF(OR(ISBLANK(I11),ISBLANK(D8)),"",IF(AI152="Yes", "P does not meet minimum price requirement. Instead P will equal:",""))</f>
        <v/>
      </c>
      <c r="C12" s="49"/>
      <c r="D12" s="49"/>
      <c r="E12" s="47"/>
      <c r="F12" s="47"/>
      <c r="G12" s="32"/>
      <c r="H12" s="42" t="str">
        <f>IF(OR(ISBLANK(I11),ISBLANK(D8)),"",IF(I11&gt;=AI151,"",AI151))</f>
        <v/>
      </c>
      <c r="I12" s="35"/>
      <c r="J12" s="56"/>
      <c r="K12" s="57"/>
      <c r="L12" s="57"/>
      <c r="M12" s="58"/>
      <c r="N12" s="58"/>
      <c r="O12" s="59"/>
      <c r="P12" s="60"/>
      <c r="Q12" s="126"/>
      <c r="R12" s="126"/>
      <c r="S12" s="126"/>
      <c r="T12" s="126"/>
      <c r="U12" s="126"/>
      <c r="V12" s="129"/>
      <c r="W12" s="126"/>
      <c r="X12" s="126"/>
      <c r="Y12" s="126"/>
    </row>
    <row r="13" spans="2:25" ht="15.75" thickBot="1" x14ac:dyDescent="0.3">
      <c r="B13" s="225" t="s">
        <v>142</v>
      </c>
      <c r="C13" s="226"/>
      <c r="D13" s="226"/>
      <c r="E13" s="226"/>
      <c r="F13" s="226"/>
      <c r="G13" s="226"/>
      <c r="H13" s="226"/>
      <c r="I13" s="226"/>
      <c r="J13" s="226"/>
      <c r="K13" s="226"/>
      <c r="L13" s="226"/>
      <c r="M13" s="226"/>
      <c r="N13" s="226"/>
      <c r="O13" s="226"/>
      <c r="P13" s="227"/>
      <c r="Q13" s="126"/>
      <c r="R13" s="126"/>
      <c r="S13" s="126"/>
      <c r="T13" s="126"/>
      <c r="U13" s="126"/>
      <c r="V13" s="126"/>
      <c r="W13" s="126"/>
      <c r="X13" s="126"/>
      <c r="Y13" s="126"/>
    </row>
    <row r="14" spans="2:25" ht="15.75" thickBot="1" x14ac:dyDescent="0.3">
      <c r="B14" s="46" t="s">
        <v>101</v>
      </c>
      <c r="C14" s="61"/>
      <c r="D14" s="61"/>
      <c r="E14" s="211"/>
      <c r="F14" s="211"/>
      <c r="G14" s="211"/>
      <c r="H14" s="211"/>
      <c r="I14" s="211"/>
      <c r="J14" s="211"/>
      <c r="K14" s="211"/>
      <c r="L14" s="211"/>
      <c r="M14" s="220" t="s">
        <v>106</v>
      </c>
      <c r="N14" s="220"/>
      <c r="O14" s="220"/>
      <c r="P14" s="50" t="str">
        <f>IF(OR(ISBLANK(E14)),"",VLOOKUP(E14,AH159:AI162,2,FALSE))</f>
        <v/>
      </c>
      <c r="Q14" s="126"/>
      <c r="R14" s="126"/>
      <c r="S14" s="126"/>
      <c r="T14" s="126"/>
      <c r="U14" s="126"/>
      <c r="V14" s="126"/>
      <c r="W14" s="126"/>
      <c r="X14" s="126"/>
      <c r="Y14" s="126"/>
    </row>
    <row r="15" spans="2:25" ht="15.75" thickBot="1" x14ac:dyDescent="0.3">
      <c r="B15" s="233" t="s">
        <v>123</v>
      </c>
      <c r="C15" s="234"/>
      <c r="D15" s="234"/>
      <c r="E15" s="234"/>
      <c r="F15" s="234"/>
      <c r="G15" s="234"/>
      <c r="H15" s="234"/>
      <c r="I15" s="234"/>
      <c r="J15" s="234"/>
      <c r="K15" s="234"/>
      <c r="L15" s="234"/>
      <c r="M15" s="234"/>
      <c r="N15" s="234"/>
      <c r="O15" s="234"/>
      <c r="P15" s="85"/>
      <c r="Q15" s="126"/>
      <c r="R15" s="129"/>
      <c r="S15" s="126"/>
      <c r="T15" s="126"/>
      <c r="U15" s="126"/>
      <c r="V15" s="126"/>
      <c r="W15" s="126"/>
      <c r="X15" s="126"/>
      <c r="Y15" s="126"/>
    </row>
    <row r="16" spans="2:25" ht="15.75" thickBot="1" x14ac:dyDescent="0.3">
      <c r="B16" s="46" t="s">
        <v>122</v>
      </c>
      <c r="C16" s="48"/>
      <c r="D16" s="48"/>
      <c r="E16" s="48"/>
      <c r="F16" s="86"/>
      <c r="G16" s="66"/>
      <c r="H16" s="67"/>
      <c r="I16" s="67"/>
      <c r="J16" s="68"/>
      <c r="K16" s="68"/>
      <c r="L16" s="69"/>
      <c r="M16" s="46" t="s">
        <v>107</v>
      </c>
      <c r="N16" s="47"/>
      <c r="O16" s="48"/>
      <c r="P16" s="34"/>
      <c r="Q16" s="126"/>
      <c r="R16" s="129"/>
      <c r="S16" s="126"/>
      <c r="T16" s="126"/>
      <c r="U16" s="126"/>
      <c r="V16" s="126"/>
      <c r="W16" s="126"/>
      <c r="X16" s="126"/>
      <c r="Y16" s="126"/>
    </row>
    <row r="17" spans="2:64" ht="34.5" customHeight="1" x14ac:dyDescent="0.25">
      <c r="B17" s="62"/>
      <c r="C17" s="63"/>
      <c r="D17" s="63"/>
      <c r="G17" s="64"/>
      <c r="H17" s="64"/>
      <c r="I17" s="64"/>
      <c r="J17" s="64"/>
      <c r="K17" s="64"/>
      <c r="L17" s="64"/>
      <c r="M17" s="65"/>
      <c r="N17" s="65"/>
      <c r="O17" s="65"/>
      <c r="P17" s="70"/>
      <c r="Q17" s="126"/>
      <c r="R17" s="129"/>
      <c r="S17" s="126"/>
      <c r="T17" s="126"/>
      <c r="U17" s="126"/>
      <c r="V17" s="126"/>
      <c r="W17" s="126"/>
      <c r="X17" s="126"/>
      <c r="Y17" s="126"/>
      <c r="AU17" s="126" t="s">
        <v>130</v>
      </c>
      <c r="AV17" s="127" t="s">
        <v>140</v>
      </c>
      <c r="BL17" s="128" t="str">
        <f>IF($P$15="Yes",IF(E24&lt;=$P$16,0, ($AM$158/((-37.75347*LN($P$16))+194.87))-($AM$158/((-37.75347*LN(E24))+194.87))),"NOT PA5 ONE OPERATION")</f>
        <v>NOT PA5 ONE OPERATION</v>
      </c>
    </row>
    <row r="18" spans="2:64" ht="34.5" customHeight="1" x14ac:dyDescent="0.25">
      <c r="B18" s="71" t="str">
        <f>IF(P15="No",IF(P14="PA1","A =",IF(P14="PA3","A=","")),IF(P15="Yes","A=",""))</f>
        <v/>
      </c>
      <c r="C18" s="213" t="str">
        <f>IF(P15="No",IF(P14="PA1",ROUND(1267.2*((I10/9)+(I9*AI153/150)),2),IF(P14="PA3",ROUND(1267.2*((I10/9)+(I9*AI153/150)),2),"")),IF(P15="Yes",ROUND(1267.2*((I10/9)+(I9*AI153/150)),2),""))</f>
        <v/>
      </c>
      <c r="D18" s="213"/>
      <c r="E18" s="72"/>
      <c r="F18" s="73"/>
      <c r="G18" s="64"/>
      <c r="H18" s="64"/>
      <c r="I18" s="64"/>
      <c r="J18" s="64"/>
      <c r="K18" s="64"/>
      <c r="L18" s="64"/>
      <c r="M18" s="65"/>
      <c r="N18" s="65"/>
      <c r="O18" s="65"/>
      <c r="P18" s="70"/>
      <c r="Q18" s="126"/>
      <c r="R18" s="126"/>
      <c r="S18" s="126"/>
      <c r="T18" s="126"/>
      <c r="U18" s="126"/>
      <c r="V18" s="126"/>
      <c r="W18" s="126"/>
      <c r="X18" s="126"/>
      <c r="Y18" s="126"/>
      <c r="AU18" s="126" t="s">
        <v>134</v>
      </c>
      <c r="AV18" s="127" t="s">
        <v>139</v>
      </c>
      <c r="BL18" s="126" t="str">
        <f>IF($P$14="PA1",IF(E24&lt;$P$16,0,IF(E24&gt;170,_xlfn.CONCAT("-$",ROUND($C$18,2)," or CA"),($C$18/((-37.75347*LN($P$16))+194.87))-($C$18/((-37.75347*LN(E24))+194.87)))),"NOT PA1")</f>
        <v>NOT PA1</v>
      </c>
    </row>
    <row r="19" spans="2:64" ht="48.75" customHeight="1" thickBot="1" x14ac:dyDescent="0.3">
      <c r="B19" s="71"/>
      <c r="C19" s="73"/>
      <c r="D19" s="73"/>
      <c r="E19" s="64"/>
      <c r="F19" s="64"/>
      <c r="G19" s="64"/>
      <c r="J19" s="74"/>
      <c r="K19" s="74"/>
      <c r="L19" s="64"/>
      <c r="M19" s="65"/>
      <c r="N19" s="65"/>
      <c r="O19" s="65"/>
      <c r="P19" s="70"/>
      <c r="Q19" s="126"/>
      <c r="R19" s="129"/>
      <c r="S19" s="126"/>
      <c r="T19" s="126"/>
      <c r="U19" s="126"/>
      <c r="V19" s="126"/>
      <c r="W19" s="126"/>
      <c r="X19" s="126"/>
      <c r="Y19" s="126"/>
      <c r="AU19" s="126" t="s">
        <v>133</v>
      </c>
      <c r="AV19" s="127" t="s">
        <v>138</v>
      </c>
      <c r="BL19" s="126" t="str">
        <f>IF($P$14="PA2",IF(E24&lt;=120,0,IF(E24&gt;170,"Max Neg. Pay/CA",((E24-120)*-5))),"NOT PA2")</f>
        <v>NOT PA2</v>
      </c>
    </row>
    <row r="20" spans="2:64" ht="15.75" thickBot="1" x14ac:dyDescent="0.3">
      <c r="B20" s="202" t="s">
        <v>141</v>
      </c>
      <c r="C20" s="203"/>
      <c r="D20" s="203"/>
      <c r="E20" s="235"/>
      <c r="F20" s="235"/>
      <c r="G20" s="235"/>
      <c r="H20" s="235"/>
      <c r="I20" s="235"/>
      <c r="J20" s="235"/>
      <c r="K20" s="236"/>
      <c r="L20" s="75" t="s">
        <v>150</v>
      </c>
      <c r="M20" s="75"/>
      <c r="N20" s="75"/>
      <c r="O20" s="75"/>
      <c r="P20" s="145"/>
      <c r="Q20" s="126"/>
      <c r="R20" s="126"/>
      <c r="S20" s="126"/>
      <c r="T20" s="126"/>
      <c r="U20" s="126"/>
      <c r="V20" s="126"/>
      <c r="W20" s="126"/>
      <c r="X20" s="126"/>
      <c r="Y20" s="126"/>
      <c r="AU20" s="126" t="s">
        <v>132</v>
      </c>
      <c r="AV20" s="129" t="s">
        <v>137</v>
      </c>
      <c r="BL20" s="126" t="str">
        <f>IF($P$14="PA3",IF(E24&lt;=120,0,IF(E24&gt;170,_xlfn.CONCAT("-$",C18," or CA"),($C$18/((-37.75347*LN($P$16))+194.87))-($C$18/((-37.75347*LN(E24))+194.87)))),"NOT PA3")</f>
        <v>NOT PA3</v>
      </c>
    </row>
    <row r="21" spans="2:64" ht="15.75" thickBot="1" x14ac:dyDescent="0.3">
      <c r="B21" s="231" t="s">
        <v>143</v>
      </c>
      <c r="C21" s="232"/>
      <c r="D21" s="232"/>
      <c r="E21" s="232"/>
      <c r="F21" s="232"/>
      <c r="G21" s="232"/>
      <c r="H21" s="232"/>
      <c r="I21" s="228">
        <f>IF(SUM(F24:F56)+SUM(K24:K56)+SUM(P24:P56)=0,0,SUM(F24:F56)+SUM(K24:K56)+SUM(P24:P56)-P20)</f>
        <v>0</v>
      </c>
      <c r="J21" s="228"/>
      <c r="K21" s="229" t="s">
        <v>145</v>
      </c>
      <c r="L21" s="230"/>
      <c r="M21" s="230"/>
      <c r="N21" s="230"/>
      <c r="O21" s="230"/>
      <c r="P21" s="76">
        <f>COUNTIF(F24:F56,"*CA*")+COUNTIF(K24:K56,"*CA*")+COUNTIF(P24:P56,"*CA*")</f>
        <v>0</v>
      </c>
      <c r="Q21" s="126"/>
      <c r="R21" s="126"/>
      <c r="S21" s="126"/>
      <c r="T21" s="126"/>
      <c r="U21" s="126"/>
      <c r="V21" s="126"/>
      <c r="W21" s="126"/>
      <c r="X21" s="126"/>
      <c r="Y21" s="126"/>
      <c r="AU21" s="126" t="s">
        <v>131</v>
      </c>
      <c r="AV21" s="127" t="s">
        <v>136</v>
      </c>
      <c r="BL21" s="126" t="str">
        <f>IF($P$14="PA4",IF(E24&lt;=$P$16,0,IF(E24&gt;$AT$147,"Max Neg. Pay/CA",((E24-$P$16)*(-1.25)))),"NOT PA4")</f>
        <v>NOT PA4</v>
      </c>
    </row>
    <row r="22" spans="2:64" ht="25.5" customHeight="1" thickBot="1" x14ac:dyDescent="0.3">
      <c r="B22" s="221" t="s">
        <v>151</v>
      </c>
      <c r="C22" s="222"/>
      <c r="D22" s="222"/>
      <c r="E22" s="222"/>
      <c r="F22" s="222"/>
      <c r="G22" s="223"/>
      <c r="H22" s="223"/>
      <c r="I22" s="223"/>
      <c r="J22" s="223"/>
      <c r="K22" s="223"/>
      <c r="L22" s="223"/>
      <c r="M22" s="223"/>
      <c r="N22" s="223"/>
      <c r="O22" s="223"/>
      <c r="P22" s="224"/>
      <c r="T22" s="126"/>
      <c r="U22" s="126"/>
      <c r="V22" s="126"/>
      <c r="W22" s="126"/>
      <c r="X22" s="126"/>
      <c r="Y22" s="126"/>
      <c r="AU22" s="126" t="s">
        <v>135</v>
      </c>
      <c r="AV22" s="130" t="s">
        <v>144</v>
      </c>
    </row>
    <row r="23" spans="2:64" ht="15.75" thickBot="1" x14ac:dyDescent="0.3">
      <c r="B23" s="77" t="s">
        <v>116</v>
      </c>
      <c r="C23" s="78" t="s">
        <v>126</v>
      </c>
      <c r="D23" s="78" t="s">
        <v>127</v>
      </c>
      <c r="E23" s="79" t="s">
        <v>129</v>
      </c>
      <c r="F23" s="80" t="s">
        <v>86</v>
      </c>
      <c r="G23" s="77" t="s">
        <v>116</v>
      </c>
      <c r="H23" s="78" t="s">
        <v>126</v>
      </c>
      <c r="I23" s="78" t="s">
        <v>128</v>
      </c>
      <c r="J23" s="81" t="s">
        <v>129</v>
      </c>
      <c r="K23" s="82" t="s">
        <v>86</v>
      </c>
      <c r="L23" s="77" t="s">
        <v>116</v>
      </c>
      <c r="M23" s="78" t="s">
        <v>126</v>
      </c>
      <c r="N23" s="78" t="s">
        <v>127</v>
      </c>
      <c r="O23" s="81" t="s">
        <v>129</v>
      </c>
      <c r="P23" s="82" t="s">
        <v>86</v>
      </c>
      <c r="T23" s="151"/>
      <c r="U23" s="126"/>
      <c r="V23" s="126">
        <v>101.366</v>
      </c>
      <c r="W23" s="126"/>
      <c r="X23" s="126"/>
      <c r="Y23" s="126"/>
    </row>
    <row r="24" spans="2:64" x14ac:dyDescent="0.25">
      <c r="B24" s="36"/>
      <c r="C24" s="39"/>
      <c r="D24" s="39"/>
      <c r="E24" s="37"/>
      <c r="F24" s="83" t="str">
        <f>IF(OR(ISBLANK($I$9),ISBLANK($I$10),ISBLANK($I$11),ISBLANK($P$14),ISBLANK($P$15),ISBLANK($P$16),ISBLANK($F$16),ISBLANK(B24),ISBLANK(C24),ISBLANK(D24),ISBLANK(E24)),"",IF($P$15="Yes",IF(E24&lt;=$P$16,0, ROUND(($AM$158/((-37.75347*LN($P$16))+194.87))-($AM$158/((-37.75347*LN(E24))+194.87)),2)),IF($P$14="PA1",IF(E24&lt;$P$16, ROUND(($C$18/((-37.75347*LN($P$16))+194.87))-($C$18/((-37.75347*LN(E24))+194.87)),2),IF(E24&gt;170,_xlfn.CONCAT("-$",ROUND($C$18,2)," or CA"),ROUND(($C$18/((-37.75347*LN($P$16))+194.87))-($C$18/((-37.75347*LN(E24))+194.87)),2))),IF($P$14="PA2",IF(E24&lt;=120,0,IF(E24&gt;170,"Max Neg. Pay/CA",ROUND(((E24-120)*-5),2))),IF($P$14="PA3",IF(E24&lt;=120,0,IF(E24&gt;170,_xlfn.CONCAT("-$",$C$18," or CA"),ROUND(($C$18/((-37.75347*LN($P$16))+194.87))-($C$18/((-37.75347*LN(E24))+194.87)),2))),IF($P$14="PA4",IF(E24&lt;=$P$16,0,IF(E24&gt;$AT$147,"Max Neg. Pay/CA",ROUND(((E24-$P$16)*(-1.25)),2))),""))))))</f>
        <v/>
      </c>
      <c r="G24" s="38"/>
      <c r="H24" s="39"/>
      <c r="I24" s="39"/>
      <c r="J24" s="37"/>
      <c r="K24" s="84" t="str">
        <f>IF(OR(ISBLANK($I$9),ISBLANK($I$10),ISBLANK($I$11),ISBLANK($P$14),ISBLANK($P$15),ISBLANK($P$16),ISBLANK($F$16),ISBLANK(G24),ISBLANK(H24),ISBLANK(I24),ISBLANK(J24)),"",IF($P$15="Yes",IF(J24&lt;=$P$16,0, ROUND(($AM$158/((-37.75347*LN($P$16))+194.87))-($AM$158/((-37.75347*LN(J24))+194.87)),2)),IF($P$14="PA1",IF(J24&lt;$P$16,ROUND(($C$18/((-37.75347*LN($P$16))+194.87))-($C$18/((-37.75347*LN(J24))+194.87)),2),IF(J24&gt;170,_xlfn.CONCAT("-$",ROUND($C$18,2)," or CA"),ROUND(($C$18/((-37.75347*LN($P$16))+194.87))-($C$18/((-37.75347*LN(J24))+194.87)),2))),IF($P$14="PA2",IF(J24&lt;=120,0,IF(J24&gt;170,"Max Neg. Pay/CA",ROUND(((J24-120)*-5),2))),IF($P$14="PA3",IF(J24&lt;=120,0,IF(J24&gt;170,_xlfn.CONCAT("-$",$C$18," or CA"),ROUND(($C$18/((-37.75347*LN($P$16))+194.87))-($C$18/((-37.75347*LN(J24))+194.87)),2))),IF($P$14="PA4",IF(J24&lt;=$P$16,0,IF(J24&gt;$AT$147,"Max Neg. Pay/CA",ROUND(((J24-$P$16)*(-1.25)),2))),""))))))</f>
        <v/>
      </c>
      <c r="L24" s="38"/>
      <c r="M24" s="39"/>
      <c r="N24" s="39"/>
      <c r="O24" s="37"/>
      <c r="P24" s="84" t="str">
        <f>IF(OR(ISBLANK($I$9),ISBLANK($I$10),ISBLANK($I$11),ISBLANK($P$14),ISBLANK($P$15),ISBLANK($P$16),ISBLANK($F$16),ISBLANK(L24),ISBLANK(M24),ISBLANK(N24),ISBLANK(O24)),"",IF($P$15="Yes",IF(O24&lt;=$P$16,0, ROUND(($AM$158/((-37.75347*LN($P$16))+194.87))-($AM$158/((-37.75347*LN(O24))+194.87)),2)),IF($P$14="PA1",IF(O24&lt;$P$16,ROUND(($C$18/((-37.75347*LN($P$16))+194.87))-($C$18/((-37.75347*LN(O24))+194.87)),2),IF(O24&gt;170,_xlfn.CONCAT("-$",ROUND($C$18,2)," or CA"),ROUND(($C$18/((-37.75347*LN($P$16))+194.87))-($C$18/((-37.75347*LN(O24))+194.87)),2))),IF($P$14="PA2",IF(O24&lt;=120,0,IF(O24&gt;170,"Max Neg. Pay/CA",ROUND(((O24-120)*-5),2))),IF($P$14="PA3",IF(O24&lt;=120,0,IF(O24&gt;170,_xlfn.CONCAT("-$",$C$18," or CA"),ROUND(($C$18/((-37.75347*LN($P$16))+194.87))-($C$18/((-37.75347*LN(O24))+194.87)),2))),IF($P$14="PA4",IF(O24&lt;=$P$16,0,IF(O24&gt;$AT$147,"Max Neg. Pay/CA",ROUND(((O24-$P$16)*(-1.25)),2))),""))))))</f>
        <v/>
      </c>
      <c r="Q24" s="95" t="str">
        <f>IF(OR(ISBLANK(C24),ISBLANK(D24)),"",IF(OR(C58=FALSE,D58=FALSE),"Error: Please input lots in a numerical decimal format (0.01)",IF(ROUND(D24-C24,2)&gt;0.01,"Error: Lot Size is not reported in lenghts equivalent to 0.01 mile",IF(ROUND(D24-C24,2)&lt;0.01,"Error: Lot Size is not reported in lenghts equivalent to 0.01 mile",""))))</f>
        <v/>
      </c>
      <c r="R24" s="95" t="str">
        <f>IF(OR(ISBLANK(H24),ISBLANK(I24)),"",IF(OR(H58=FALSE,I58=FALSE),"Error: Please input lots in a numerical decimal format (0.01)",IF(ROUND(I24-H24,2)&gt;0.01,"Error: Lot Size is not reported in lenghts equivalent to 0.01 mile",IF(ROUND(I24-H24,2)&lt;0.01,"Error: Lot Size is not reported in lenghts equivalent to 0.01 mile",""))))</f>
        <v/>
      </c>
      <c r="S24" s="95" t="str">
        <f>IF(OR(ISBLANK(M24),ISBLANK(N24)),"",IF(OR(M58=FALSE,N58=FALSE),"Error: Please input lots in a numerical decimal format (0.01)",IF(ROUND(N24-M24,2)&gt;0.01,"Error: Lot Size is not reported in lenghts equivalent to 0.01 mile",IF(ROUND(N24-M24,2)&lt;0.01,"Error: Lot Size is not reported in lenghts equivalent to 0.01 mile",""))))</f>
        <v/>
      </c>
      <c r="T24" s="126"/>
      <c r="U24" s="126"/>
      <c r="V24" s="126">
        <f>ROUND(V23,0)</f>
        <v>101</v>
      </c>
      <c r="W24" s="126"/>
      <c r="X24" s="126"/>
      <c r="Y24" s="126"/>
    </row>
    <row r="25" spans="2:64" x14ac:dyDescent="0.25">
      <c r="B25" s="87"/>
      <c r="C25" s="88"/>
      <c r="D25" s="88"/>
      <c r="E25" s="89"/>
      <c r="F25" s="83" t="str">
        <f>IF(OR(ISBLANK($I$9),ISBLANK($I$10),ISBLANK($I$11),ISBLANK($P$14),ISBLANK($P$15),ISBLANK($P$16),ISBLANK($F$16),ISBLANK(B25),ISBLANK(C25),ISBLANK(D25),ISBLANK(E25)),"",IF($P$15="Yes",IF(E25&lt;=$P$16,0, ROUND(($AM$158/((-37.75347*LN($P$16))+194.87))-($AM$158/((-37.75347*LN(E25))+194.87)),2)),IF($P$14="PA1",IF(E25&lt;$P$16, ROUND(($C$18/((-37.75347*LN($P$16))+194.87))-($C$18/((-37.75347*LN(E25))+194.87)),2),IF(E25&gt;170,_xlfn.CONCAT("-$",ROUND($C$18,2)," or CA"),ROUND(($C$18/((-37.75347*LN($P$16))+194.87))-($C$18/((-37.75347*LN(E25))+194.87)),2))),IF($P$14="PA2",IF(E25&lt;=120,0,IF(E25&gt;170,"Max Neg. Pay/CA",ROUND(((E25-120)*-5),2))),IF($P$14="PA3",IF(E25&lt;=120,0,IF(E25&gt;170,_xlfn.CONCAT("-$",$C$18," or CA"),ROUND(($C$18/((-37.75347*LN($P$16))+194.87))-($C$18/((-37.75347*LN(E25))+194.87)),2))),IF($P$14="PA4",IF(E25&lt;=$P$16,0,IF(E25&gt;$AT$147,"Max Neg. Pay/CA",ROUND(((E25-$P$16)*(-1.25)),2))),""))))))</f>
        <v/>
      </c>
      <c r="G25" s="90"/>
      <c r="H25" s="88"/>
      <c r="I25" s="88"/>
      <c r="J25" s="89"/>
      <c r="K25" s="84" t="str">
        <f t="shared" ref="K25:K56" si="0">IF(OR(ISBLANK($I$9),ISBLANK($I$10),ISBLANK($I$11),ISBLANK($P$14),ISBLANK($P$15),ISBLANK($P$16),ISBLANK($F$16),ISBLANK(G25),ISBLANK(H25),ISBLANK(I25),ISBLANK(J25)),"",IF($P$15="Yes",IF(J25&lt;=$P$16,0, ROUND(($AM$158/((-37.75347*LN($P$16))+194.87))-($AM$158/((-37.75347*LN(J25))+194.87)),2)),IF($P$14="PA1",IF(J25&lt;$P$16,ROUND(($C$18/((-37.75347*LN($P$16))+194.87))-($C$18/((-37.75347*LN(J25))+194.87)),2),IF(J25&gt;170,_xlfn.CONCAT("-$",ROUND($C$18,2)," or CA"),ROUND(($C$18/((-37.75347*LN($P$16))+194.87))-($C$18/((-37.75347*LN(J25))+194.87)),2))),IF($P$14="PA2",IF(J25&lt;=120,0,IF(J25&gt;170,"Max Neg. Pay/CA",ROUND(((J25-120)*-5),2))),IF($P$14="PA3",IF(J25&lt;=120,0,IF(J25&gt;170,_xlfn.CONCAT("-$",$C$18," or CA"),ROUND(($C$18/((-37.75347*LN($P$16))+194.87))-($C$18/((-37.75347*LN(J25))+194.87)),2))),IF($P$14="PA4",IF(J25&lt;=$P$16,0,IF(J25&gt;$AT$147,"Max Neg. Pay/CA",ROUND(((J25-$P$16)*(-1.25)),2))),""))))))</f>
        <v/>
      </c>
      <c r="L25" s="90"/>
      <c r="M25" s="88"/>
      <c r="N25" s="88"/>
      <c r="O25" s="89"/>
      <c r="P25" s="84" t="str">
        <f t="shared" ref="P25:P56" si="1">IF(OR(ISBLANK($I$9),ISBLANK($I$10),ISBLANK($I$11),ISBLANK($P$14),ISBLANK($P$15),ISBLANK($P$16),ISBLANK($F$16),ISBLANK(L25),ISBLANK(M25),ISBLANK(N25),ISBLANK(O25)),"",IF($P$15="Yes",IF(O25&lt;=$P$16,0, ROUND(($AM$158/((-37.75347*LN($P$16))+194.87))-($AM$158/((-37.75347*LN(O25))+194.87)),2)),IF($P$14="PA1",IF(O25&lt;$P$16,ROUND(($C$18/((-37.75347*LN($P$16))+194.87))-($C$18/((-37.75347*LN(O25))+194.87)),2),IF(O25&gt;170,_xlfn.CONCAT("-$",ROUND($C$18,2)," or CA"),ROUND(($C$18/((-37.75347*LN($P$16))+194.87))-($C$18/((-37.75347*LN(O25))+194.87)),2))),IF($P$14="PA2",IF(O25&lt;=120,0,IF(O25&gt;170,"Max Neg. Pay/CA",ROUND(((O25-120)*-5),2))),IF($P$14="PA3",IF(O25&lt;=120,0,IF(O25&gt;170,_xlfn.CONCAT("-$",$C$18," or CA"),ROUND(($C$18/((-37.75347*LN($P$16))+194.87))-($C$18/((-37.75347*LN(O25))+194.87)),2))),IF($P$14="PA4",IF(O25&lt;=$P$16,0,IF(O25&gt;$AT$147,"Max Neg. Pay/CA",ROUND(((O25-$P$16)*(-1.25)),2))),""))))))</f>
        <v/>
      </c>
      <c r="Q25" s="95" t="str">
        <f t="shared" ref="Q25:Q56" si="2">IF(OR(ISBLANK(C25),ISBLANK(D25)),"",IF(OR(C59=FALSE,D59=FALSE),"Error: Please input lots in a numerical decimal format (0.01)",IF(ROUND(D25-C25,2)&gt;0.01,"Error: Lot Size is not reported in lenghts equivalent to 0.01 mile",IF(ROUND(D25-C25,2)&lt;0.01,"Error: Lot Size is not reported in lenghts equivalent to 0.01 mile",""))))</f>
        <v/>
      </c>
      <c r="R25" s="95" t="str">
        <f t="shared" ref="R25:R56" si="3">IF(OR(ISBLANK(H25),ISBLANK(I25)),"",IF(OR(H59=FALSE,I59=FALSE),"Error: Please input lots in a numerical decimal format (0.01)",IF(ROUND(I25-H25,2)&gt;0.01,"Error: Lot Size is not reported in lenghts equivalent to 0.01 mile",IF(ROUND(I25-H25,2)&lt;0.01,"Error: Lot Size is not reported in lenghts equivalent to 0.01 mile",""))))</f>
        <v/>
      </c>
      <c r="S25" s="95" t="str">
        <f t="shared" ref="S25:S56" si="4">IF(OR(ISBLANK(M25),ISBLANK(N25)),"",IF(OR(M59=FALSE,N59=FALSE),"Error: Please input lots in a numerical decimal format (0.01)",IF(ROUND(N25-M25,2)&gt;0.01,"Error: Lot Size is not reported in lenghts equivalent to 0.01 mile",IF(ROUND(N25-M25,2)&lt;0.01,"Error: Lot Size is not reported in lenghts equivalent to 0.01 mile",""))))</f>
        <v/>
      </c>
      <c r="T25" s="149"/>
      <c r="U25" s="148"/>
      <c r="V25" s="149"/>
      <c r="W25" s="149"/>
      <c r="X25" s="126"/>
      <c r="Y25" s="126"/>
      <c r="AU25" s="126" t="s">
        <v>176</v>
      </c>
    </row>
    <row r="26" spans="2:64" x14ac:dyDescent="0.25">
      <c r="B26" s="87"/>
      <c r="C26" s="88"/>
      <c r="D26" s="88"/>
      <c r="E26" s="89"/>
      <c r="F26" s="83" t="str">
        <f t="shared" ref="F26:F56" si="5">IF(OR(ISBLANK($I$9),ISBLANK($I$10),ISBLANK($I$11),ISBLANK($P$14),ISBLANK($P$15),ISBLANK($P$16),ISBLANK($F$16),ISBLANK(B26),ISBLANK(C26),ISBLANK(D26),ISBLANK(E26)),"",IF($P$15="Yes",IF(E26&lt;=$P$16,0, ROUND(($AM$158/((-37.75347*LN($P$16))+194.87))-($AM$158/((-37.75347*LN(E26))+194.87)),2)),IF($P$14="PA1",IF(E26&lt;$P$16, ROUND(($C$18/((-37.75347*LN($P$16))+194.87))-($C$18/((-37.75347*LN(E26))+194.87)),2),IF(E26&gt;170,_xlfn.CONCAT("-$",ROUND($C$18,2)," or CA"),ROUND(($C$18/((-37.75347*LN($P$16))+194.87))-($C$18/((-37.75347*LN(E26))+194.87)),2))),IF($P$14="PA2",IF(E26&lt;=120,0,IF(E26&gt;170,"Max Neg. Pay/CA",ROUND(((E26-120)*-5),2))),IF($P$14="PA3",IF(E26&lt;=120,0,IF(E26&gt;170,_xlfn.CONCAT("-$",$C$18," or CA"),ROUND(($C$18/((-37.75347*LN($P$16))+194.87))-($C$18/((-37.75347*LN(E26))+194.87)),2))),IF($P$14="PA4",IF(E26&lt;=$P$16,0,IF(E26&gt;$AT$147,"Max Neg. Pay/CA",ROUND(((E26-$P$16)*(-1.25)),2))),""))))))</f>
        <v/>
      </c>
      <c r="G26" s="90"/>
      <c r="H26" s="88"/>
      <c r="I26" s="88"/>
      <c r="J26" s="89"/>
      <c r="K26" s="84" t="str">
        <f t="shared" si="0"/>
        <v/>
      </c>
      <c r="L26" s="90"/>
      <c r="M26" s="88"/>
      <c r="N26" s="88"/>
      <c r="O26" s="89"/>
      <c r="P26" s="84" t="str">
        <f t="shared" si="1"/>
        <v/>
      </c>
      <c r="Q26" s="95" t="str">
        <f t="shared" si="2"/>
        <v/>
      </c>
      <c r="R26" s="95" t="str">
        <f t="shared" si="3"/>
        <v/>
      </c>
      <c r="S26" s="95" t="str">
        <f t="shared" si="4"/>
        <v/>
      </c>
      <c r="T26" s="126"/>
      <c r="U26" s="126"/>
      <c r="V26" s="126"/>
      <c r="W26" s="132"/>
      <c r="X26" s="132"/>
      <c r="Y26" s="126"/>
      <c r="AU26" s="126" t="str">
        <f>IF($P$15="Yes",IF(E24&lt;=$P$16,0, ROUND(($AM$158/((-37.75347*LN($P$16))+194.87))-($AM$158/((-37.75347*LN(E24))+194.87)),2)),IF($P$14="PA1",IF(E24&lt;$P$16,0,IF(E24&gt;170,_xlfn.CONCAT("-$",ROUND($C$18,2)," or CA"),ROUND(($C$18/((-37.75347*LN($P$16))+194.87))-($C$18/((-37.75347*LN(E24))+194.87)),2))),IF($P$14="PA2",IF(E24&lt;=120,0,IF(E24&gt;170,"Max Neg. Pay/CA",ROUND(((E24-120)*-5),2))),IF($P$14="PA3",IF(E24&lt;=120,0,IF(E24&gt;170,_xlfn.CONCAT("-$",$C$18," or CA"),ROUND(($C$18/((-37.75347*LN($P$16))+194.87))-($C$18/((-37.75347*LN(E24))+194.87)),2))),IF($P$14="PA4",IF(E24&lt;=$P$16,0,IF(E24&gt;$AT$147,"Max Neg. Pay/CA",ROUND(((E24-$P$16)*(-1.25)),2))),"")))))</f>
        <v/>
      </c>
    </row>
    <row r="27" spans="2:64" x14ac:dyDescent="0.25">
      <c r="B27" s="87"/>
      <c r="C27" s="88"/>
      <c r="D27" s="88"/>
      <c r="E27" s="89"/>
      <c r="F27" s="83" t="str">
        <f t="shared" si="5"/>
        <v/>
      </c>
      <c r="G27" s="90"/>
      <c r="H27" s="88"/>
      <c r="I27" s="88"/>
      <c r="J27" s="89"/>
      <c r="K27" s="84" t="str">
        <f t="shared" si="0"/>
        <v/>
      </c>
      <c r="L27" s="90"/>
      <c r="M27" s="88"/>
      <c r="N27" s="88"/>
      <c r="O27" s="89"/>
      <c r="P27" s="84" t="str">
        <f t="shared" si="1"/>
        <v/>
      </c>
      <c r="Q27" s="95" t="str">
        <f t="shared" si="2"/>
        <v/>
      </c>
      <c r="R27" s="95" t="str">
        <f t="shared" si="3"/>
        <v/>
      </c>
      <c r="S27" s="95" t="str">
        <f t="shared" si="4"/>
        <v/>
      </c>
      <c r="T27" s="126"/>
      <c r="U27" s="126"/>
      <c r="V27" s="126"/>
      <c r="W27" s="152"/>
      <c r="X27" s="126"/>
      <c r="Y27" s="126"/>
      <c r="AU27" s="131" t="s">
        <v>146</v>
      </c>
    </row>
    <row r="28" spans="2:64" x14ac:dyDescent="0.25">
      <c r="B28" s="87"/>
      <c r="C28" s="88"/>
      <c r="D28" s="88"/>
      <c r="E28" s="89"/>
      <c r="F28" s="83" t="str">
        <f t="shared" si="5"/>
        <v/>
      </c>
      <c r="G28" s="90"/>
      <c r="H28" s="88"/>
      <c r="I28" s="88"/>
      <c r="J28" s="89"/>
      <c r="K28" s="84" t="str">
        <f t="shared" si="0"/>
        <v/>
      </c>
      <c r="L28" s="90"/>
      <c r="M28" s="88"/>
      <c r="N28" s="88"/>
      <c r="O28" s="89"/>
      <c r="P28" s="84" t="str">
        <f t="shared" si="1"/>
        <v/>
      </c>
      <c r="Q28" s="95" t="str">
        <f t="shared" si="2"/>
        <v/>
      </c>
      <c r="R28" s="95" t="str">
        <f t="shared" si="3"/>
        <v/>
      </c>
      <c r="S28" s="95" t="str">
        <f t="shared" si="4"/>
        <v/>
      </c>
      <c r="T28" s="126"/>
      <c r="U28" s="126"/>
      <c r="V28" s="126"/>
      <c r="W28" s="132"/>
      <c r="X28" s="126"/>
      <c r="Y28" s="126"/>
    </row>
    <row r="29" spans="2:64" x14ac:dyDescent="0.25">
      <c r="B29" s="87"/>
      <c r="C29" s="88"/>
      <c r="D29" s="88"/>
      <c r="E29" s="89"/>
      <c r="F29" s="83" t="str">
        <f>IF(OR(ISBLANK($I$9),ISBLANK($I$10),ISBLANK($I$11),ISBLANK($P$14),ISBLANK($P$15),ISBLANK($P$16),ISBLANK($F$16),ISBLANK(B29),ISBLANK(C29),ISBLANK(D29),ISBLANK(E29)),"",IF($P$15="Yes",IF(E29&lt;=$P$16,0, ROUND(($AM$158/((-37.75347*LN($P$16))+194.87))-($AM$158/((-37.75347*LN(E29))+194.87)),2)),IF($P$14="PA1",IF(E29&lt;$P$16, ROUND(($C$18/((-37.75347*LN($P$16))+194.87))-($C$18/((-37.75347*LN(E29))+194.87)),2),IF(E29&gt;170,_xlfn.CONCAT("-$",ROUND($C$18,2)," or CA"),ROUND(($C$18/((-37.75347*LN($P$16))+194.87))-($C$18/((-37.75347*LN(E29))+194.87)),2))),IF($P$14="PA2",IF(E29&lt;=120,0,IF(E29&gt;170,"Max Neg. Pay/CA",ROUND(((E29-120)*-5),2))),IF($P$14="PA3",IF(E29&lt;=120,0,IF(E29&gt;170,_xlfn.CONCAT("-$",$C$18," or CA"),ROUND(($C$18/((-37.75347*LN($P$16))+194.87))-($C$18/((-37.75347*LN(E29))+194.87)),2))),IF($P$14="PA4",IF(E29&lt;=$P$16,0,IF(E29&gt;$AT$147,"Max Neg. Pay/CA",ROUND(((E29-$P$16)*(-1.25)),2))),""))))))</f>
        <v/>
      </c>
      <c r="G29" s="90"/>
      <c r="H29" s="88"/>
      <c r="I29" s="88"/>
      <c r="J29" s="89"/>
      <c r="K29" s="84" t="str">
        <f t="shared" si="0"/>
        <v/>
      </c>
      <c r="L29" s="90"/>
      <c r="M29" s="88"/>
      <c r="N29" s="88"/>
      <c r="O29" s="89"/>
      <c r="P29" s="84" t="str">
        <f t="shared" si="1"/>
        <v/>
      </c>
      <c r="Q29" s="95" t="str">
        <f t="shared" si="2"/>
        <v/>
      </c>
      <c r="R29" s="95" t="str">
        <f t="shared" si="3"/>
        <v/>
      </c>
      <c r="S29" s="95" t="str">
        <f t="shared" si="4"/>
        <v/>
      </c>
      <c r="T29" s="126"/>
      <c r="U29" s="127" t="str">
        <f>IF(OR(ISBLANK($I$9),ISBLANK($I$10),ISBLANK($I$11),ISBLANK($P$14),ISBLANK($P$15),ISBLANK($P$16),ISBLANK($F$16)),"",IF($P$15="Yes",IF(E24&lt;=$P$16,0, ROUND(($AM$158/((-37.75347*LN($P$16))+194.87))-($AM$158/((-37.75347*LN(E24))+194.87)),2)),IF($P$14="PA1",IF(E24&lt;$P$16,0,IF(E24&gt;170,_xlfn.CONCAT("-$",ROUND($C$18,2)," or CA"),ROUND(($C$18/((-37.75347*LN($P$16))+194.87))-($C$18/((-37.75347*LN(E24))+194.87)),2))),IF($P$14="PA2",IF(E24&lt;=120,0,IF(E24&gt;170,"Max Neg. Pay/CA",ROUND(((E24-120)*-5),2))),IF($P$14="PA3",IF(E24&lt;=120,0,IF(E24&gt;170,_xlfn.CONCAT("-$",$C$18," or CA"),ROUND(($C$18/((-37.75347*LN($P$16))+194.87))-($C$18/((-37.75347*LN(E24))+194.87)),2))),IF($P$14="PA4",IF(E24&lt;=$P$16,0,IF(E24&gt;$AT$147,"Max Neg. Pay/CA",ROUND(((E24-$P$16)*(-1.25)),2))),""))))))</f>
        <v/>
      </c>
      <c r="V29" s="126"/>
      <c r="W29" s="126" t="str">
        <f>IF(P14="PA4","something","")</f>
        <v/>
      </c>
      <c r="X29" s="132"/>
      <c r="Y29" s="126"/>
      <c r="AA29" s="127"/>
    </row>
    <row r="30" spans="2:64" x14ac:dyDescent="0.25">
      <c r="B30" s="87"/>
      <c r="C30" s="88"/>
      <c r="D30" s="88"/>
      <c r="E30" s="89"/>
      <c r="F30" s="83" t="str">
        <f t="shared" si="5"/>
        <v/>
      </c>
      <c r="G30" s="90"/>
      <c r="H30" s="88"/>
      <c r="I30" s="88"/>
      <c r="J30" s="89"/>
      <c r="K30" s="84" t="str">
        <f t="shared" si="0"/>
        <v/>
      </c>
      <c r="L30" s="90"/>
      <c r="M30" s="88"/>
      <c r="N30" s="88"/>
      <c r="O30" s="89"/>
      <c r="P30" s="84" t="str">
        <f t="shared" si="1"/>
        <v/>
      </c>
      <c r="Q30" s="95" t="str">
        <f t="shared" si="2"/>
        <v/>
      </c>
      <c r="R30" s="95" t="str">
        <f t="shared" si="3"/>
        <v/>
      </c>
      <c r="S30" s="95" t="str">
        <f t="shared" si="4"/>
        <v/>
      </c>
      <c r="T30" s="126"/>
      <c r="U30" s="126"/>
      <c r="V30" s="126"/>
      <c r="W30" s="129"/>
      <c r="X30" s="126"/>
      <c r="Y30" s="126"/>
    </row>
    <row r="31" spans="2:64" x14ac:dyDescent="0.25">
      <c r="B31" s="87"/>
      <c r="C31" s="88"/>
      <c r="D31" s="88"/>
      <c r="E31" s="89"/>
      <c r="F31" s="83" t="str">
        <f t="shared" si="5"/>
        <v/>
      </c>
      <c r="G31" s="90"/>
      <c r="H31" s="88"/>
      <c r="I31" s="88"/>
      <c r="J31" s="89"/>
      <c r="K31" s="84" t="str">
        <f t="shared" si="0"/>
        <v/>
      </c>
      <c r="L31" s="90"/>
      <c r="M31" s="88"/>
      <c r="N31" s="88"/>
      <c r="O31" s="89"/>
      <c r="P31" s="84" t="str">
        <f t="shared" si="1"/>
        <v/>
      </c>
      <c r="Q31" s="95" t="str">
        <f t="shared" si="2"/>
        <v/>
      </c>
      <c r="R31" s="95" t="str">
        <f t="shared" si="3"/>
        <v/>
      </c>
      <c r="S31" s="95" t="str">
        <f t="shared" si="4"/>
        <v/>
      </c>
      <c r="T31" s="126"/>
      <c r="U31" s="126"/>
      <c r="V31" s="126"/>
      <c r="W31" s="126"/>
      <c r="X31" s="126"/>
      <c r="Y31" s="132"/>
      <c r="Z31" s="132"/>
    </row>
    <row r="32" spans="2:64" x14ac:dyDescent="0.25">
      <c r="B32" s="87"/>
      <c r="C32" s="88"/>
      <c r="D32" s="88"/>
      <c r="E32" s="89"/>
      <c r="F32" s="83" t="str">
        <f t="shared" si="5"/>
        <v/>
      </c>
      <c r="G32" s="90"/>
      <c r="H32" s="88"/>
      <c r="I32" s="88"/>
      <c r="J32" s="89"/>
      <c r="K32" s="84" t="str">
        <f t="shared" si="0"/>
        <v/>
      </c>
      <c r="L32" s="90"/>
      <c r="M32" s="88"/>
      <c r="N32" s="88"/>
      <c r="O32" s="89"/>
      <c r="P32" s="84" t="str">
        <f t="shared" si="1"/>
        <v/>
      </c>
      <c r="Q32" s="95" t="str">
        <f t="shared" si="2"/>
        <v/>
      </c>
      <c r="R32" s="95" t="str">
        <f t="shared" si="3"/>
        <v/>
      </c>
      <c r="S32" s="95" t="str">
        <f t="shared" si="4"/>
        <v/>
      </c>
      <c r="T32" s="126"/>
      <c r="U32" s="126"/>
      <c r="V32" s="126"/>
      <c r="W32" s="126"/>
      <c r="X32" s="126"/>
      <c r="Y32" s="126"/>
      <c r="AA32" s="127"/>
    </row>
    <row r="33" spans="2:25" x14ac:dyDescent="0.25">
      <c r="B33" s="87"/>
      <c r="C33" s="88"/>
      <c r="D33" s="88"/>
      <c r="E33" s="89"/>
      <c r="F33" s="83" t="str">
        <f t="shared" si="5"/>
        <v/>
      </c>
      <c r="G33" s="90"/>
      <c r="H33" s="88"/>
      <c r="I33" s="88"/>
      <c r="J33" s="89"/>
      <c r="K33" s="84" t="str">
        <f t="shared" si="0"/>
        <v/>
      </c>
      <c r="L33" s="90"/>
      <c r="M33" s="88"/>
      <c r="N33" s="88"/>
      <c r="O33" s="89"/>
      <c r="P33" s="84" t="str">
        <f t="shared" si="1"/>
        <v/>
      </c>
      <c r="Q33" s="95" t="str">
        <f t="shared" si="2"/>
        <v/>
      </c>
      <c r="R33" s="95" t="str">
        <f t="shared" si="3"/>
        <v/>
      </c>
      <c r="S33" s="95" t="str">
        <f t="shared" si="4"/>
        <v/>
      </c>
      <c r="T33" s="126"/>
      <c r="U33" s="126"/>
      <c r="V33" s="126"/>
      <c r="W33" s="153"/>
      <c r="X33" s="126"/>
      <c r="Y33" s="126"/>
    </row>
    <row r="34" spans="2:25" x14ac:dyDescent="0.25">
      <c r="B34" s="87"/>
      <c r="C34" s="88"/>
      <c r="D34" s="88"/>
      <c r="E34" s="89"/>
      <c r="F34" s="83" t="str">
        <f t="shared" si="5"/>
        <v/>
      </c>
      <c r="G34" s="90"/>
      <c r="H34" s="88"/>
      <c r="I34" s="88"/>
      <c r="J34" s="89"/>
      <c r="K34" s="84" t="str">
        <f t="shared" si="0"/>
        <v/>
      </c>
      <c r="L34" s="90"/>
      <c r="M34" s="88"/>
      <c r="N34" s="88"/>
      <c r="O34" s="89"/>
      <c r="P34" s="84" t="str">
        <f t="shared" si="1"/>
        <v/>
      </c>
      <c r="Q34" s="95" t="str">
        <f t="shared" si="2"/>
        <v/>
      </c>
      <c r="R34" s="95" t="str">
        <f t="shared" si="3"/>
        <v/>
      </c>
      <c r="S34" s="95" t="str">
        <f t="shared" si="4"/>
        <v/>
      </c>
      <c r="T34" s="126"/>
      <c r="U34" s="126"/>
      <c r="V34" s="126"/>
      <c r="W34" s="126"/>
      <c r="X34" s="126"/>
      <c r="Y34" s="126"/>
    </row>
    <row r="35" spans="2:25" x14ac:dyDescent="0.25">
      <c r="B35" s="87"/>
      <c r="C35" s="88"/>
      <c r="D35" s="88"/>
      <c r="E35" s="89"/>
      <c r="F35" s="83" t="str">
        <f t="shared" si="5"/>
        <v/>
      </c>
      <c r="G35" s="90"/>
      <c r="H35" s="88"/>
      <c r="I35" s="88"/>
      <c r="J35" s="89"/>
      <c r="K35" s="84" t="str">
        <f t="shared" si="0"/>
        <v/>
      </c>
      <c r="L35" s="90"/>
      <c r="M35" s="88"/>
      <c r="N35" s="88"/>
      <c r="O35" s="89"/>
      <c r="P35" s="84" t="str">
        <f t="shared" si="1"/>
        <v/>
      </c>
      <c r="Q35" s="95" t="str">
        <f t="shared" si="2"/>
        <v/>
      </c>
      <c r="R35" s="95" t="str">
        <f t="shared" si="3"/>
        <v/>
      </c>
      <c r="S35" s="95" t="str">
        <f t="shared" si="4"/>
        <v/>
      </c>
      <c r="T35" s="126"/>
      <c r="U35" s="126"/>
      <c r="V35" s="126"/>
      <c r="W35" s="126"/>
      <c r="X35" s="126"/>
      <c r="Y35" s="126"/>
    </row>
    <row r="36" spans="2:25" x14ac:dyDescent="0.25">
      <c r="B36" s="87"/>
      <c r="C36" s="88"/>
      <c r="D36" s="88"/>
      <c r="E36" s="89"/>
      <c r="F36" s="83" t="str">
        <f t="shared" si="5"/>
        <v/>
      </c>
      <c r="G36" s="90"/>
      <c r="H36" s="88"/>
      <c r="I36" s="88"/>
      <c r="J36" s="89"/>
      <c r="K36" s="84" t="str">
        <f t="shared" si="0"/>
        <v/>
      </c>
      <c r="L36" s="90"/>
      <c r="M36" s="88"/>
      <c r="N36" s="88"/>
      <c r="O36" s="89"/>
      <c r="P36" s="84" t="str">
        <f t="shared" si="1"/>
        <v/>
      </c>
      <c r="Q36" s="95" t="str">
        <f t="shared" si="2"/>
        <v/>
      </c>
      <c r="R36" s="95" t="str">
        <f t="shared" si="3"/>
        <v/>
      </c>
      <c r="S36" s="95" t="str">
        <f t="shared" si="4"/>
        <v/>
      </c>
      <c r="T36" s="126"/>
      <c r="U36" s="126" t="str">
        <f>IF(OR(ISBLANK($I$9),ISBLANK($I$10),ISBLANK($I$11),ISBLANK($P$14),ISBLANK($P$15),ISBLANK($P$16),ISBLANK($F$16),ISBLANK(B24),ISBLANK(C24),ISBLANK(D24),ISBLANK(E24)),"",IF($P$15="Yes",IF(E24&lt;=$P$16,0, ROUND(($AM$158/((-37.75347*LN($P$16))+194.87))-($AM$158/((-37.75347*LN(E24))+194.87)),2)),IF($P$14="PA1",IF(E24&lt;$P$16,0,IF(E24&gt;170,_xlfn.CONCAT("-$",ROUND($C$18,2)," or CA"),ROUND(($C$18/((-37.75347*LN($P$16))+194.87))-($C$18/((-37.75347*LN(E24))+194.87)),2))),IF($P$14="PA2",IF(E24&lt;=120,0,IF(E24&gt;170,"Max Neg. Pay/CA",ROUND(((E24-120)*-5),2))),IF($P$14="PA3",IF(E24&lt;=120,0,IF(E24&gt;170,_xlfn.CONCAT("-$",$C$18," or CA"),ROUND(($C$18/((-37.75347*LN($P$16))+194.87))-($C$18/((-37.75347*LN(E24))+194.87)),2))),IF($P$14="PA4",IF(E24&lt;=$P$16,0,IF(E24&gt;$AT$147,"Max Neg. Pay/CA",ROUND(((E24-$P$16)*(-1.25)),2))),""))))))</f>
        <v/>
      </c>
      <c r="V36" s="126"/>
      <c r="W36" s="126"/>
      <c r="X36" s="126"/>
      <c r="Y36" s="126"/>
    </row>
    <row r="37" spans="2:25" x14ac:dyDescent="0.25">
      <c r="B37" s="87"/>
      <c r="C37" s="88"/>
      <c r="D37" s="88"/>
      <c r="E37" s="89"/>
      <c r="F37" s="83" t="str">
        <f t="shared" si="5"/>
        <v/>
      </c>
      <c r="G37" s="90"/>
      <c r="H37" s="88"/>
      <c r="I37" s="88"/>
      <c r="J37" s="89"/>
      <c r="K37" s="84" t="str">
        <f t="shared" si="0"/>
        <v/>
      </c>
      <c r="L37" s="90"/>
      <c r="M37" s="88"/>
      <c r="N37" s="88"/>
      <c r="O37" s="89"/>
      <c r="P37" s="84" t="str">
        <f t="shared" si="1"/>
        <v/>
      </c>
      <c r="Q37" s="95" t="str">
        <f t="shared" si="2"/>
        <v/>
      </c>
      <c r="R37" s="95" t="str">
        <f t="shared" si="3"/>
        <v/>
      </c>
      <c r="S37" s="95" t="str">
        <f t="shared" si="4"/>
        <v/>
      </c>
      <c r="T37" s="126"/>
      <c r="U37" s="126"/>
      <c r="V37" s="126"/>
      <c r="W37" s="126"/>
      <c r="X37" s="126"/>
      <c r="Y37" s="126"/>
    </row>
    <row r="38" spans="2:25" x14ac:dyDescent="0.25">
      <c r="B38" s="87"/>
      <c r="C38" s="88"/>
      <c r="D38" s="88"/>
      <c r="E38" s="89"/>
      <c r="F38" s="83" t="str">
        <f t="shared" si="5"/>
        <v/>
      </c>
      <c r="G38" s="90"/>
      <c r="H38" s="88"/>
      <c r="I38" s="88"/>
      <c r="J38" s="89"/>
      <c r="K38" s="84" t="str">
        <f t="shared" si="0"/>
        <v/>
      </c>
      <c r="L38" s="90"/>
      <c r="M38" s="88"/>
      <c r="N38" s="88"/>
      <c r="O38" s="89"/>
      <c r="P38" s="84" t="str">
        <f t="shared" si="1"/>
        <v/>
      </c>
      <c r="Q38" s="95" t="str">
        <f t="shared" si="2"/>
        <v/>
      </c>
      <c r="R38" s="95" t="str">
        <f t="shared" si="3"/>
        <v/>
      </c>
      <c r="S38" s="95" t="str">
        <f t="shared" si="4"/>
        <v/>
      </c>
      <c r="T38" s="126"/>
      <c r="U38" s="126"/>
      <c r="V38" s="126"/>
      <c r="W38" s="126"/>
      <c r="X38" s="126"/>
      <c r="Y38" s="126"/>
    </row>
    <row r="39" spans="2:25" x14ac:dyDescent="0.25">
      <c r="B39" s="87"/>
      <c r="C39" s="88"/>
      <c r="D39" s="88"/>
      <c r="E39" s="89"/>
      <c r="F39" s="83" t="str">
        <f t="shared" si="5"/>
        <v/>
      </c>
      <c r="G39" s="90"/>
      <c r="H39" s="88"/>
      <c r="I39" s="88"/>
      <c r="J39" s="89"/>
      <c r="K39" s="84" t="str">
        <f t="shared" si="0"/>
        <v/>
      </c>
      <c r="L39" s="90"/>
      <c r="M39" s="88"/>
      <c r="N39" s="88"/>
      <c r="O39" s="89"/>
      <c r="P39" s="84" t="str">
        <f t="shared" si="1"/>
        <v/>
      </c>
      <c r="Q39" s="95" t="str">
        <f t="shared" si="2"/>
        <v/>
      </c>
      <c r="R39" s="95" t="str">
        <f t="shared" si="3"/>
        <v/>
      </c>
      <c r="S39" s="95" t="str">
        <f t="shared" si="4"/>
        <v/>
      </c>
      <c r="T39" s="126"/>
      <c r="U39" s="126"/>
      <c r="V39" s="126"/>
      <c r="W39" s="126"/>
      <c r="X39" s="126"/>
      <c r="Y39" s="126"/>
    </row>
    <row r="40" spans="2:25" x14ac:dyDescent="0.25">
      <c r="B40" s="87"/>
      <c r="C40" s="88"/>
      <c r="D40" s="88"/>
      <c r="E40" s="89"/>
      <c r="F40" s="83" t="str">
        <f t="shared" si="5"/>
        <v/>
      </c>
      <c r="G40" s="90"/>
      <c r="H40" s="88"/>
      <c r="I40" s="88"/>
      <c r="J40" s="89"/>
      <c r="K40" s="84" t="str">
        <f t="shared" si="0"/>
        <v/>
      </c>
      <c r="L40" s="90"/>
      <c r="M40" s="88"/>
      <c r="N40" s="88"/>
      <c r="O40" s="89"/>
      <c r="P40" s="84" t="str">
        <f t="shared" si="1"/>
        <v/>
      </c>
      <c r="Q40" s="95" t="str">
        <f t="shared" si="2"/>
        <v/>
      </c>
      <c r="R40" s="95" t="str">
        <f t="shared" si="3"/>
        <v/>
      </c>
      <c r="S40" s="95" t="str">
        <f t="shared" si="4"/>
        <v/>
      </c>
      <c r="T40" s="126"/>
      <c r="U40" s="126"/>
      <c r="V40" s="126"/>
      <c r="W40" s="126"/>
      <c r="X40" s="126"/>
      <c r="Y40" s="126"/>
    </row>
    <row r="41" spans="2:25" x14ac:dyDescent="0.25">
      <c r="B41" s="87"/>
      <c r="C41" s="88"/>
      <c r="D41" s="88"/>
      <c r="E41" s="89"/>
      <c r="F41" s="83" t="str">
        <f t="shared" si="5"/>
        <v/>
      </c>
      <c r="G41" s="90"/>
      <c r="H41" s="88"/>
      <c r="I41" s="88"/>
      <c r="J41" s="89"/>
      <c r="K41" s="84" t="str">
        <f t="shared" si="0"/>
        <v/>
      </c>
      <c r="L41" s="90"/>
      <c r="M41" s="88"/>
      <c r="N41" s="88"/>
      <c r="O41" s="89"/>
      <c r="P41" s="84" t="str">
        <f t="shared" si="1"/>
        <v/>
      </c>
      <c r="Q41" s="95" t="str">
        <f t="shared" si="2"/>
        <v/>
      </c>
      <c r="R41" s="95" t="str">
        <f t="shared" si="3"/>
        <v/>
      </c>
      <c r="S41" s="95" t="str">
        <f t="shared" si="4"/>
        <v/>
      </c>
      <c r="T41" s="126"/>
      <c r="U41" s="126"/>
      <c r="V41" s="126"/>
      <c r="W41" s="126"/>
      <c r="X41" s="126"/>
      <c r="Y41" s="126"/>
    </row>
    <row r="42" spans="2:25" x14ac:dyDescent="0.25">
      <c r="B42" s="87"/>
      <c r="C42" s="88"/>
      <c r="D42" s="88"/>
      <c r="E42" s="89"/>
      <c r="F42" s="83" t="str">
        <f t="shared" si="5"/>
        <v/>
      </c>
      <c r="G42" s="90"/>
      <c r="H42" s="88"/>
      <c r="I42" s="88"/>
      <c r="J42" s="89"/>
      <c r="K42" s="84" t="str">
        <f t="shared" si="0"/>
        <v/>
      </c>
      <c r="L42" s="90"/>
      <c r="M42" s="88"/>
      <c r="N42" s="88"/>
      <c r="O42" s="89"/>
      <c r="P42" s="84" t="str">
        <f t="shared" si="1"/>
        <v/>
      </c>
      <c r="Q42" s="95" t="str">
        <f t="shared" si="2"/>
        <v/>
      </c>
      <c r="R42" s="95" t="str">
        <f t="shared" si="3"/>
        <v/>
      </c>
      <c r="S42" s="95" t="str">
        <f t="shared" si="4"/>
        <v/>
      </c>
      <c r="T42" s="126"/>
      <c r="U42" s="126"/>
      <c r="V42" s="126"/>
      <c r="W42" s="126"/>
      <c r="X42" s="126"/>
      <c r="Y42" s="126"/>
    </row>
    <row r="43" spans="2:25" x14ac:dyDescent="0.25">
      <c r="B43" s="87"/>
      <c r="C43" s="88"/>
      <c r="D43" s="88"/>
      <c r="E43" s="89"/>
      <c r="F43" s="83" t="str">
        <f t="shared" si="5"/>
        <v/>
      </c>
      <c r="G43" s="90"/>
      <c r="H43" s="88"/>
      <c r="I43" s="88"/>
      <c r="J43" s="89"/>
      <c r="K43" s="84" t="str">
        <f t="shared" si="0"/>
        <v/>
      </c>
      <c r="L43" s="90"/>
      <c r="M43" s="88"/>
      <c r="N43" s="88"/>
      <c r="O43" s="89"/>
      <c r="P43" s="84" t="str">
        <f t="shared" si="1"/>
        <v/>
      </c>
      <c r="Q43" s="95" t="str">
        <f t="shared" si="2"/>
        <v/>
      </c>
      <c r="R43" s="95" t="str">
        <f t="shared" si="3"/>
        <v/>
      </c>
      <c r="S43" s="95" t="str">
        <f t="shared" si="4"/>
        <v/>
      </c>
      <c r="T43" s="126"/>
      <c r="U43" s="126"/>
      <c r="V43" s="126"/>
      <c r="W43" s="126"/>
      <c r="X43" s="126"/>
      <c r="Y43" s="126"/>
    </row>
    <row r="44" spans="2:25" x14ac:dyDescent="0.25">
      <c r="B44" s="87"/>
      <c r="C44" s="88"/>
      <c r="D44" s="88"/>
      <c r="E44" s="89"/>
      <c r="F44" s="83" t="str">
        <f t="shared" si="5"/>
        <v/>
      </c>
      <c r="G44" s="90"/>
      <c r="H44" s="88"/>
      <c r="I44" s="88"/>
      <c r="J44" s="89"/>
      <c r="K44" s="84" t="str">
        <f t="shared" si="0"/>
        <v/>
      </c>
      <c r="L44" s="90"/>
      <c r="M44" s="88"/>
      <c r="N44" s="88"/>
      <c r="O44" s="89"/>
      <c r="P44" s="84" t="str">
        <f t="shared" si="1"/>
        <v/>
      </c>
      <c r="Q44" s="95" t="str">
        <f t="shared" si="2"/>
        <v/>
      </c>
      <c r="R44" s="95" t="str">
        <f t="shared" si="3"/>
        <v/>
      </c>
      <c r="S44" s="95" t="str">
        <f t="shared" si="4"/>
        <v/>
      </c>
      <c r="T44" s="126"/>
      <c r="U44" s="126"/>
      <c r="V44" s="126"/>
      <c r="W44" s="126"/>
      <c r="X44" s="126"/>
      <c r="Y44" s="126"/>
    </row>
    <row r="45" spans="2:25" x14ac:dyDescent="0.25">
      <c r="B45" s="87"/>
      <c r="C45" s="88"/>
      <c r="D45" s="88"/>
      <c r="E45" s="89"/>
      <c r="F45" s="83" t="str">
        <f t="shared" si="5"/>
        <v/>
      </c>
      <c r="G45" s="90"/>
      <c r="H45" s="88"/>
      <c r="I45" s="88"/>
      <c r="J45" s="89"/>
      <c r="K45" s="84" t="str">
        <f t="shared" si="0"/>
        <v/>
      </c>
      <c r="L45" s="90"/>
      <c r="M45" s="88"/>
      <c r="N45" s="88"/>
      <c r="O45" s="89"/>
      <c r="P45" s="84" t="str">
        <f t="shared" si="1"/>
        <v/>
      </c>
      <c r="Q45" s="95" t="str">
        <f t="shared" si="2"/>
        <v/>
      </c>
      <c r="R45" s="95" t="str">
        <f t="shared" si="3"/>
        <v/>
      </c>
      <c r="S45" s="95" t="str">
        <f t="shared" si="4"/>
        <v/>
      </c>
      <c r="T45" s="126"/>
      <c r="U45" s="126"/>
      <c r="V45" s="126"/>
      <c r="W45" s="126"/>
      <c r="X45" s="126"/>
      <c r="Y45" s="126"/>
    </row>
    <row r="46" spans="2:25" x14ac:dyDescent="0.25">
      <c r="B46" s="87"/>
      <c r="C46" s="88"/>
      <c r="D46" s="88"/>
      <c r="E46" s="89"/>
      <c r="F46" s="83" t="str">
        <f t="shared" si="5"/>
        <v/>
      </c>
      <c r="G46" s="90"/>
      <c r="H46" s="88"/>
      <c r="I46" s="88"/>
      <c r="J46" s="89"/>
      <c r="K46" s="84" t="str">
        <f t="shared" si="0"/>
        <v/>
      </c>
      <c r="L46" s="90"/>
      <c r="M46" s="88"/>
      <c r="N46" s="88"/>
      <c r="O46" s="89"/>
      <c r="P46" s="84" t="str">
        <f t="shared" si="1"/>
        <v/>
      </c>
      <c r="Q46" s="95" t="str">
        <f t="shared" si="2"/>
        <v/>
      </c>
      <c r="R46" s="95" t="str">
        <f t="shared" si="3"/>
        <v/>
      </c>
      <c r="S46" s="95" t="str">
        <f t="shared" si="4"/>
        <v/>
      </c>
      <c r="T46" s="126"/>
      <c r="U46" s="126"/>
      <c r="V46" s="126"/>
      <c r="W46" s="126"/>
      <c r="X46" s="126"/>
      <c r="Y46" s="126"/>
    </row>
    <row r="47" spans="2:25" x14ac:dyDescent="0.25">
      <c r="B47" s="87"/>
      <c r="C47" s="88"/>
      <c r="D47" s="88"/>
      <c r="E47" s="89"/>
      <c r="F47" s="83" t="str">
        <f t="shared" si="5"/>
        <v/>
      </c>
      <c r="G47" s="90"/>
      <c r="H47" s="88"/>
      <c r="I47" s="88"/>
      <c r="J47" s="89"/>
      <c r="K47" s="84" t="str">
        <f t="shared" si="0"/>
        <v/>
      </c>
      <c r="L47" s="90"/>
      <c r="M47" s="88"/>
      <c r="N47" s="88"/>
      <c r="O47" s="89"/>
      <c r="P47" s="84" t="str">
        <f t="shared" si="1"/>
        <v/>
      </c>
      <c r="Q47" s="95" t="str">
        <f t="shared" si="2"/>
        <v/>
      </c>
      <c r="R47" s="95" t="str">
        <f t="shared" si="3"/>
        <v/>
      </c>
      <c r="S47" s="95" t="str">
        <f t="shared" si="4"/>
        <v/>
      </c>
      <c r="T47" s="126"/>
      <c r="U47" s="126"/>
      <c r="V47" s="126"/>
      <c r="W47" s="126"/>
      <c r="X47" s="126"/>
      <c r="Y47" s="126"/>
    </row>
    <row r="48" spans="2:25" x14ac:dyDescent="0.25">
      <c r="B48" s="87"/>
      <c r="C48" s="88"/>
      <c r="D48" s="88"/>
      <c r="E48" s="89"/>
      <c r="F48" s="83" t="str">
        <f t="shared" si="5"/>
        <v/>
      </c>
      <c r="G48" s="90"/>
      <c r="H48" s="88"/>
      <c r="I48" s="88"/>
      <c r="J48" s="89"/>
      <c r="K48" s="84" t="str">
        <f t="shared" si="0"/>
        <v/>
      </c>
      <c r="L48" s="90"/>
      <c r="M48" s="88"/>
      <c r="N48" s="88"/>
      <c r="O48" s="89"/>
      <c r="P48" s="84" t="str">
        <f t="shared" si="1"/>
        <v/>
      </c>
      <c r="Q48" s="95" t="str">
        <f t="shared" si="2"/>
        <v/>
      </c>
      <c r="R48" s="95" t="str">
        <f t="shared" si="3"/>
        <v/>
      </c>
      <c r="S48" s="95" t="str">
        <f t="shared" si="4"/>
        <v/>
      </c>
      <c r="T48" s="126"/>
      <c r="U48" s="126"/>
      <c r="V48" s="126"/>
      <c r="W48" s="126"/>
      <c r="X48" s="126"/>
      <c r="Y48" s="126"/>
    </row>
    <row r="49" spans="2:25" x14ac:dyDescent="0.25">
      <c r="B49" s="87"/>
      <c r="C49" s="88"/>
      <c r="D49" s="88"/>
      <c r="E49" s="89"/>
      <c r="F49" s="83" t="str">
        <f t="shared" si="5"/>
        <v/>
      </c>
      <c r="G49" s="90"/>
      <c r="H49" s="88"/>
      <c r="I49" s="88"/>
      <c r="J49" s="89"/>
      <c r="K49" s="84" t="str">
        <f t="shared" si="0"/>
        <v/>
      </c>
      <c r="L49" s="90"/>
      <c r="M49" s="88"/>
      <c r="N49" s="88"/>
      <c r="O49" s="89"/>
      <c r="P49" s="84" t="str">
        <f t="shared" si="1"/>
        <v/>
      </c>
      <c r="Q49" s="95" t="str">
        <f t="shared" si="2"/>
        <v/>
      </c>
      <c r="R49" s="95" t="str">
        <f t="shared" si="3"/>
        <v/>
      </c>
      <c r="S49" s="95" t="str">
        <f t="shared" si="4"/>
        <v/>
      </c>
      <c r="T49" s="126"/>
      <c r="U49" s="126"/>
      <c r="V49" s="126"/>
      <c r="W49" s="126"/>
      <c r="X49" s="126"/>
      <c r="Y49" s="126"/>
    </row>
    <row r="50" spans="2:25" x14ac:dyDescent="0.25">
      <c r="B50" s="87"/>
      <c r="C50" s="88"/>
      <c r="D50" s="88"/>
      <c r="E50" s="89"/>
      <c r="F50" s="83" t="str">
        <f t="shared" si="5"/>
        <v/>
      </c>
      <c r="G50" s="90"/>
      <c r="H50" s="88"/>
      <c r="I50" s="88"/>
      <c r="J50" s="89"/>
      <c r="K50" s="84" t="str">
        <f t="shared" si="0"/>
        <v/>
      </c>
      <c r="L50" s="90"/>
      <c r="M50" s="88"/>
      <c r="N50" s="88"/>
      <c r="O50" s="89"/>
      <c r="P50" s="84" t="str">
        <f t="shared" si="1"/>
        <v/>
      </c>
      <c r="Q50" s="95" t="str">
        <f t="shared" si="2"/>
        <v/>
      </c>
      <c r="R50" s="95" t="str">
        <f t="shared" si="3"/>
        <v/>
      </c>
      <c r="S50" s="95" t="str">
        <f t="shared" si="4"/>
        <v/>
      </c>
      <c r="T50" s="126"/>
      <c r="U50" s="126"/>
      <c r="V50" s="126"/>
      <c r="W50" s="126"/>
      <c r="X50" s="126"/>
      <c r="Y50" s="126"/>
    </row>
    <row r="51" spans="2:25" x14ac:dyDescent="0.25">
      <c r="B51" s="87"/>
      <c r="C51" s="88"/>
      <c r="D51" s="88"/>
      <c r="E51" s="89"/>
      <c r="F51" s="83" t="str">
        <f t="shared" si="5"/>
        <v/>
      </c>
      <c r="G51" s="90"/>
      <c r="H51" s="88"/>
      <c r="I51" s="88"/>
      <c r="J51" s="89"/>
      <c r="K51" s="84" t="str">
        <f t="shared" si="0"/>
        <v/>
      </c>
      <c r="L51" s="90"/>
      <c r="M51" s="88"/>
      <c r="N51" s="88"/>
      <c r="O51" s="89"/>
      <c r="P51" s="84" t="str">
        <f t="shared" si="1"/>
        <v/>
      </c>
      <c r="Q51" s="95" t="str">
        <f t="shared" si="2"/>
        <v/>
      </c>
      <c r="R51" s="95" t="str">
        <f t="shared" si="3"/>
        <v/>
      </c>
      <c r="S51" s="95" t="str">
        <f t="shared" si="4"/>
        <v/>
      </c>
      <c r="T51" s="126"/>
      <c r="U51" s="126"/>
      <c r="V51" s="126"/>
      <c r="W51" s="126"/>
      <c r="X51" s="126"/>
      <c r="Y51" s="126"/>
    </row>
    <row r="52" spans="2:25" x14ac:dyDescent="0.25">
      <c r="B52" s="87"/>
      <c r="C52" s="88"/>
      <c r="D52" s="88"/>
      <c r="E52" s="89"/>
      <c r="F52" s="83" t="str">
        <f t="shared" si="5"/>
        <v/>
      </c>
      <c r="G52" s="90"/>
      <c r="H52" s="88"/>
      <c r="I52" s="88"/>
      <c r="J52" s="89"/>
      <c r="K52" s="84" t="str">
        <f t="shared" si="0"/>
        <v/>
      </c>
      <c r="L52" s="90"/>
      <c r="M52" s="88"/>
      <c r="N52" s="88"/>
      <c r="O52" s="89"/>
      <c r="P52" s="84" t="str">
        <f t="shared" si="1"/>
        <v/>
      </c>
      <c r="Q52" s="95" t="str">
        <f t="shared" si="2"/>
        <v/>
      </c>
      <c r="R52" s="95" t="str">
        <f t="shared" si="3"/>
        <v/>
      </c>
      <c r="S52" s="95" t="str">
        <f t="shared" si="4"/>
        <v/>
      </c>
      <c r="T52" s="126"/>
      <c r="U52" s="126"/>
      <c r="V52" s="126"/>
      <c r="W52" s="126"/>
      <c r="X52" s="126"/>
      <c r="Y52" s="126"/>
    </row>
    <row r="53" spans="2:25" x14ac:dyDescent="0.25">
      <c r="B53" s="87"/>
      <c r="C53" s="88"/>
      <c r="D53" s="88"/>
      <c r="E53" s="89"/>
      <c r="F53" s="83" t="str">
        <f t="shared" si="5"/>
        <v/>
      </c>
      <c r="G53" s="90"/>
      <c r="H53" s="88"/>
      <c r="I53" s="88"/>
      <c r="J53" s="89"/>
      <c r="K53" s="84" t="str">
        <f t="shared" si="0"/>
        <v/>
      </c>
      <c r="L53" s="90"/>
      <c r="M53" s="88"/>
      <c r="N53" s="88"/>
      <c r="O53" s="89"/>
      <c r="P53" s="84" t="str">
        <f t="shared" si="1"/>
        <v/>
      </c>
      <c r="Q53" s="95" t="str">
        <f t="shared" si="2"/>
        <v/>
      </c>
      <c r="R53" s="95" t="str">
        <f t="shared" si="3"/>
        <v/>
      </c>
      <c r="S53" s="95" t="str">
        <f t="shared" si="4"/>
        <v/>
      </c>
      <c r="T53" s="126"/>
      <c r="U53" s="126"/>
      <c r="V53" s="126"/>
      <c r="W53" s="126"/>
      <c r="X53" s="126"/>
      <c r="Y53" s="126"/>
    </row>
    <row r="54" spans="2:25" x14ac:dyDescent="0.25">
      <c r="B54" s="87"/>
      <c r="C54" s="88"/>
      <c r="D54" s="88"/>
      <c r="E54" s="89"/>
      <c r="F54" s="83" t="str">
        <f t="shared" si="5"/>
        <v/>
      </c>
      <c r="G54" s="90"/>
      <c r="H54" s="88"/>
      <c r="I54" s="88"/>
      <c r="J54" s="89"/>
      <c r="K54" s="84" t="str">
        <f t="shared" si="0"/>
        <v/>
      </c>
      <c r="L54" s="90"/>
      <c r="M54" s="88"/>
      <c r="N54" s="88"/>
      <c r="O54" s="89"/>
      <c r="P54" s="84" t="str">
        <f t="shared" si="1"/>
        <v/>
      </c>
      <c r="Q54" s="95" t="str">
        <f t="shared" si="2"/>
        <v/>
      </c>
      <c r="R54" s="95" t="str">
        <f t="shared" si="3"/>
        <v/>
      </c>
      <c r="S54" s="95" t="str">
        <f t="shared" si="4"/>
        <v/>
      </c>
      <c r="T54" s="126"/>
      <c r="U54" s="126"/>
      <c r="V54" s="126"/>
      <c r="W54" s="126"/>
      <c r="X54" s="126"/>
      <c r="Y54" s="126"/>
    </row>
    <row r="55" spans="2:25" x14ac:dyDescent="0.25">
      <c r="B55" s="87"/>
      <c r="C55" s="88"/>
      <c r="D55" s="88"/>
      <c r="E55" s="89"/>
      <c r="F55" s="83" t="str">
        <f t="shared" si="5"/>
        <v/>
      </c>
      <c r="G55" s="90"/>
      <c r="H55" s="88"/>
      <c r="I55" s="88"/>
      <c r="J55" s="89"/>
      <c r="K55" s="84" t="str">
        <f t="shared" si="0"/>
        <v/>
      </c>
      <c r="L55" s="90"/>
      <c r="M55" s="88"/>
      <c r="N55" s="88"/>
      <c r="O55" s="89"/>
      <c r="P55" s="84" t="str">
        <f t="shared" si="1"/>
        <v/>
      </c>
      <c r="Q55" s="95" t="str">
        <f t="shared" si="2"/>
        <v/>
      </c>
      <c r="R55" s="95" t="str">
        <f t="shared" si="3"/>
        <v/>
      </c>
      <c r="S55" s="95" t="str">
        <f t="shared" si="4"/>
        <v/>
      </c>
      <c r="T55" s="126"/>
      <c r="U55" s="126"/>
      <c r="V55" s="126"/>
      <c r="W55" s="126"/>
      <c r="X55" s="126"/>
      <c r="Y55" s="126"/>
    </row>
    <row r="56" spans="2:25" ht="15.75" thickBot="1" x14ac:dyDescent="0.3">
      <c r="B56" s="91"/>
      <c r="C56" s="92"/>
      <c r="D56" s="92"/>
      <c r="E56" s="93"/>
      <c r="F56" s="83" t="str">
        <f t="shared" si="5"/>
        <v/>
      </c>
      <c r="G56" s="94"/>
      <c r="H56" s="92"/>
      <c r="I56" s="92"/>
      <c r="J56" s="93"/>
      <c r="K56" s="84" t="str">
        <f t="shared" si="0"/>
        <v/>
      </c>
      <c r="L56" s="94"/>
      <c r="M56" s="92"/>
      <c r="N56" s="92"/>
      <c r="O56" s="93"/>
      <c r="P56" s="84" t="str">
        <f t="shared" si="1"/>
        <v/>
      </c>
      <c r="Q56" s="95" t="str">
        <f t="shared" si="2"/>
        <v/>
      </c>
      <c r="R56" s="95" t="str">
        <f t="shared" si="3"/>
        <v/>
      </c>
      <c r="S56" s="95" t="str">
        <f t="shared" si="4"/>
        <v/>
      </c>
      <c r="T56" s="126"/>
      <c r="U56" s="126"/>
      <c r="V56" s="126"/>
      <c r="W56" s="126"/>
      <c r="X56" s="126"/>
      <c r="Y56" s="126"/>
    </row>
    <row r="57" spans="2:25" ht="15.75" thickBot="1" x14ac:dyDescent="0.3">
      <c r="B57" s="97" t="s">
        <v>154</v>
      </c>
      <c r="C57" s="98"/>
      <c r="D57" s="198" t="str">
        <f>IF(OR(ISBLANK(B24),ISBLANK(C24),ISBLANK(D24),ISBLANK(E24)),"",ROUND(AVERAGE(E24:E56,J24:J56,O24:O56),0))</f>
        <v/>
      </c>
      <c r="E57" s="198"/>
      <c r="F57" s="199"/>
      <c r="G57" s="200" t="s">
        <v>152</v>
      </c>
      <c r="H57" s="201"/>
      <c r="I57" s="201"/>
      <c r="J57" s="201"/>
      <c r="K57" s="146" t="str">
        <f>IF(OR(ISBLANK(B24),ISBLANK(C24),ISBLANK(D24),ISBLANK(E24),ISBLANK(P16)),"",COUNTIF(E24:E56,"&gt;"&amp;P16)+COUNTIF(J24:J56,"&gt;"&amp;P16)+COUNTIF(O24:O56,"&gt;"&amp;P16))</f>
        <v/>
      </c>
      <c r="L57" s="200" t="s">
        <v>153</v>
      </c>
      <c r="M57" s="201"/>
      <c r="N57" s="201"/>
      <c r="O57" s="201"/>
      <c r="P57" s="147" t="str">
        <f>IF(OR(ISBLANK(B24),ISBLANK(C24),ISBLANK(D24),ISBLANK(E24),ISBLANK(P16)),"",COUNTIF(E24:E56,"&lt;="&amp;P16)+COUNTIF(J24:J56,"&lt;="&amp;P16)+COUNTIF(O24:O56,"&lt;="&amp;P16))</f>
        <v/>
      </c>
      <c r="Q57" s="95"/>
      <c r="R57" s="95"/>
      <c r="S57" s="95"/>
      <c r="T57" s="126"/>
      <c r="U57" s="126"/>
      <c r="V57" s="126"/>
      <c r="W57" s="126"/>
      <c r="X57" s="126"/>
      <c r="Y57" s="126"/>
    </row>
    <row r="58" spans="2:25" hidden="1" x14ac:dyDescent="0.25">
      <c r="C58" t="b">
        <f>ISNUMBER(C24)</f>
        <v>0</v>
      </c>
      <c r="D58" t="b">
        <f>ISNUMBER(D24)</f>
        <v>0</v>
      </c>
      <c r="H58" t="b">
        <f>ISNUMBER(H24)</f>
        <v>0</v>
      </c>
      <c r="I58" t="b">
        <f>ISNUMBER(I24)</f>
        <v>0</v>
      </c>
      <c r="M58" t="b">
        <f>ISNUMBER(M24)</f>
        <v>0</v>
      </c>
      <c r="N58" t="b">
        <f>ISNUMBER(N24)</f>
        <v>0</v>
      </c>
      <c r="T58" s="126"/>
      <c r="U58" s="126"/>
      <c r="V58" s="126"/>
      <c r="W58" s="126"/>
      <c r="X58" s="126"/>
      <c r="Y58" s="126"/>
    </row>
    <row r="59" spans="2:25" hidden="1" x14ac:dyDescent="0.25">
      <c r="C59" t="b">
        <f t="shared" ref="C59:D74" si="6">ISNUMBER(C25)</f>
        <v>0</v>
      </c>
      <c r="D59" t="b">
        <f t="shared" si="6"/>
        <v>0</v>
      </c>
      <c r="H59" t="b">
        <f t="shared" ref="H59:I74" si="7">ISNUMBER(H25)</f>
        <v>0</v>
      </c>
      <c r="I59" t="b">
        <f t="shared" si="7"/>
        <v>0</v>
      </c>
      <c r="M59" t="b">
        <f t="shared" ref="M59:N74" si="8">ISNUMBER(M25)</f>
        <v>0</v>
      </c>
      <c r="N59" t="b">
        <f t="shared" si="8"/>
        <v>0</v>
      </c>
      <c r="R59" s="96"/>
      <c r="T59" s="126"/>
      <c r="U59" s="126"/>
      <c r="V59" s="126"/>
      <c r="W59" s="126"/>
      <c r="X59" s="126"/>
      <c r="Y59" s="126"/>
    </row>
    <row r="60" spans="2:25" hidden="1" x14ac:dyDescent="0.25">
      <c r="C60" t="b">
        <f t="shared" si="6"/>
        <v>0</v>
      </c>
      <c r="D60" t="b">
        <f t="shared" si="6"/>
        <v>0</v>
      </c>
      <c r="H60" t="b">
        <f t="shared" si="7"/>
        <v>0</v>
      </c>
      <c r="I60" t="b">
        <f t="shared" si="7"/>
        <v>0</v>
      </c>
      <c r="M60" t="b">
        <f t="shared" si="8"/>
        <v>0</v>
      </c>
      <c r="N60" t="b">
        <f t="shared" si="8"/>
        <v>0</v>
      </c>
      <c r="T60" s="126"/>
      <c r="U60" s="126"/>
      <c r="V60" s="126"/>
      <c r="W60" s="126"/>
      <c r="X60" s="126"/>
      <c r="Y60" s="126"/>
    </row>
    <row r="61" spans="2:25" hidden="1" x14ac:dyDescent="0.25">
      <c r="C61" t="b">
        <f t="shared" si="6"/>
        <v>0</v>
      </c>
      <c r="D61" t="b">
        <f t="shared" si="6"/>
        <v>0</v>
      </c>
      <c r="H61" t="b">
        <f t="shared" si="7"/>
        <v>0</v>
      </c>
      <c r="I61" t="b">
        <f t="shared" si="7"/>
        <v>0</v>
      </c>
      <c r="M61" t="b">
        <f t="shared" si="8"/>
        <v>0</v>
      </c>
      <c r="N61" t="b">
        <f t="shared" si="8"/>
        <v>0</v>
      </c>
      <c r="T61" s="126"/>
      <c r="U61" s="126"/>
      <c r="V61" s="126"/>
      <c r="W61" s="126"/>
      <c r="X61" s="126"/>
      <c r="Y61" s="126"/>
    </row>
    <row r="62" spans="2:25" hidden="1" x14ac:dyDescent="0.25">
      <c r="C62" t="b">
        <f t="shared" si="6"/>
        <v>0</v>
      </c>
      <c r="D62" t="b">
        <f t="shared" si="6"/>
        <v>0</v>
      </c>
      <c r="H62" t="b">
        <f t="shared" si="7"/>
        <v>0</v>
      </c>
      <c r="I62" t="b">
        <f t="shared" si="7"/>
        <v>0</v>
      </c>
      <c r="M62" t="b">
        <f t="shared" si="8"/>
        <v>0</v>
      </c>
      <c r="N62" t="b">
        <f t="shared" si="8"/>
        <v>0</v>
      </c>
      <c r="T62" s="126"/>
      <c r="U62" s="126"/>
      <c r="V62" s="126"/>
      <c r="W62" s="126"/>
      <c r="X62" s="126"/>
      <c r="Y62" s="126"/>
    </row>
    <row r="63" spans="2:25" hidden="1" x14ac:dyDescent="0.25">
      <c r="C63" t="b">
        <f t="shared" si="6"/>
        <v>0</v>
      </c>
      <c r="D63" t="b">
        <f t="shared" si="6"/>
        <v>0</v>
      </c>
      <c r="H63" t="b">
        <f t="shared" si="7"/>
        <v>0</v>
      </c>
      <c r="I63" t="b">
        <f t="shared" si="7"/>
        <v>0</v>
      </c>
      <c r="M63" t="b">
        <f t="shared" si="8"/>
        <v>0</v>
      </c>
      <c r="N63" t="b">
        <f t="shared" si="8"/>
        <v>0</v>
      </c>
      <c r="T63" s="126"/>
      <c r="U63" s="126"/>
      <c r="V63" s="126"/>
      <c r="W63" s="126"/>
      <c r="X63" s="126"/>
      <c r="Y63" s="126"/>
    </row>
    <row r="64" spans="2:25" hidden="1" x14ac:dyDescent="0.25">
      <c r="C64" t="b">
        <f t="shared" si="6"/>
        <v>0</v>
      </c>
      <c r="D64" t="b">
        <f t="shared" si="6"/>
        <v>0</v>
      </c>
      <c r="H64" t="b">
        <f t="shared" si="7"/>
        <v>0</v>
      </c>
      <c r="I64" t="b">
        <f t="shared" si="7"/>
        <v>0</v>
      </c>
      <c r="M64" t="b">
        <f t="shared" si="8"/>
        <v>0</v>
      </c>
      <c r="N64" t="b">
        <f t="shared" si="8"/>
        <v>0</v>
      </c>
      <c r="T64" s="126"/>
      <c r="U64" s="126"/>
      <c r="V64" s="126"/>
      <c r="W64" s="126"/>
      <c r="X64" s="126"/>
      <c r="Y64" s="126"/>
    </row>
    <row r="65" spans="3:25" hidden="1" x14ac:dyDescent="0.25">
      <c r="C65" t="b">
        <f t="shared" si="6"/>
        <v>0</v>
      </c>
      <c r="D65" t="b">
        <f t="shared" si="6"/>
        <v>0</v>
      </c>
      <c r="H65" t="b">
        <f t="shared" si="7"/>
        <v>0</v>
      </c>
      <c r="I65" t="b">
        <f t="shared" si="7"/>
        <v>0</v>
      </c>
      <c r="M65" t="b">
        <f t="shared" si="8"/>
        <v>0</v>
      </c>
      <c r="N65" t="b">
        <f t="shared" si="8"/>
        <v>0</v>
      </c>
      <c r="T65" s="126"/>
      <c r="U65" s="126"/>
      <c r="V65" s="126"/>
      <c r="W65" s="126"/>
      <c r="X65" s="126"/>
      <c r="Y65" s="126"/>
    </row>
    <row r="66" spans="3:25" hidden="1" x14ac:dyDescent="0.25">
      <c r="C66" t="b">
        <f t="shared" si="6"/>
        <v>0</v>
      </c>
      <c r="D66" t="b">
        <f t="shared" si="6"/>
        <v>0</v>
      </c>
      <c r="H66" t="b">
        <f t="shared" si="7"/>
        <v>0</v>
      </c>
      <c r="I66" t="b">
        <f t="shared" si="7"/>
        <v>0</v>
      </c>
      <c r="M66" t="b">
        <f t="shared" si="8"/>
        <v>0</v>
      </c>
      <c r="N66" t="b">
        <f t="shared" si="8"/>
        <v>0</v>
      </c>
      <c r="T66" s="126"/>
      <c r="U66" s="126"/>
      <c r="V66" s="126"/>
      <c r="W66" s="126"/>
      <c r="X66" s="126"/>
      <c r="Y66" s="126"/>
    </row>
    <row r="67" spans="3:25" hidden="1" x14ac:dyDescent="0.25">
      <c r="C67" t="b">
        <f t="shared" si="6"/>
        <v>0</v>
      </c>
      <c r="D67" t="b">
        <f t="shared" si="6"/>
        <v>0</v>
      </c>
      <c r="H67" t="b">
        <f t="shared" si="7"/>
        <v>0</v>
      </c>
      <c r="I67" t="b">
        <f t="shared" si="7"/>
        <v>0</v>
      </c>
      <c r="M67" t="b">
        <f t="shared" si="8"/>
        <v>0</v>
      </c>
      <c r="N67" t="b">
        <f t="shared" si="8"/>
        <v>0</v>
      </c>
      <c r="T67" s="126"/>
      <c r="U67" s="126"/>
      <c r="V67" s="126"/>
      <c r="W67" s="126"/>
      <c r="X67" s="126"/>
      <c r="Y67" s="126"/>
    </row>
    <row r="68" spans="3:25" hidden="1" x14ac:dyDescent="0.25">
      <c r="C68" t="b">
        <f t="shared" si="6"/>
        <v>0</v>
      </c>
      <c r="D68" t="b">
        <f t="shared" si="6"/>
        <v>0</v>
      </c>
      <c r="H68" t="b">
        <f t="shared" si="7"/>
        <v>0</v>
      </c>
      <c r="I68" t="b">
        <f t="shared" si="7"/>
        <v>0</v>
      </c>
      <c r="M68" t="b">
        <f t="shared" si="8"/>
        <v>0</v>
      </c>
      <c r="N68" t="b">
        <f t="shared" si="8"/>
        <v>0</v>
      </c>
      <c r="T68" s="126"/>
      <c r="U68" s="126"/>
      <c r="V68" s="126"/>
      <c r="W68" s="126"/>
      <c r="X68" s="126"/>
      <c r="Y68" s="126"/>
    </row>
    <row r="69" spans="3:25" hidden="1" x14ac:dyDescent="0.25">
      <c r="C69" t="b">
        <f t="shared" si="6"/>
        <v>0</v>
      </c>
      <c r="D69" t="b">
        <f t="shared" si="6"/>
        <v>0</v>
      </c>
      <c r="H69" t="b">
        <f t="shared" si="7"/>
        <v>0</v>
      </c>
      <c r="I69" t="b">
        <f t="shared" si="7"/>
        <v>0</v>
      </c>
      <c r="M69" t="b">
        <f t="shared" si="8"/>
        <v>0</v>
      </c>
      <c r="N69" t="b">
        <f t="shared" si="8"/>
        <v>0</v>
      </c>
    </row>
    <row r="70" spans="3:25" hidden="1" x14ac:dyDescent="0.25">
      <c r="C70" t="b">
        <f t="shared" si="6"/>
        <v>0</v>
      </c>
      <c r="D70" t="b">
        <f t="shared" si="6"/>
        <v>0</v>
      </c>
      <c r="H70" t="b">
        <f t="shared" si="7"/>
        <v>0</v>
      </c>
      <c r="I70" t="b">
        <f t="shared" si="7"/>
        <v>0</v>
      </c>
      <c r="M70" t="b">
        <f t="shared" si="8"/>
        <v>0</v>
      </c>
      <c r="N70" t="b">
        <f t="shared" si="8"/>
        <v>0</v>
      </c>
    </row>
    <row r="71" spans="3:25" hidden="1" x14ac:dyDescent="0.25">
      <c r="C71" t="b">
        <f t="shared" si="6"/>
        <v>0</v>
      </c>
      <c r="D71" t="b">
        <f t="shared" si="6"/>
        <v>0</v>
      </c>
      <c r="H71" t="b">
        <f t="shared" si="7"/>
        <v>0</v>
      </c>
      <c r="I71" t="b">
        <f t="shared" si="7"/>
        <v>0</v>
      </c>
      <c r="M71" t="b">
        <f t="shared" si="8"/>
        <v>0</v>
      </c>
      <c r="N71" t="b">
        <f t="shared" si="8"/>
        <v>0</v>
      </c>
    </row>
    <row r="72" spans="3:25" hidden="1" x14ac:dyDescent="0.25">
      <c r="C72" t="b">
        <f t="shared" si="6"/>
        <v>0</v>
      </c>
      <c r="D72" t="b">
        <f t="shared" si="6"/>
        <v>0</v>
      </c>
      <c r="H72" t="b">
        <f t="shared" si="7"/>
        <v>0</v>
      </c>
      <c r="I72" t="b">
        <f t="shared" si="7"/>
        <v>0</v>
      </c>
      <c r="M72" t="b">
        <f t="shared" si="8"/>
        <v>0</v>
      </c>
      <c r="N72" t="b">
        <f t="shared" si="8"/>
        <v>0</v>
      </c>
    </row>
    <row r="73" spans="3:25" hidden="1" x14ac:dyDescent="0.25">
      <c r="C73" t="b">
        <f t="shared" si="6"/>
        <v>0</v>
      </c>
      <c r="D73" t="b">
        <f t="shared" si="6"/>
        <v>0</v>
      </c>
      <c r="H73" t="b">
        <f t="shared" si="7"/>
        <v>0</v>
      </c>
      <c r="I73" t="b">
        <f t="shared" si="7"/>
        <v>0</v>
      </c>
      <c r="M73" t="b">
        <f t="shared" si="8"/>
        <v>0</v>
      </c>
      <c r="N73" t="b">
        <f t="shared" si="8"/>
        <v>0</v>
      </c>
    </row>
    <row r="74" spans="3:25" hidden="1" x14ac:dyDescent="0.25">
      <c r="C74" t="b">
        <f t="shared" si="6"/>
        <v>0</v>
      </c>
      <c r="D74" t="b">
        <f t="shared" si="6"/>
        <v>0</v>
      </c>
      <c r="H74" t="b">
        <f t="shared" si="7"/>
        <v>0</v>
      </c>
      <c r="I74" t="b">
        <f t="shared" si="7"/>
        <v>0</v>
      </c>
      <c r="M74" t="b">
        <f t="shared" si="8"/>
        <v>0</v>
      </c>
      <c r="N74" t="b">
        <f t="shared" si="8"/>
        <v>0</v>
      </c>
    </row>
    <row r="75" spans="3:25" hidden="1" x14ac:dyDescent="0.25">
      <c r="C75" t="b">
        <f t="shared" ref="C75:D90" si="9">ISNUMBER(C41)</f>
        <v>0</v>
      </c>
      <c r="D75" t="b">
        <f t="shared" si="9"/>
        <v>0</v>
      </c>
      <c r="H75" t="b">
        <f t="shared" ref="H75:I90" si="10">ISNUMBER(H41)</f>
        <v>0</v>
      </c>
      <c r="I75" t="b">
        <f t="shared" si="10"/>
        <v>0</v>
      </c>
      <c r="M75" t="b">
        <f t="shared" ref="M75:N90" si="11">ISNUMBER(M41)</f>
        <v>0</v>
      </c>
      <c r="N75" t="b">
        <f t="shared" si="11"/>
        <v>0</v>
      </c>
    </row>
    <row r="76" spans="3:25" hidden="1" x14ac:dyDescent="0.25">
      <c r="C76" t="b">
        <f t="shared" si="9"/>
        <v>0</v>
      </c>
      <c r="D76" t="b">
        <f t="shared" si="9"/>
        <v>0</v>
      </c>
      <c r="H76" t="b">
        <f t="shared" si="10"/>
        <v>0</v>
      </c>
      <c r="I76" t="b">
        <f t="shared" si="10"/>
        <v>0</v>
      </c>
      <c r="M76" t="b">
        <f t="shared" si="11"/>
        <v>0</v>
      </c>
      <c r="N76" t="b">
        <f t="shared" si="11"/>
        <v>0</v>
      </c>
    </row>
    <row r="77" spans="3:25" hidden="1" x14ac:dyDescent="0.25">
      <c r="C77" t="b">
        <f t="shared" si="9"/>
        <v>0</v>
      </c>
      <c r="D77" t="b">
        <f t="shared" si="9"/>
        <v>0</v>
      </c>
      <c r="H77" t="b">
        <f t="shared" si="10"/>
        <v>0</v>
      </c>
      <c r="I77" t="b">
        <f t="shared" si="10"/>
        <v>0</v>
      </c>
      <c r="M77" t="b">
        <f t="shared" si="11"/>
        <v>0</v>
      </c>
      <c r="N77" t="b">
        <f t="shared" si="11"/>
        <v>0</v>
      </c>
    </row>
    <row r="78" spans="3:25" hidden="1" x14ac:dyDescent="0.25">
      <c r="C78" t="b">
        <f t="shared" si="9"/>
        <v>0</v>
      </c>
      <c r="D78" t="b">
        <f t="shared" si="9"/>
        <v>0</v>
      </c>
      <c r="H78" t="b">
        <f t="shared" si="10"/>
        <v>0</v>
      </c>
      <c r="I78" t="b">
        <f t="shared" si="10"/>
        <v>0</v>
      </c>
      <c r="M78" t="b">
        <f t="shared" si="11"/>
        <v>0</v>
      </c>
      <c r="N78" t="b">
        <f t="shared" si="11"/>
        <v>0</v>
      </c>
    </row>
    <row r="79" spans="3:25" hidden="1" x14ac:dyDescent="0.25">
      <c r="C79" t="b">
        <f t="shared" si="9"/>
        <v>0</v>
      </c>
      <c r="D79" t="b">
        <f t="shared" si="9"/>
        <v>0</v>
      </c>
      <c r="H79" t="b">
        <f t="shared" si="10"/>
        <v>0</v>
      </c>
      <c r="I79" t="b">
        <f t="shared" si="10"/>
        <v>0</v>
      </c>
      <c r="M79" t="b">
        <f t="shared" si="11"/>
        <v>0</v>
      </c>
      <c r="N79" t="b">
        <f t="shared" si="11"/>
        <v>0</v>
      </c>
    </row>
    <row r="80" spans="3:25" hidden="1" x14ac:dyDescent="0.25">
      <c r="C80" t="b">
        <f t="shared" si="9"/>
        <v>0</v>
      </c>
      <c r="D80" t="b">
        <f t="shared" si="9"/>
        <v>0</v>
      </c>
      <c r="H80" t="b">
        <f t="shared" si="10"/>
        <v>0</v>
      </c>
      <c r="I80" t="b">
        <f t="shared" si="10"/>
        <v>0</v>
      </c>
      <c r="M80" t="b">
        <f t="shared" si="11"/>
        <v>0</v>
      </c>
      <c r="N80" t="b">
        <f t="shared" si="11"/>
        <v>0</v>
      </c>
    </row>
    <row r="81" spans="3:14" hidden="1" x14ac:dyDescent="0.25">
      <c r="C81" t="b">
        <f t="shared" si="9"/>
        <v>0</v>
      </c>
      <c r="D81" t="b">
        <f t="shared" si="9"/>
        <v>0</v>
      </c>
      <c r="H81" t="b">
        <f t="shared" si="10"/>
        <v>0</v>
      </c>
      <c r="I81" t="b">
        <f t="shared" si="10"/>
        <v>0</v>
      </c>
      <c r="M81" t="b">
        <f t="shared" si="11"/>
        <v>0</v>
      </c>
      <c r="N81" t="b">
        <f t="shared" si="11"/>
        <v>0</v>
      </c>
    </row>
    <row r="82" spans="3:14" hidden="1" x14ac:dyDescent="0.25">
      <c r="C82" t="b">
        <f t="shared" si="9"/>
        <v>0</v>
      </c>
      <c r="D82" t="b">
        <f t="shared" si="9"/>
        <v>0</v>
      </c>
      <c r="H82" t="b">
        <f t="shared" si="10"/>
        <v>0</v>
      </c>
      <c r="I82" t="b">
        <f t="shared" si="10"/>
        <v>0</v>
      </c>
      <c r="M82" t="b">
        <f t="shared" si="11"/>
        <v>0</v>
      </c>
      <c r="N82" t="b">
        <f t="shared" si="11"/>
        <v>0</v>
      </c>
    </row>
    <row r="83" spans="3:14" hidden="1" x14ac:dyDescent="0.25">
      <c r="C83" t="b">
        <f t="shared" si="9"/>
        <v>0</v>
      </c>
      <c r="D83" t="b">
        <f t="shared" si="9"/>
        <v>0</v>
      </c>
      <c r="H83" t="b">
        <f t="shared" si="10"/>
        <v>0</v>
      </c>
      <c r="I83" t="b">
        <f t="shared" si="10"/>
        <v>0</v>
      </c>
      <c r="M83" t="b">
        <f t="shared" si="11"/>
        <v>0</v>
      </c>
      <c r="N83" t="b">
        <f t="shared" si="11"/>
        <v>0</v>
      </c>
    </row>
    <row r="84" spans="3:14" hidden="1" x14ac:dyDescent="0.25">
      <c r="C84" t="b">
        <f t="shared" si="9"/>
        <v>0</v>
      </c>
      <c r="D84" t="b">
        <f t="shared" si="9"/>
        <v>0</v>
      </c>
      <c r="H84" t="b">
        <f t="shared" si="10"/>
        <v>0</v>
      </c>
      <c r="I84" t="b">
        <f t="shared" si="10"/>
        <v>0</v>
      </c>
      <c r="M84" t="b">
        <f t="shared" si="11"/>
        <v>0</v>
      </c>
      <c r="N84" t="b">
        <f t="shared" si="11"/>
        <v>0</v>
      </c>
    </row>
    <row r="85" spans="3:14" hidden="1" x14ac:dyDescent="0.25">
      <c r="C85" t="b">
        <f t="shared" si="9"/>
        <v>0</v>
      </c>
      <c r="D85" t="b">
        <f t="shared" si="9"/>
        <v>0</v>
      </c>
      <c r="H85" t="b">
        <f t="shared" si="10"/>
        <v>0</v>
      </c>
      <c r="I85" t="b">
        <f t="shared" si="10"/>
        <v>0</v>
      </c>
      <c r="M85" t="b">
        <f t="shared" si="11"/>
        <v>0</v>
      </c>
      <c r="N85" t="b">
        <f t="shared" si="11"/>
        <v>0</v>
      </c>
    </row>
    <row r="86" spans="3:14" hidden="1" x14ac:dyDescent="0.25">
      <c r="C86" t="b">
        <f t="shared" si="9"/>
        <v>0</v>
      </c>
      <c r="D86" t="b">
        <f t="shared" si="9"/>
        <v>0</v>
      </c>
      <c r="H86" t="b">
        <f t="shared" si="10"/>
        <v>0</v>
      </c>
      <c r="I86" t="b">
        <f t="shared" si="10"/>
        <v>0</v>
      </c>
      <c r="M86" t="b">
        <f t="shared" si="11"/>
        <v>0</v>
      </c>
      <c r="N86" t="b">
        <f t="shared" si="11"/>
        <v>0</v>
      </c>
    </row>
    <row r="87" spans="3:14" hidden="1" x14ac:dyDescent="0.25">
      <c r="C87" t="b">
        <f t="shared" si="9"/>
        <v>0</v>
      </c>
      <c r="D87" t="b">
        <f t="shared" si="9"/>
        <v>0</v>
      </c>
      <c r="H87" t="b">
        <f t="shared" si="10"/>
        <v>0</v>
      </c>
      <c r="I87" t="b">
        <f t="shared" si="10"/>
        <v>0</v>
      </c>
      <c r="M87" t="b">
        <f t="shared" si="11"/>
        <v>0</v>
      </c>
      <c r="N87" t="b">
        <f t="shared" si="11"/>
        <v>0</v>
      </c>
    </row>
    <row r="88" spans="3:14" hidden="1" x14ac:dyDescent="0.25">
      <c r="C88" t="b">
        <f t="shared" si="9"/>
        <v>0</v>
      </c>
      <c r="D88" t="b">
        <f t="shared" si="9"/>
        <v>0</v>
      </c>
      <c r="H88" t="b">
        <f t="shared" si="10"/>
        <v>0</v>
      </c>
      <c r="I88" t="b">
        <f t="shared" si="10"/>
        <v>0</v>
      </c>
      <c r="M88" t="b">
        <f t="shared" si="11"/>
        <v>0</v>
      </c>
      <c r="N88" t="b">
        <f t="shared" si="11"/>
        <v>0</v>
      </c>
    </row>
    <row r="89" spans="3:14" hidden="1" x14ac:dyDescent="0.25">
      <c r="C89" t="b">
        <f t="shared" si="9"/>
        <v>0</v>
      </c>
      <c r="D89" t="b">
        <f t="shared" si="9"/>
        <v>0</v>
      </c>
      <c r="H89" t="b">
        <f t="shared" si="10"/>
        <v>0</v>
      </c>
      <c r="I89" t="b">
        <f t="shared" si="10"/>
        <v>0</v>
      </c>
      <c r="M89" t="b">
        <f t="shared" si="11"/>
        <v>0</v>
      </c>
      <c r="N89" t="b">
        <f t="shared" si="11"/>
        <v>0</v>
      </c>
    </row>
    <row r="90" spans="3:14" hidden="1" x14ac:dyDescent="0.25">
      <c r="C90" t="b">
        <f t="shared" si="9"/>
        <v>0</v>
      </c>
      <c r="D90" t="b">
        <f t="shared" si="9"/>
        <v>0</v>
      </c>
      <c r="H90" t="b">
        <f t="shared" si="10"/>
        <v>0</v>
      </c>
      <c r="I90" t="b">
        <f t="shared" si="10"/>
        <v>0</v>
      </c>
      <c r="M90" t="b">
        <f t="shared" si="11"/>
        <v>0</v>
      </c>
      <c r="N90" t="b">
        <f t="shared" si="11"/>
        <v>0</v>
      </c>
    </row>
    <row r="144" ht="15.75" thickBot="1" x14ac:dyDescent="0.3"/>
    <row r="145" spans="34:46" ht="16.5" thickTop="1" thickBot="1" x14ac:dyDescent="0.3">
      <c r="AI145" s="219" t="s">
        <v>88</v>
      </c>
      <c r="AJ145" s="219"/>
    </row>
    <row r="146" spans="34:46" ht="15.75" thickBot="1" x14ac:dyDescent="0.3">
      <c r="AI146" s="133" t="s">
        <v>89</v>
      </c>
      <c r="AJ146" s="134" t="s">
        <v>90</v>
      </c>
    </row>
    <row r="147" spans="34:46" x14ac:dyDescent="0.25">
      <c r="AI147" s="135" t="s">
        <v>91</v>
      </c>
      <c r="AJ147" s="136">
        <v>60</v>
      </c>
      <c r="AS147" s="126" t="str">
        <f>IF($P$14="PA4",$P$16+80,"NOT PA4")</f>
        <v>NOT PA4</v>
      </c>
      <c r="AT147" s="126" t="str">
        <f>IF(P14="PA4",IF($AS$147&gt;=$AS$148,$AS$147,$AS$148),"NOT PA4")</f>
        <v>NOT PA4</v>
      </c>
    </row>
    <row r="148" spans="34:46" x14ac:dyDescent="0.25">
      <c r="AI148" s="135" t="s">
        <v>92</v>
      </c>
      <c r="AJ148" s="136">
        <v>70</v>
      </c>
      <c r="AS148" s="126" t="str">
        <f>IF($P$14="PA4",170,"NOT PA4")</f>
        <v>NOT PA4</v>
      </c>
    </row>
    <row r="149" spans="34:46" x14ac:dyDescent="0.25">
      <c r="AI149" s="135" t="s">
        <v>95</v>
      </c>
      <c r="AJ149" s="136">
        <v>80</v>
      </c>
    </row>
    <row r="150" spans="34:46" ht="15.75" thickBot="1" x14ac:dyDescent="0.3">
      <c r="AI150" s="137" t="s">
        <v>93</v>
      </c>
      <c r="AJ150" s="138">
        <v>250</v>
      </c>
    </row>
    <row r="151" spans="34:46" ht="15.75" thickTop="1" x14ac:dyDescent="0.25">
      <c r="AH151" s="139" t="s">
        <v>99</v>
      </c>
      <c r="AI151" s="140" t="e">
        <f>VLOOKUP(D8,AI147:AJ150,2,FALSE)</f>
        <v>#N/A</v>
      </c>
    </row>
    <row r="152" spans="34:46" x14ac:dyDescent="0.25">
      <c r="AH152" s="139" t="s">
        <v>96</v>
      </c>
      <c r="AI152" s="126" t="e">
        <f>IF(I11&gt;=AI151,"No","Yes")</f>
        <v>#N/A</v>
      </c>
    </row>
    <row r="153" spans="34:46" x14ac:dyDescent="0.25">
      <c r="AH153" s="139" t="s">
        <v>100</v>
      </c>
      <c r="AI153" s="140" t="e">
        <f>IF(I11&gt;=AI151,I11,AI151)</f>
        <v>#N/A</v>
      </c>
    </row>
    <row r="155" spans="34:46" x14ac:dyDescent="0.25">
      <c r="AH155" s="139" t="s">
        <v>27</v>
      </c>
    </row>
    <row r="156" spans="34:46" x14ac:dyDescent="0.25">
      <c r="AH156" s="139" t="s">
        <v>28</v>
      </c>
    </row>
    <row r="158" spans="34:46" x14ac:dyDescent="0.25">
      <c r="AM158" s="132" t="e">
        <f>ROUND(1267.2*((I10/9)+(I9*AI153/150)),2)</f>
        <v>#N/A</v>
      </c>
    </row>
    <row r="159" spans="34:46" x14ac:dyDescent="0.25">
      <c r="AH159" s="141" t="s">
        <v>18</v>
      </c>
      <c r="AI159" s="126" t="s">
        <v>102</v>
      </c>
    </row>
    <row r="160" spans="34:46" x14ac:dyDescent="0.25">
      <c r="AH160" s="141" t="s">
        <v>19</v>
      </c>
      <c r="AI160" s="126" t="s">
        <v>103</v>
      </c>
      <c r="AO160" s="126" t="str">
        <f>IF(P15="Yes","PAEfive",IF(P14="PA1","PAEone",IF(P14="PA2","PAEtwo",IF(P14="PA3","PAEthree",IF(P14="PA4","PAEfour","PAEempty")))))</f>
        <v>PAEempty</v>
      </c>
      <c r="AP160" s="126" t="str">
        <f>IF(P15="Yes","Afive",IF(P14="PA1","Aone",IF(P14="PA2","Atwo",IF(P14="PA3","Athree",IF(P14="PA4","Afour","")))))</f>
        <v/>
      </c>
    </row>
    <row r="161" spans="34:45" x14ac:dyDescent="0.25">
      <c r="AH161" s="141" t="s">
        <v>20</v>
      </c>
      <c r="AI161" s="126" t="s">
        <v>104</v>
      </c>
    </row>
    <row r="162" spans="34:45" x14ac:dyDescent="0.25">
      <c r="AH162" s="141" t="s">
        <v>21</v>
      </c>
      <c r="AI162" s="126" t="s">
        <v>105</v>
      </c>
      <c r="AP162" s="126" t="s">
        <v>148</v>
      </c>
    </row>
    <row r="163" spans="34:45" ht="54.95" customHeight="1" x14ac:dyDescent="0.25">
      <c r="AP163" s="126" t="s">
        <v>108</v>
      </c>
    </row>
    <row r="164" spans="34:45" ht="45" customHeight="1" x14ac:dyDescent="0.25">
      <c r="AP164" s="126" t="s">
        <v>110</v>
      </c>
    </row>
    <row r="165" spans="34:45" ht="47.45" customHeight="1" x14ac:dyDescent="0.25">
      <c r="AL165" s="126" t="s">
        <v>109</v>
      </c>
      <c r="AP165" s="126" t="s">
        <v>111</v>
      </c>
    </row>
    <row r="166" spans="34:45" ht="51.6" customHeight="1" x14ac:dyDescent="0.25">
      <c r="AL166" s="126" t="s">
        <v>113</v>
      </c>
      <c r="AP166" s="126" t="s">
        <v>112</v>
      </c>
    </row>
    <row r="167" spans="34:45" ht="45" customHeight="1" x14ac:dyDescent="0.25">
      <c r="AL167" s="126" t="s">
        <v>114</v>
      </c>
      <c r="AP167" s="126" t="s">
        <v>124</v>
      </c>
    </row>
    <row r="168" spans="34:45" x14ac:dyDescent="0.25">
      <c r="AL168" s="126" t="s">
        <v>115</v>
      </c>
    </row>
    <row r="169" spans="34:45" ht="47.45" customHeight="1" x14ac:dyDescent="0.25">
      <c r="AL169" s="126" t="s">
        <v>125</v>
      </c>
      <c r="AS169" s="142" t="str">
        <f>IF(P15="Yes","payequationfive",IF(P14="PA1","payequationone",IF(P14="PA2","payequationtwo",IF(P14="PA3","payequationthree",IF(P14="PA4","payequationfour","")))))</f>
        <v/>
      </c>
    </row>
    <row r="170" spans="34:45" x14ac:dyDescent="0.25">
      <c r="AS170" s="142"/>
    </row>
    <row r="171" spans="34:45" ht="54" customHeight="1" x14ac:dyDescent="0.25">
      <c r="AS171" s="142" t="s">
        <v>117</v>
      </c>
    </row>
    <row r="172" spans="34:45" ht="54" customHeight="1" x14ac:dyDescent="0.25">
      <c r="AS172" s="142" t="s">
        <v>118</v>
      </c>
    </row>
    <row r="173" spans="34:45" ht="54" customHeight="1" x14ac:dyDescent="0.25">
      <c r="AS173" s="142" t="s">
        <v>119</v>
      </c>
    </row>
    <row r="174" spans="34:45" ht="54" customHeight="1" x14ac:dyDescent="0.25">
      <c r="AS174" s="142" t="s">
        <v>120</v>
      </c>
    </row>
    <row r="175" spans="34:45" ht="54" customHeight="1" x14ac:dyDescent="0.25">
      <c r="AS175" s="142" t="s">
        <v>121</v>
      </c>
    </row>
  </sheetData>
  <sheetProtection algorithmName="SHA-512" hashValue="zRdnaPVZn9pI/5G1Ryfo/NFkoOauzXPy5ay9WI1Hdz5+8XbE0vhF5HuJU43jg3/tCrTXHMX3OT1jIBz0Do04nQ==" saltValue="TQxwX1EQqUtUL42O6Bju7Q==" spinCount="100000" sheet="1" objects="1" scenarios="1" selectLockedCells="1"/>
  <mergeCells count="32">
    <mergeCell ref="AI145:AJ145"/>
    <mergeCell ref="B21:H21"/>
    <mergeCell ref="I21:J21"/>
    <mergeCell ref="K21:O21"/>
    <mergeCell ref="B22:P22"/>
    <mergeCell ref="D57:F57"/>
    <mergeCell ref="G57:J57"/>
    <mergeCell ref="L57:O57"/>
    <mergeCell ref="E14:L14"/>
    <mergeCell ref="M14:O14"/>
    <mergeCell ref="B15:O15"/>
    <mergeCell ref="C18:D18"/>
    <mergeCell ref="B20:D20"/>
    <mergeCell ref="E20:K20"/>
    <mergeCell ref="B8:C8"/>
    <mergeCell ref="D8:P8"/>
    <mergeCell ref="B9:H9"/>
    <mergeCell ref="B10:H10"/>
    <mergeCell ref="B11:H11"/>
    <mergeCell ref="B13:P13"/>
    <mergeCell ref="E6:P6"/>
    <mergeCell ref="B7:C7"/>
    <mergeCell ref="E7:F7"/>
    <mergeCell ref="G7:J7"/>
    <mergeCell ref="K7:L7"/>
    <mergeCell ref="M7:P7"/>
    <mergeCell ref="B3:P3"/>
    <mergeCell ref="C4:P4"/>
    <mergeCell ref="C5:F5"/>
    <mergeCell ref="H5:I5"/>
    <mergeCell ref="K5:L5"/>
    <mergeCell ref="N5:P5"/>
  </mergeCells>
  <conditionalFormatting sqref="I21">
    <cfRule type="cellIs" dxfId="47" priority="5" operator="between">
      <formula>0.00001</formula>
      <formula>500000</formula>
    </cfRule>
    <cfRule type="cellIs" dxfId="46" priority="6" operator="between">
      <formula>-0.001</formula>
      <formula>-500000</formula>
    </cfRule>
  </conditionalFormatting>
  <conditionalFormatting sqref="L57 F24:F56 K24:K56 P24:P56">
    <cfRule type="containsText" dxfId="45" priority="2" operator="containsText" text="CA">
      <formula>NOT(ISERROR(SEARCH("CA",F24)))</formula>
    </cfRule>
    <cfRule type="cellIs" dxfId="44" priority="3" operator="between">
      <formula>0</formula>
      <formula>500000</formula>
    </cfRule>
    <cfRule type="cellIs" dxfId="43" priority="4" operator="between">
      <formula>-0.0000000001</formula>
      <formula>-500000</formula>
    </cfRule>
  </conditionalFormatting>
  <conditionalFormatting sqref="P21">
    <cfRule type="cellIs" dxfId="42" priority="1" operator="between">
      <formula>0.0000001</formula>
      <formula>500000</formula>
    </cfRule>
  </conditionalFormatting>
  <dataValidations count="9">
    <dataValidation type="list" errorStyle="warning" allowBlank="1" showInputMessage="1" showErrorMessage="1" errorTitle="WARNING" error="Incorrect value entered in cell D8. Please choose a surface course mix from the drop-down menu" promptTitle="Instructions" prompt="Please select a surface course mix from the drop-down menu" sqref="D8" xr:uid="{C7EF89D1-175A-4212-9EBB-08A81D20DA17}">
      <formula1>$AI$147:$AI$150</formula1>
    </dataValidation>
    <dataValidation errorStyle="warning" allowBlank="1" showInputMessage="1" sqref="E19" xr:uid="{B894F332-B428-4BED-A0C1-A862AFA96A84}"/>
    <dataValidation type="list" errorStyle="warning" allowBlank="1" showInputMessage="1" showErrorMessage="1" errorTitle="WARNING" error="Please select a value for the paving route location from the drop-down menu" promptTitle="Instrucitons" prompt="Please select a value from the drop-down menu" sqref="E14:L14" xr:uid="{F7268C5A-29B0-4146-A7AB-192307EF1761}">
      <formula1>$AH$159:$AH$162</formula1>
    </dataValidation>
    <dataValidation type="decimal" allowBlank="1" showInputMessage="1" showErrorMessage="1" errorTitle="Warning" error="Please enter a numeric value between 0 and 500 in/mi for the IRI measurement" promptTitle="Instructions" prompt="Please enter your pre-construction IRI here." sqref="F16" xr:uid="{7D735F4B-CA01-4EF9-9919-336DD790DC35}">
      <formula1>0</formula1>
      <formula2>500</formula2>
    </dataValidation>
    <dataValidation type="decimal" allowBlank="1" showInputMessage="1" showErrorMessage="1" errorTitle="Warning" error="Please enter a numeric value between 0 and 500 in/mi for the IRI measurement" promptTitle="Instructions" prompt="Please enter your target IRI here._x000a__x000a_You can determine your target IRI on the worksheet titled &quot;Target IRI Lookup Table &amp; Tool&quot;" sqref="P16" xr:uid="{8150EF54-0D66-4BDB-A32A-B062A412795F}">
      <formula1>0</formula1>
      <formula2>500</formula2>
    </dataValidation>
    <dataValidation type="decimal" allowBlank="1" showInputMessage="1" showErrorMessage="1" errorTitle="Warning" error="Please enter a numeric value between 0 and 300 in/mi for the IRI measurement" promptTitle="Instructions" prompt="Please enter your current or preconstruction IRI here." sqref="L16" xr:uid="{5D04CF9C-7428-4835-83BF-253E17EB9F3B}">
      <formula1>0</formula1>
      <formula2>500</formula2>
    </dataValidation>
    <dataValidation type="list" allowBlank="1" showInputMessage="1" showErrorMessage="1" errorTitle="WARNING" error="Please enter a valid entry from the drop-down menu or leave this cell blank" promptTitle="Instructions" prompt="Please select a value from the drop-down menu._x000a__x000a_Milling is one operation. Paving each layer of asphalt mix is an individual operation unless plans specify paving a mix in two lifts.  In such case, each lift is considered as an operation." sqref="P15" xr:uid="{D5FF0947-0F71-425E-8336-08184CEA02C6}">
      <formula1>$AH$155:$AH$156</formula1>
    </dataValidation>
    <dataValidation allowBlank="1" showInputMessage="1" showErrorMessage="1" promptTitle="Instructions" prompt="Please enter your target IRI here._x000a__x000a_You can determine your target IRI on the worksheet titled &quot;Target IRI Lookup Table &amp; Tool&quot;" sqref="E18" xr:uid="{F24C7920-A05F-434D-BD60-E29F96742F6E}"/>
    <dataValidation allowBlank="1" showInputMessage="1" showErrorMessage="1" promptTitle="Instructions" prompt="Please add up the total pay adjustments of any excluded lots from this worksheet and enter that value into this cell. If the excluded lots' pay adjustments aren't listed here, then those pay adjustments will count toward the total pay adjustments." sqref="P20" xr:uid="{B58CBAA0-BB03-4CB3-9624-4C24CEB06A15}"/>
  </dataValidations>
  <pageMargins left="0.7" right="0.7" top="0.75" bottom="0.75" header="0.3" footer="0.3"/>
  <pageSetup scale="72" fitToHeight="0" orientation="portrait" r:id="rId1"/>
  <headerFooter>
    <oddHeader>&amp;C&amp;"-,Bold"&amp;12Lane IRI Data Summary
&amp;A</oddHeader>
    <oddFooter>&amp;L&amp;G&amp;C&amp;"-,Bold"&amp;14New Jersey Department of Transportation
Division of Local Aid &amp; Economic Development&amp;R&amp;G</oddFooter>
  </headerFooter>
  <drawing r:id="rId2"/>
  <legacyDrawing r:id="rId3"/>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172</vt:i4>
      </vt:variant>
    </vt:vector>
  </HeadingPairs>
  <TitlesOfParts>
    <vt:vector size="184" baseType="lpstr">
      <vt:lpstr>Summary</vt:lpstr>
      <vt:lpstr>Worksheet1</vt:lpstr>
      <vt:lpstr>Worksheet2</vt:lpstr>
      <vt:lpstr>Worksheet3</vt:lpstr>
      <vt:lpstr>Worksheet4</vt:lpstr>
      <vt:lpstr>Worksheet5</vt:lpstr>
      <vt:lpstr>Worksheet6</vt:lpstr>
      <vt:lpstr>Worksheet7</vt:lpstr>
      <vt:lpstr>Worksheet8</vt:lpstr>
      <vt:lpstr>Worksheet9</vt:lpstr>
      <vt:lpstr>Worksheet10</vt:lpstr>
      <vt:lpstr>Target IRI Lookup Table &amp; Tool</vt:lpstr>
      <vt:lpstr>Worksheet10!Afive</vt:lpstr>
      <vt:lpstr>Worksheet2!Afive</vt:lpstr>
      <vt:lpstr>Worksheet3!Afive</vt:lpstr>
      <vt:lpstr>Worksheet4!Afive</vt:lpstr>
      <vt:lpstr>Worksheet5!Afive</vt:lpstr>
      <vt:lpstr>Worksheet6!Afive</vt:lpstr>
      <vt:lpstr>Worksheet7!Afive</vt:lpstr>
      <vt:lpstr>Worksheet8!Afive</vt:lpstr>
      <vt:lpstr>Worksheet9!Afive</vt:lpstr>
      <vt:lpstr>Afive</vt:lpstr>
      <vt:lpstr>Worksheet10!Afour</vt:lpstr>
      <vt:lpstr>Worksheet2!Afour</vt:lpstr>
      <vt:lpstr>Worksheet3!Afour</vt:lpstr>
      <vt:lpstr>Worksheet4!Afour</vt:lpstr>
      <vt:lpstr>Worksheet5!Afour</vt:lpstr>
      <vt:lpstr>Worksheet6!Afour</vt:lpstr>
      <vt:lpstr>Worksheet7!Afour</vt:lpstr>
      <vt:lpstr>Worksheet8!Afour</vt:lpstr>
      <vt:lpstr>Worksheet9!Afour</vt:lpstr>
      <vt:lpstr>Afour</vt:lpstr>
      <vt:lpstr>Worksheet10!Aone</vt:lpstr>
      <vt:lpstr>Worksheet2!Aone</vt:lpstr>
      <vt:lpstr>Worksheet3!Aone</vt:lpstr>
      <vt:lpstr>Worksheet4!Aone</vt:lpstr>
      <vt:lpstr>Worksheet5!Aone</vt:lpstr>
      <vt:lpstr>Worksheet6!Aone</vt:lpstr>
      <vt:lpstr>Worksheet7!Aone</vt:lpstr>
      <vt:lpstr>Worksheet8!Aone</vt:lpstr>
      <vt:lpstr>Worksheet9!Aone</vt:lpstr>
      <vt:lpstr>Aone</vt:lpstr>
      <vt:lpstr>Worksheet10!Athree</vt:lpstr>
      <vt:lpstr>Worksheet2!Athree</vt:lpstr>
      <vt:lpstr>Worksheet3!Athree</vt:lpstr>
      <vt:lpstr>Worksheet4!Athree</vt:lpstr>
      <vt:lpstr>Worksheet5!Athree</vt:lpstr>
      <vt:lpstr>Worksheet6!Athree</vt:lpstr>
      <vt:lpstr>Worksheet7!Athree</vt:lpstr>
      <vt:lpstr>Worksheet8!Athree</vt:lpstr>
      <vt:lpstr>Worksheet9!Athree</vt:lpstr>
      <vt:lpstr>Athree</vt:lpstr>
      <vt:lpstr>Worksheet10!Atwo</vt:lpstr>
      <vt:lpstr>Worksheet2!Atwo</vt:lpstr>
      <vt:lpstr>Worksheet3!Atwo</vt:lpstr>
      <vt:lpstr>Worksheet4!Atwo</vt:lpstr>
      <vt:lpstr>Worksheet5!Atwo</vt:lpstr>
      <vt:lpstr>Worksheet6!Atwo</vt:lpstr>
      <vt:lpstr>Worksheet7!Atwo</vt:lpstr>
      <vt:lpstr>Worksheet8!Atwo</vt:lpstr>
      <vt:lpstr>Worksheet9!Atwo</vt:lpstr>
      <vt:lpstr>Atwo</vt:lpstr>
      <vt:lpstr>Worksheet10!PAEempty</vt:lpstr>
      <vt:lpstr>Worksheet2!PAEempty</vt:lpstr>
      <vt:lpstr>Worksheet3!PAEempty</vt:lpstr>
      <vt:lpstr>Worksheet4!PAEempty</vt:lpstr>
      <vt:lpstr>Worksheet5!PAEempty</vt:lpstr>
      <vt:lpstr>Worksheet6!PAEempty</vt:lpstr>
      <vt:lpstr>Worksheet7!PAEempty</vt:lpstr>
      <vt:lpstr>Worksheet8!PAEempty</vt:lpstr>
      <vt:lpstr>Worksheet9!PAEempty</vt:lpstr>
      <vt:lpstr>PAEempty</vt:lpstr>
      <vt:lpstr>Worksheet10!PAEfive</vt:lpstr>
      <vt:lpstr>Worksheet2!PAEfive</vt:lpstr>
      <vt:lpstr>Worksheet3!PAEfive</vt:lpstr>
      <vt:lpstr>Worksheet4!PAEfive</vt:lpstr>
      <vt:lpstr>Worksheet5!PAEfive</vt:lpstr>
      <vt:lpstr>Worksheet6!PAEfive</vt:lpstr>
      <vt:lpstr>Worksheet7!PAEfive</vt:lpstr>
      <vt:lpstr>Worksheet8!PAEfive</vt:lpstr>
      <vt:lpstr>Worksheet9!PAEfive</vt:lpstr>
      <vt:lpstr>PAEfive</vt:lpstr>
      <vt:lpstr>Worksheet10!PAEfour</vt:lpstr>
      <vt:lpstr>Worksheet2!PAEfour</vt:lpstr>
      <vt:lpstr>Worksheet3!PAEfour</vt:lpstr>
      <vt:lpstr>Worksheet4!PAEfour</vt:lpstr>
      <vt:lpstr>Worksheet5!PAEfour</vt:lpstr>
      <vt:lpstr>Worksheet6!PAEfour</vt:lpstr>
      <vt:lpstr>Worksheet7!PAEfour</vt:lpstr>
      <vt:lpstr>Worksheet8!PAEfour</vt:lpstr>
      <vt:lpstr>Worksheet9!PAEfour</vt:lpstr>
      <vt:lpstr>PAEfour</vt:lpstr>
      <vt:lpstr>Worksheet10!PAEone</vt:lpstr>
      <vt:lpstr>Worksheet2!PAEone</vt:lpstr>
      <vt:lpstr>Worksheet3!PAEone</vt:lpstr>
      <vt:lpstr>Worksheet4!PAEone</vt:lpstr>
      <vt:lpstr>Worksheet5!PAEone</vt:lpstr>
      <vt:lpstr>Worksheet6!PAEone</vt:lpstr>
      <vt:lpstr>Worksheet7!PAEone</vt:lpstr>
      <vt:lpstr>Worksheet8!PAEone</vt:lpstr>
      <vt:lpstr>Worksheet9!PAEone</vt:lpstr>
      <vt:lpstr>PAEone</vt:lpstr>
      <vt:lpstr>Worksheet10!PAEthree</vt:lpstr>
      <vt:lpstr>Worksheet2!PAEthree</vt:lpstr>
      <vt:lpstr>Worksheet3!PAEthree</vt:lpstr>
      <vt:lpstr>Worksheet4!PAEthree</vt:lpstr>
      <vt:lpstr>Worksheet5!PAEthree</vt:lpstr>
      <vt:lpstr>Worksheet6!PAEthree</vt:lpstr>
      <vt:lpstr>Worksheet7!PAEthree</vt:lpstr>
      <vt:lpstr>Worksheet8!PAEthree</vt:lpstr>
      <vt:lpstr>Worksheet9!PAEthree</vt:lpstr>
      <vt:lpstr>PAEthree</vt:lpstr>
      <vt:lpstr>Worksheet10!PAEtwo</vt:lpstr>
      <vt:lpstr>Worksheet2!PAEtwo</vt:lpstr>
      <vt:lpstr>Worksheet3!PAEtwo</vt:lpstr>
      <vt:lpstr>Worksheet4!PAEtwo</vt:lpstr>
      <vt:lpstr>Worksheet5!PAEtwo</vt:lpstr>
      <vt:lpstr>Worksheet6!PAEtwo</vt:lpstr>
      <vt:lpstr>Worksheet7!PAEtwo</vt:lpstr>
      <vt:lpstr>Worksheet8!PAEtwo</vt:lpstr>
      <vt:lpstr>Worksheet9!PAEtwo</vt:lpstr>
      <vt:lpstr>PAEtwo</vt:lpstr>
      <vt:lpstr>Worksheet10!payequationfive</vt:lpstr>
      <vt:lpstr>Worksheet2!payequationfive</vt:lpstr>
      <vt:lpstr>Worksheet3!payequationfive</vt:lpstr>
      <vt:lpstr>Worksheet4!payequationfive</vt:lpstr>
      <vt:lpstr>Worksheet5!payequationfive</vt:lpstr>
      <vt:lpstr>Worksheet6!payequationfive</vt:lpstr>
      <vt:lpstr>Worksheet7!payequationfive</vt:lpstr>
      <vt:lpstr>Worksheet8!payequationfive</vt:lpstr>
      <vt:lpstr>Worksheet9!payequationfive</vt:lpstr>
      <vt:lpstr>payequationfive</vt:lpstr>
      <vt:lpstr>Worksheet10!payequationfour</vt:lpstr>
      <vt:lpstr>Worksheet2!payequationfour</vt:lpstr>
      <vt:lpstr>Worksheet3!payequationfour</vt:lpstr>
      <vt:lpstr>Worksheet4!payequationfour</vt:lpstr>
      <vt:lpstr>Worksheet5!payequationfour</vt:lpstr>
      <vt:lpstr>Worksheet6!payequationfour</vt:lpstr>
      <vt:lpstr>Worksheet7!payequationfour</vt:lpstr>
      <vt:lpstr>Worksheet8!payequationfour</vt:lpstr>
      <vt:lpstr>Worksheet9!payequationfour</vt:lpstr>
      <vt:lpstr>payequationfour</vt:lpstr>
      <vt:lpstr>Worksheet10!payequationone</vt:lpstr>
      <vt:lpstr>Worksheet2!payequationone</vt:lpstr>
      <vt:lpstr>Worksheet3!payequationone</vt:lpstr>
      <vt:lpstr>Worksheet4!payequationone</vt:lpstr>
      <vt:lpstr>Worksheet5!payequationone</vt:lpstr>
      <vt:lpstr>Worksheet6!payequationone</vt:lpstr>
      <vt:lpstr>Worksheet7!payequationone</vt:lpstr>
      <vt:lpstr>Worksheet8!payequationone</vt:lpstr>
      <vt:lpstr>Worksheet9!payequationone</vt:lpstr>
      <vt:lpstr>payequationone</vt:lpstr>
      <vt:lpstr>Worksheet10!payequationthree</vt:lpstr>
      <vt:lpstr>Worksheet2!payequationthree</vt:lpstr>
      <vt:lpstr>Worksheet3!payequationthree</vt:lpstr>
      <vt:lpstr>Worksheet4!payequationthree</vt:lpstr>
      <vt:lpstr>Worksheet5!payequationthree</vt:lpstr>
      <vt:lpstr>Worksheet6!payequationthree</vt:lpstr>
      <vt:lpstr>Worksheet7!payequationthree</vt:lpstr>
      <vt:lpstr>Worksheet8!payequationthree</vt:lpstr>
      <vt:lpstr>Worksheet9!payequationthree</vt:lpstr>
      <vt:lpstr>payequationthree</vt:lpstr>
      <vt:lpstr>Worksheet10!payequationtwo</vt:lpstr>
      <vt:lpstr>Worksheet2!payequationtwo</vt:lpstr>
      <vt:lpstr>Worksheet3!payequationtwo</vt:lpstr>
      <vt:lpstr>Worksheet4!payequationtwo</vt:lpstr>
      <vt:lpstr>Worksheet5!payequationtwo</vt:lpstr>
      <vt:lpstr>Worksheet6!payequationtwo</vt:lpstr>
      <vt:lpstr>Worksheet7!payequationtwo</vt:lpstr>
      <vt:lpstr>Worksheet8!payequationtwo</vt:lpstr>
      <vt:lpstr>Worksheet9!payequationtwo</vt:lpstr>
      <vt:lpstr>payequationtwo</vt:lpstr>
      <vt:lpstr>Summary!Print_Area</vt:lpstr>
      <vt:lpstr>'Target IRI Lookup Table &amp; Tool'!Print_Area</vt:lpstr>
      <vt:lpstr>Worksheet1!Print_Area</vt:lpstr>
      <vt:lpstr>Worksheet10!Print_Area</vt:lpstr>
      <vt:lpstr>Worksheet2!Print_Area</vt:lpstr>
      <vt:lpstr>Worksheet3!Print_Area</vt:lpstr>
      <vt:lpstr>Worksheet4!Print_Area</vt:lpstr>
      <vt:lpstr>Worksheet5!Print_Area</vt:lpstr>
      <vt:lpstr>Worksheet6!Print_Area</vt:lpstr>
      <vt:lpstr>Worksheet7!Print_Area</vt:lpstr>
      <vt:lpstr>Worksheet8!Print_Area</vt:lpstr>
      <vt:lpstr>Worksheet9!Print_Area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Thomas Glatfelter</dc:creator>
  <cp:lastModifiedBy>Glatfelter, Thomas</cp:lastModifiedBy>
  <cp:lastPrinted>2023-01-18T14:59:41Z</cp:lastPrinted>
  <dcterms:created xsi:type="dcterms:W3CDTF">2020-08-20T13:10:59Z</dcterms:created>
  <dcterms:modified xsi:type="dcterms:W3CDTF">2023-01-18T16:39:31Z</dcterms:modified>
</cp:coreProperties>
</file>