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vsd" ContentType="application/vnd.visio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 codeName="{51196F13-6AD0-C1B8-E2B4-A1F9AE17003E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pxkohl\Documents\Specification\"/>
    </mc:Choice>
  </mc:AlternateContent>
  <bookViews>
    <workbookView xWindow="0" yWindow="0" windowWidth="11448" windowHeight="9036" firstSheet="3" activeTab="3"/>
  </bookViews>
  <sheets>
    <sheet name="INPUT" sheetId="1" state="hidden" r:id="rId1"/>
    <sheet name="Analysis" sheetId="2" state="hidden" r:id="rId2"/>
    <sheet name="Output" sheetId="3" state="hidden" r:id="rId3"/>
    <sheet name="Macro" sheetId="4" r:id="rId4"/>
    <sheet name="blank" sheetId="5" state="hidden" r:id="rId5"/>
  </sheets>
  <definedNames>
    <definedName name="_xlnm.Print_Area" localSheetId="0">INPUT!$A$1:$P$36</definedName>
    <definedName name="_xlnm.Print_Area" localSheetId="2">Output!$A$1:$N$69</definedName>
  </definedNames>
  <calcPr calcId="162913"/>
</workbook>
</file>

<file path=xl/calcChain.xml><?xml version="1.0" encoding="utf-8"?>
<calcChain xmlns="http://schemas.openxmlformats.org/spreadsheetml/2006/main">
  <c r="O11" i="3" l="1"/>
  <c r="Z34" i="1" l="1"/>
  <c r="T12" i="1" l="1"/>
  <c r="Q12" i="1"/>
  <c r="L11" i="3" l="1"/>
  <c r="L14" i="1"/>
  <c r="M10" i="3" s="1"/>
  <c r="Z33" i="1"/>
  <c r="Z35" i="1" s="1"/>
  <c r="AI15" i="1"/>
  <c r="D4" i="2" l="1"/>
  <c r="B198" i="3"/>
  <c r="A198" i="3"/>
  <c r="B197" i="3"/>
  <c r="A197" i="3"/>
  <c r="B196" i="3"/>
  <c r="A196" i="3"/>
  <c r="B195" i="3"/>
  <c r="A195" i="3"/>
  <c r="L12" i="3"/>
  <c r="L10" i="3"/>
  <c r="C183" i="2"/>
  <c r="B183" i="2"/>
  <c r="B182" i="2"/>
  <c r="A193" i="3" s="1"/>
  <c r="C12" i="2"/>
  <c r="D9" i="2"/>
  <c r="F9" i="2" s="1"/>
  <c r="E9" i="2" s="1"/>
  <c r="D8" i="2"/>
  <c r="K15" i="3" s="1"/>
  <c r="D7" i="2"/>
  <c r="D15" i="3" s="1"/>
  <c r="D6" i="2"/>
  <c r="D3" i="2"/>
  <c r="D2" i="2"/>
  <c r="D1" i="2"/>
  <c r="D10" i="2" l="1"/>
  <c r="F7" i="2"/>
  <c r="D5" i="2"/>
  <c r="D140" i="2" s="1"/>
  <c r="F48" i="3"/>
  <c r="H18" i="3"/>
  <c r="H17" i="3"/>
  <c r="B153" i="2"/>
  <c r="L39" i="3" s="1"/>
  <c r="B71" i="2"/>
  <c r="F32" i="3" s="1"/>
  <c r="D11" i="2"/>
  <c r="D71" i="2"/>
  <c r="D103" i="2"/>
  <c r="H19" i="3"/>
  <c r="B194" i="3"/>
  <c r="A194" i="3"/>
  <c r="D69" i="2" l="1"/>
  <c r="B48" i="2"/>
  <c r="C34" i="3" s="1"/>
  <c r="B65" i="2"/>
  <c r="F26" i="3" s="1"/>
  <c r="D129" i="2"/>
  <c r="B116" i="2"/>
  <c r="J27" i="3" s="1"/>
  <c r="D138" i="2"/>
  <c r="D90" i="2"/>
  <c r="D176" i="2"/>
  <c r="B18" i="2"/>
  <c r="B29" i="3" s="1"/>
  <c r="B89" i="2"/>
  <c r="H25" i="3" s="1"/>
  <c r="B178" i="2"/>
  <c r="M39" i="3" s="1"/>
  <c r="D60" i="2"/>
  <c r="D161" i="2"/>
  <c r="B112" i="2"/>
  <c r="I23" i="3" s="1"/>
  <c r="D26" i="2"/>
  <c r="B33" i="2"/>
  <c r="A44" i="3" s="1"/>
  <c r="B121" i="2"/>
  <c r="J32" i="3" s="1"/>
  <c r="B146" i="2"/>
  <c r="K32" i="3" s="1"/>
  <c r="D57" i="2"/>
  <c r="D146" i="2"/>
  <c r="D114" i="2"/>
  <c r="D93" i="2"/>
  <c r="B72" i="2"/>
  <c r="E33" i="3" s="1"/>
  <c r="D50" i="2"/>
  <c r="D29" i="2"/>
  <c r="B114" i="2"/>
  <c r="J25" i="3" s="1"/>
  <c r="D28" i="2"/>
  <c r="B25" i="2"/>
  <c r="B36" i="3" s="1"/>
  <c r="B57" i="2"/>
  <c r="D43" i="3" s="1"/>
  <c r="B81" i="2"/>
  <c r="F42" i="3" s="1"/>
  <c r="B113" i="2"/>
  <c r="J24" i="3" s="1"/>
  <c r="B145" i="2"/>
  <c r="L31" i="3" s="1"/>
  <c r="B177" i="2"/>
  <c r="N38" i="3" s="1"/>
  <c r="D153" i="2"/>
  <c r="B138" i="2"/>
  <c r="K24" i="3" s="1"/>
  <c r="B170" i="2"/>
  <c r="M31" i="3" s="1"/>
  <c r="D130" i="2"/>
  <c r="D73" i="2"/>
  <c r="B15" i="2"/>
  <c r="B26" i="3" s="1"/>
  <c r="D35" i="2"/>
  <c r="D51" i="2"/>
  <c r="D40" i="2"/>
  <c r="D75" i="2"/>
  <c r="B94" i="2"/>
  <c r="H30" i="3" s="1"/>
  <c r="D178" i="2"/>
  <c r="D125" i="2"/>
  <c r="B104" i="2"/>
  <c r="C115" i="3" s="1"/>
  <c r="D82" i="2"/>
  <c r="D61" i="2"/>
  <c r="B40" i="2"/>
  <c r="D18" i="2"/>
  <c r="D144" i="2"/>
  <c r="D92" i="2"/>
  <c r="B50" i="2"/>
  <c r="C36" i="3" s="1"/>
  <c r="B41" i="2"/>
  <c r="D27" i="3" s="1"/>
  <c r="B97" i="2"/>
  <c r="H33" i="3" s="1"/>
  <c r="B129" i="2"/>
  <c r="J40" i="3" s="1"/>
  <c r="B161" i="2"/>
  <c r="L47" i="3" s="1"/>
  <c r="D137" i="2"/>
  <c r="D169" i="2"/>
  <c r="B154" i="2"/>
  <c r="K40" i="3" s="1"/>
  <c r="B100" i="2"/>
  <c r="G36" i="3" s="1"/>
  <c r="B44" i="2"/>
  <c r="C30" i="3" s="1"/>
  <c r="D88" i="2"/>
  <c r="D120" i="2"/>
  <c r="B118" i="2"/>
  <c r="I29" i="3" s="1"/>
  <c r="B110" i="2"/>
  <c r="H46" i="3" s="1"/>
  <c r="D72" i="2"/>
  <c r="B38" i="2"/>
  <c r="C24" i="3" s="1"/>
  <c r="D148" i="2"/>
  <c r="D96" i="2"/>
  <c r="D56" i="2"/>
  <c r="B13" i="2"/>
  <c r="B24" i="3" s="1"/>
  <c r="D115" i="2"/>
  <c r="B70" i="2"/>
  <c r="E31" i="3" s="1"/>
  <c r="D14" i="2"/>
  <c r="D22" i="2"/>
  <c r="B36" i="2"/>
  <c r="A47" i="3" s="1"/>
  <c r="B52" i="2"/>
  <c r="C38" i="3" s="1"/>
  <c r="D65" i="2"/>
  <c r="D78" i="2"/>
  <c r="D94" i="2"/>
  <c r="B108" i="2"/>
  <c r="H44" i="3" s="1"/>
  <c r="D121" i="2"/>
  <c r="D150" i="2"/>
  <c r="B174" i="2"/>
  <c r="M35" i="3" s="1"/>
  <c r="B166" i="2"/>
  <c r="N27" i="3" s="1"/>
  <c r="B158" i="2"/>
  <c r="L44" i="3" s="1"/>
  <c r="B150" i="2"/>
  <c r="K36" i="3" s="1"/>
  <c r="B142" i="2"/>
  <c r="L28" i="3" s="1"/>
  <c r="D181" i="2"/>
  <c r="D173" i="2"/>
  <c r="D165" i="2"/>
  <c r="D157" i="2"/>
  <c r="D149" i="2"/>
  <c r="D141" i="2"/>
  <c r="D133" i="2"/>
  <c r="B181" i="2"/>
  <c r="N42" i="3" s="1"/>
  <c r="B173" i="2"/>
  <c r="N34" i="3" s="1"/>
  <c r="B165" i="2"/>
  <c r="B157" i="2"/>
  <c r="L43" i="3" s="1"/>
  <c r="B149" i="2"/>
  <c r="L35" i="3" s="1"/>
  <c r="B141" i="2"/>
  <c r="L27" i="3" s="1"/>
  <c r="B133" i="2"/>
  <c r="I44" i="3" s="1"/>
  <c r="B125" i="2"/>
  <c r="J36" i="3" s="1"/>
  <c r="B117" i="2"/>
  <c r="J28" i="3" s="1"/>
  <c r="B109" i="2"/>
  <c r="H45" i="3" s="1"/>
  <c r="B101" i="2"/>
  <c r="H37" i="3" s="1"/>
  <c r="B93" i="2"/>
  <c r="H29" i="3" s="1"/>
  <c r="B85" i="2"/>
  <c r="B77" i="2"/>
  <c r="F38" i="3" s="1"/>
  <c r="B69" i="2"/>
  <c r="B61" i="2"/>
  <c r="D47" i="3" s="1"/>
  <c r="B53" i="2"/>
  <c r="D39" i="3" s="1"/>
  <c r="B45" i="2"/>
  <c r="B37" i="2"/>
  <c r="D23" i="3" s="1"/>
  <c r="B29" i="2"/>
  <c r="B40" i="3" s="1"/>
  <c r="B21" i="2"/>
  <c r="D13" i="2"/>
  <c r="D23" i="2"/>
  <c r="B34" i="2"/>
  <c r="A45" i="3" s="1"/>
  <c r="D44" i="2"/>
  <c r="D55" i="2"/>
  <c r="B66" i="2"/>
  <c r="E27" i="3" s="1"/>
  <c r="D76" i="2"/>
  <c r="D87" i="2"/>
  <c r="B98" i="2"/>
  <c r="H34" i="3" s="1"/>
  <c r="D108" i="2"/>
  <c r="D119" i="2"/>
  <c r="B132" i="2"/>
  <c r="I43" i="3" s="1"/>
  <c r="D160" i="2"/>
  <c r="B12" i="2"/>
  <c r="A23" i="3" s="1"/>
  <c r="D21" i="2"/>
  <c r="B32" i="2"/>
  <c r="D42" i="2"/>
  <c r="D53" i="2"/>
  <c r="B64" i="2"/>
  <c r="D74" i="2"/>
  <c r="D85" i="2"/>
  <c r="B96" i="2"/>
  <c r="G32" i="3" s="1"/>
  <c r="D106" i="2"/>
  <c r="D117" i="2"/>
  <c r="D128" i="2"/>
  <c r="D154" i="2"/>
  <c r="B120" i="2"/>
  <c r="I31" i="3" s="1"/>
  <c r="F18" i="3"/>
  <c r="B102" i="2"/>
  <c r="H38" i="3" s="1"/>
  <c r="D64" i="2"/>
  <c r="B22" i="2"/>
  <c r="A33" i="3" s="1"/>
  <c r="B130" i="2"/>
  <c r="I41" i="3" s="1"/>
  <c r="D91" i="2"/>
  <c r="D43" i="2"/>
  <c r="D172" i="2"/>
  <c r="D107" i="2"/>
  <c r="B54" i="2"/>
  <c r="D174" i="2"/>
  <c r="D25" i="2"/>
  <c r="D41" i="2"/>
  <c r="D54" i="2"/>
  <c r="B68" i="2"/>
  <c r="B84" i="2"/>
  <c r="E45" i="3" s="1"/>
  <c r="D97" i="2"/>
  <c r="D110" i="2"/>
  <c r="D126" i="2"/>
  <c r="D158" i="2"/>
  <c r="B180" i="2"/>
  <c r="M41" i="3" s="1"/>
  <c r="B172" i="2"/>
  <c r="M33" i="3" s="1"/>
  <c r="B164" i="2"/>
  <c r="N25" i="3" s="1"/>
  <c r="B156" i="2"/>
  <c r="K42" i="3" s="1"/>
  <c r="B148" i="2"/>
  <c r="K34" i="3" s="1"/>
  <c r="B140" i="2"/>
  <c r="L26" i="3" s="1"/>
  <c r="D179" i="2"/>
  <c r="D171" i="2"/>
  <c r="D163" i="2"/>
  <c r="D155" i="2"/>
  <c r="D147" i="2"/>
  <c r="D139" i="2"/>
  <c r="D131" i="2"/>
  <c r="B179" i="2"/>
  <c r="N40" i="3" s="1"/>
  <c r="B171" i="2"/>
  <c r="N32" i="3" s="1"/>
  <c r="B163" i="2"/>
  <c r="N24" i="3" s="1"/>
  <c r="B155" i="2"/>
  <c r="L41" i="3" s="1"/>
  <c r="B147" i="2"/>
  <c r="L33" i="3" s="1"/>
  <c r="B139" i="2"/>
  <c r="L25" i="3" s="1"/>
  <c r="B131" i="2"/>
  <c r="J42" i="3" s="1"/>
  <c r="B123" i="2"/>
  <c r="J34" i="3" s="1"/>
  <c r="B115" i="2"/>
  <c r="I26" i="3" s="1"/>
  <c r="B107" i="2"/>
  <c r="C118" i="3" s="1"/>
  <c r="B99" i="2"/>
  <c r="C110" i="3" s="1"/>
  <c r="B91" i="2"/>
  <c r="H27" i="3" s="1"/>
  <c r="B83" i="2"/>
  <c r="E44" i="3" s="1"/>
  <c r="B75" i="2"/>
  <c r="F36" i="3" s="1"/>
  <c r="B67" i="2"/>
  <c r="F28" i="3" s="1"/>
  <c r="B59" i="2"/>
  <c r="D45" i="3" s="1"/>
  <c r="B51" i="2"/>
  <c r="D37" i="3" s="1"/>
  <c r="B43" i="2"/>
  <c r="D29" i="3" s="1"/>
  <c r="B35" i="2"/>
  <c r="A46" i="3" s="1"/>
  <c r="B27" i="2"/>
  <c r="B38" i="3" s="1"/>
  <c r="B19" i="2"/>
  <c r="B30" i="3" s="1"/>
  <c r="D15" i="2"/>
  <c r="B26" i="2"/>
  <c r="A37" i="3" s="1"/>
  <c r="D36" i="2"/>
  <c r="D47" i="2"/>
  <c r="B58" i="2"/>
  <c r="D44" i="3" s="1"/>
  <c r="D68" i="2"/>
  <c r="D79" i="2"/>
  <c r="B90" i="2"/>
  <c r="H26" i="3" s="1"/>
  <c r="D100" i="2"/>
  <c r="D111" i="2"/>
  <c r="B122" i="2"/>
  <c r="I33" i="3" s="1"/>
  <c r="D136" i="2"/>
  <c r="D168" i="2"/>
  <c r="B14" i="2"/>
  <c r="A25" i="3" s="1"/>
  <c r="B24" i="2"/>
  <c r="A35" i="3" s="1"/>
  <c r="D34" i="2"/>
  <c r="D45" i="2"/>
  <c r="B56" i="2"/>
  <c r="C42" i="3" s="1"/>
  <c r="D66" i="2"/>
  <c r="D77" i="2"/>
  <c r="B88" i="2"/>
  <c r="G24" i="3" s="1"/>
  <c r="D98" i="2"/>
  <c r="D109" i="2"/>
  <c r="D132" i="2"/>
  <c r="D162" i="2"/>
  <c r="B126" i="2"/>
  <c r="D80" i="2"/>
  <c r="B46" i="2"/>
  <c r="C32" i="3" s="1"/>
  <c r="D180" i="2"/>
  <c r="D104" i="2"/>
  <c r="D67" i="2"/>
  <c r="D27" i="2"/>
  <c r="D123" i="2"/>
  <c r="B78" i="2"/>
  <c r="E39" i="3" s="1"/>
  <c r="D32" i="2"/>
  <c r="B20" i="2"/>
  <c r="A31" i="3" s="1"/>
  <c r="D33" i="2"/>
  <c r="D46" i="2"/>
  <c r="D62" i="2"/>
  <c r="B76" i="2"/>
  <c r="E37" i="3" s="1"/>
  <c r="D89" i="2"/>
  <c r="D105" i="2"/>
  <c r="D118" i="2"/>
  <c r="D134" i="2"/>
  <c r="D12" i="2"/>
  <c r="B176" i="2"/>
  <c r="M37" i="3" s="1"/>
  <c r="B168" i="2"/>
  <c r="M29" i="3" s="1"/>
  <c r="B160" i="2"/>
  <c r="L46" i="3" s="1"/>
  <c r="B152" i="2"/>
  <c r="K38" i="3" s="1"/>
  <c r="B144" i="2"/>
  <c r="K30" i="3" s="1"/>
  <c r="B136" i="2"/>
  <c r="I47" i="3" s="1"/>
  <c r="D175" i="2"/>
  <c r="D167" i="2"/>
  <c r="D159" i="2"/>
  <c r="D151" i="2"/>
  <c r="D143" i="2"/>
  <c r="D135" i="2"/>
  <c r="D127" i="2"/>
  <c r="B175" i="2"/>
  <c r="B167" i="2"/>
  <c r="N28" i="3" s="1"/>
  <c r="B159" i="2"/>
  <c r="B151" i="2"/>
  <c r="L37" i="3" s="1"/>
  <c r="B143" i="2"/>
  <c r="L29" i="3" s="1"/>
  <c r="B135" i="2"/>
  <c r="I46" i="3" s="1"/>
  <c r="B127" i="2"/>
  <c r="J38" i="3" s="1"/>
  <c r="B119" i="2"/>
  <c r="J30" i="3" s="1"/>
  <c r="B111" i="2"/>
  <c r="B103" i="2"/>
  <c r="C114" i="3" s="1"/>
  <c r="B95" i="2"/>
  <c r="H31" i="3" s="1"/>
  <c r="B87" i="2"/>
  <c r="H23" i="3" s="1"/>
  <c r="B79" i="2"/>
  <c r="F40" i="3" s="1"/>
  <c r="B63" i="2"/>
  <c r="F24" i="3" s="1"/>
  <c r="B55" i="2"/>
  <c r="D41" i="3" s="1"/>
  <c r="B47" i="2"/>
  <c r="D33" i="3" s="1"/>
  <c r="B39" i="2"/>
  <c r="D25" i="3" s="1"/>
  <c r="B31" i="2"/>
  <c r="B23" i="2"/>
  <c r="B34" i="3" s="1"/>
  <c r="D20" i="2"/>
  <c r="D31" i="2"/>
  <c r="B42" i="2"/>
  <c r="D52" i="2"/>
  <c r="D63" i="2"/>
  <c r="B74" i="2"/>
  <c r="D84" i="2"/>
  <c r="D95" i="2"/>
  <c r="B106" i="2"/>
  <c r="H42" i="3" s="1"/>
  <c r="D116" i="2"/>
  <c r="B128" i="2"/>
  <c r="I39" i="3" s="1"/>
  <c r="D152" i="2"/>
  <c r="D170" i="2"/>
  <c r="D122" i="2"/>
  <c r="D101" i="2"/>
  <c r="B80" i="2"/>
  <c r="E41" i="3" s="1"/>
  <c r="D58" i="2"/>
  <c r="D37" i="2"/>
  <c r="B16" i="2"/>
  <c r="B27" i="3" s="1"/>
  <c r="D124" i="2"/>
  <c r="B82" i="2"/>
  <c r="E43" i="3" s="1"/>
  <c r="D39" i="2"/>
  <c r="B17" i="2"/>
  <c r="B28" i="3" s="1"/>
  <c r="B49" i="2"/>
  <c r="D35" i="3" s="1"/>
  <c r="B73" i="2"/>
  <c r="F34" i="3" s="1"/>
  <c r="B105" i="2"/>
  <c r="H41" i="3" s="1"/>
  <c r="B137" i="2"/>
  <c r="L23" i="3" s="1"/>
  <c r="B169" i="2"/>
  <c r="N30" i="3" s="1"/>
  <c r="D145" i="2"/>
  <c r="D177" i="2"/>
  <c r="B162" i="2"/>
  <c r="M23" i="3" s="1"/>
  <c r="D166" i="2"/>
  <c r="D86" i="2"/>
  <c r="D30" i="2"/>
  <c r="D156" i="2"/>
  <c r="D16" i="2"/>
  <c r="D142" i="2"/>
  <c r="B124" i="2"/>
  <c r="I35" i="3" s="1"/>
  <c r="D113" i="2"/>
  <c r="D102" i="2"/>
  <c r="B92" i="2"/>
  <c r="G28" i="3" s="1"/>
  <c r="D81" i="2"/>
  <c r="D70" i="2"/>
  <c r="B60" i="2"/>
  <c r="D46" i="3" s="1"/>
  <c r="D49" i="2"/>
  <c r="D38" i="2"/>
  <c r="B28" i="2"/>
  <c r="D17" i="2"/>
  <c r="D24" i="2"/>
  <c r="B62" i="2"/>
  <c r="D99" i="2"/>
  <c r="B134" i="2"/>
  <c r="I45" i="3" s="1"/>
  <c r="D19" i="2"/>
  <c r="D48" i="2"/>
  <c r="D83" i="2"/>
  <c r="D112" i="2"/>
  <c r="D164" i="2"/>
  <c r="B30" i="2"/>
  <c r="A41" i="3" s="1"/>
  <c r="D59" i="2"/>
  <c r="B86" i="2"/>
  <c r="E47" i="3" s="1"/>
  <c r="L40" i="3"/>
  <c r="K39" i="3"/>
  <c r="E32" i="3"/>
  <c r="I27" i="3" l="1"/>
  <c r="L36" i="3"/>
  <c r="J31" i="3"/>
  <c r="C123" i="3"/>
  <c r="G33" i="3"/>
  <c r="J44" i="3"/>
  <c r="K31" i="3"/>
  <c r="K44" i="3"/>
  <c r="A40" i="3"/>
  <c r="B37" i="3"/>
  <c r="H43" i="3"/>
  <c r="C106" i="3"/>
  <c r="C33" i="3"/>
  <c r="F41" i="3"/>
  <c r="N37" i="3"/>
  <c r="N31" i="3"/>
  <c r="L38" i="3"/>
  <c r="M32" i="3"/>
  <c r="C35" i="3"/>
  <c r="M40" i="3"/>
  <c r="A27" i="3"/>
  <c r="J23" i="3"/>
  <c r="M24" i="3"/>
  <c r="D42" i="3"/>
  <c r="C43" i="3"/>
  <c r="G25" i="3"/>
  <c r="L32" i="3"/>
  <c r="D34" i="3"/>
  <c r="G45" i="3"/>
  <c r="J47" i="3"/>
  <c r="E38" i="3"/>
  <c r="C111" i="3"/>
  <c r="K28" i="3"/>
  <c r="M27" i="3"/>
  <c r="F31" i="3"/>
  <c r="K33" i="3"/>
  <c r="N39" i="3"/>
  <c r="C109" i="3"/>
  <c r="C124" i="3"/>
  <c r="L24" i="3"/>
  <c r="J29" i="3"/>
  <c r="C126" i="3"/>
  <c r="J26" i="3"/>
  <c r="N33" i="3"/>
  <c r="G38" i="3"/>
  <c r="G44" i="3"/>
  <c r="I24" i="3"/>
  <c r="E24" i="3"/>
  <c r="F37" i="3"/>
  <c r="G34" i="3"/>
  <c r="G39" i="3"/>
  <c r="J39" i="3"/>
  <c r="K23" i="3"/>
  <c r="N23" i="3"/>
  <c r="K26" i="3"/>
  <c r="D32" i="3"/>
  <c r="C37" i="3"/>
  <c r="A30" i="3"/>
  <c r="E26" i="3"/>
  <c r="C119" i="3"/>
  <c r="C27" i="3"/>
  <c r="A26" i="3"/>
  <c r="C120" i="3"/>
  <c r="J46" i="3"/>
  <c r="K27" i="3"/>
  <c r="M28" i="3"/>
  <c r="D30" i="3"/>
  <c r="F44" i="3"/>
  <c r="G26" i="3"/>
  <c r="C113" i="3"/>
  <c r="A28" i="3"/>
  <c r="B31" i="3"/>
  <c r="D38" i="3"/>
  <c r="F33" i="3"/>
  <c r="H39" i="3"/>
  <c r="J35" i="3"/>
  <c r="K46" i="3"/>
  <c r="M34" i="3"/>
  <c r="B25" i="3"/>
  <c r="I42" i="3"/>
  <c r="B46" i="3"/>
  <c r="B45" i="3"/>
  <c r="F45" i="3"/>
  <c r="G42" i="3"/>
  <c r="E28" i="3"/>
  <c r="L42" i="3"/>
  <c r="A24" i="3"/>
  <c r="B33" i="3"/>
  <c r="D24" i="3"/>
  <c r="C47" i="3"/>
  <c r="G23" i="3"/>
  <c r="I36" i="3"/>
  <c r="F39" i="3"/>
  <c r="H35" i="3"/>
  <c r="G35" i="3"/>
  <c r="E34" i="3"/>
  <c r="I32" i="3"/>
  <c r="F43" i="3"/>
  <c r="A29" i="3"/>
  <c r="B41" i="3"/>
  <c r="G29" i="3"/>
  <c r="C117" i="3"/>
  <c r="I30" i="3"/>
  <c r="I40" i="3"/>
  <c r="L30" i="3"/>
  <c r="K37" i="3"/>
  <c r="K43" i="3"/>
  <c r="M38" i="3"/>
  <c r="C104" i="3"/>
  <c r="B44" i="3"/>
  <c r="B23" i="3"/>
  <c r="A48" i="3" s="1"/>
  <c r="C29" i="3"/>
  <c r="C41" i="3"/>
  <c r="G31" i="3"/>
  <c r="C112" i="3"/>
  <c r="M25" i="3"/>
  <c r="C44" i="3"/>
  <c r="A36" i="3"/>
  <c r="A34" i="3"/>
  <c r="C23" i="3"/>
  <c r="C105" i="3"/>
  <c r="C107" i="3"/>
  <c r="I38" i="3"/>
  <c r="M30" i="3"/>
  <c r="K25" i="3"/>
  <c r="G43" i="3"/>
  <c r="E36" i="3"/>
  <c r="C108" i="3"/>
  <c r="H24" i="3"/>
  <c r="F27" i="3"/>
  <c r="G30" i="3"/>
  <c r="H32" i="3"/>
  <c r="G37" i="3"/>
  <c r="H47" i="3"/>
  <c r="G47" i="3"/>
  <c r="C122" i="3"/>
  <c r="B32" i="3"/>
  <c r="A32" i="3"/>
  <c r="A38" i="3"/>
  <c r="L34" i="3"/>
  <c r="I34" i="3"/>
  <c r="B47" i="3"/>
  <c r="C39" i="3"/>
  <c r="D28" i="3"/>
  <c r="C28" i="3"/>
  <c r="B42" i="3"/>
  <c r="A42" i="3"/>
  <c r="C40" i="3"/>
  <c r="D40" i="3"/>
  <c r="D31" i="3"/>
  <c r="C31" i="3"/>
  <c r="G46" i="3"/>
  <c r="C121" i="3"/>
  <c r="G40" i="3"/>
  <c r="H40" i="3"/>
  <c r="E35" i="3"/>
  <c r="F35" i="3"/>
  <c r="C125" i="3"/>
  <c r="I25" i="3"/>
  <c r="C45" i="3"/>
  <c r="K41" i="3"/>
  <c r="D36" i="3"/>
  <c r="E40" i="3"/>
  <c r="H36" i="3"/>
  <c r="J43" i="3"/>
  <c r="K29" i="3"/>
  <c r="K35" i="3"/>
  <c r="N35" i="3"/>
  <c r="N41" i="3"/>
  <c r="I37" i="3"/>
  <c r="J37" i="3"/>
  <c r="F25" i="3"/>
  <c r="E25" i="3"/>
  <c r="N36" i="3"/>
  <c r="M36" i="3"/>
  <c r="A43" i="3"/>
  <c r="B43" i="3"/>
  <c r="E46" i="3"/>
  <c r="F46" i="3"/>
  <c r="C26" i="3"/>
  <c r="D26" i="3"/>
  <c r="B35" i="3"/>
  <c r="G27" i="3"/>
  <c r="J33" i="3"/>
  <c r="G41" i="3"/>
  <c r="J41" i="3"/>
  <c r="C116" i="3"/>
  <c r="C25" i="3"/>
  <c r="E42" i="3"/>
  <c r="I28" i="3"/>
  <c r="K47" i="3"/>
  <c r="N29" i="3"/>
  <c r="M42" i="3"/>
  <c r="L45" i="3"/>
  <c r="K45" i="3"/>
  <c r="E29" i="3"/>
  <c r="F29" i="3"/>
  <c r="F30" i="3"/>
  <c r="E30" i="3"/>
  <c r="N26" i="3"/>
  <c r="M26" i="3"/>
  <c r="H28" i="3"/>
  <c r="J45" i="3"/>
  <c r="E23" i="3"/>
  <c r="F23" i="3"/>
  <c r="C46" i="3"/>
  <c r="F47" i="3"/>
  <c r="A39" i="3"/>
  <c r="B39" i="3"/>
  <c r="B193" i="3" l="1"/>
</calcChain>
</file>

<file path=xl/sharedStrings.xml><?xml version="1.0" encoding="utf-8"?>
<sst xmlns="http://schemas.openxmlformats.org/spreadsheetml/2006/main" count="71" uniqueCount="53">
  <si>
    <t>Unit price of milling</t>
  </si>
  <si>
    <t>Paving price</t>
  </si>
  <si>
    <t>Thickness</t>
  </si>
  <si>
    <t>A=</t>
  </si>
  <si>
    <t>Target</t>
  </si>
  <si>
    <t>interval</t>
  </si>
  <si>
    <t xml:space="preserve">  +ve side</t>
  </si>
  <si>
    <t xml:space="preserve"> -veside</t>
  </si>
  <si>
    <t>Sample Pay adjustment equation</t>
  </si>
  <si>
    <t>X=</t>
  </si>
  <si>
    <t>Y=</t>
  </si>
  <si>
    <t>IRI interval for Pay adjustment Calculation</t>
  </si>
  <si>
    <t>INPUT</t>
  </si>
  <si>
    <t>Pay adjustment Factors</t>
  </si>
  <si>
    <t>RESULTS</t>
  </si>
  <si>
    <t xml:space="preserve"> -</t>
  </si>
  <si>
    <t xml:space="preserve">PAY ADJUSTMENT </t>
  </si>
  <si>
    <t>IRI</t>
  </si>
  <si>
    <t>PA</t>
  </si>
  <si>
    <t>TARGET IRI =</t>
  </si>
  <si>
    <t>Pay Adjustment ($) =</t>
  </si>
  <si>
    <t>PAVEMENT DESIGN</t>
  </si>
  <si>
    <t>How to enable MACRO?</t>
  </si>
  <si>
    <t>PREVIOUS</t>
  </si>
  <si>
    <t>NEXT</t>
  </si>
  <si>
    <t>Version</t>
  </si>
  <si>
    <t>Last Updated on</t>
  </si>
  <si>
    <t>Target IRI,</t>
  </si>
  <si>
    <t>COEFFICIENTS FROM PAY ADJUSTMENT EQUATION</t>
  </si>
  <si>
    <t>Please enter above COEFFICIENTS from pay adjustment equation of a project to be analyzed</t>
  </si>
  <si>
    <t>The RQR is a Microsoft Excel work book containing various macros to automate production of required pay equations and exclusions for ride quality specifications. Make sure macro is enabled when the spreadsheet is opened.</t>
  </si>
  <si>
    <t xml:space="preserve">PAY ADJUSTMENT ESTIMATOR </t>
  </si>
  <si>
    <t xml:space="preserve">Is Special Provisions include Minimum value of "P" ? </t>
  </si>
  <si>
    <t>HMA (Dense Graded) with PG 64-22 binder</t>
  </si>
  <si>
    <t>HMA (Dense Graded) with PG 64E-22 binder</t>
  </si>
  <si>
    <t>Stone Matrix Asphalt (SMA)</t>
  </si>
  <si>
    <t>High Performance Thin Overlay (HPTO)</t>
  </si>
  <si>
    <t>Ultra-Thin Friction Course(UTFC)</t>
  </si>
  <si>
    <t>Open Graded Mix</t>
  </si>
  <si>
    <t>Gap Graded Mix</t>
  </si>
  <si>
    <t>Bridge Deck Waterproof Surface Course(BDWSC)</t>
  </si>
  <si>
    <t>Select HMA Surface Course Mix</t>
  </si>
  <si>
    <t>P-Bid Price of Surface Course Mix (final riding surface), per Ton</t>
  </si>
  <si>
    <t>M-Bid Price of Milling existing HMA per Square Yard</t>
  </si>
  <si>
    <t>D-Thickness of surface course lift (final riding surface)</t>
  </si>
  <si>
    <t>P-Bid Price of Surface Course Mix (final riding surface) per Ton</t>
  </si>
  <si>
    <t>D-Thickness of surface course lift (final riding surface), Inch</t>
  </si>
  <si>
    <t>Enter Minimum "P" value from table in Special Provisions</t>
  </si>
  <si>
    <t>2.01</t>
  </si>
  <si>
    <t>Input</t>
  </si>
  <si>
    <t>YES</t>
  </si>
  <si>
    <t>Version: 2.01</t>
  </si>
  <si>
    <t>Information last updated on: 04/10/2019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</si>
</sst>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$&quot;#,##0.00;[Red]&quot;$&quot;#,##0.00"/>
    <numFmt numFmtId="165" formatCode="&quot;$&quot;#,##0;[Red]&quot;$&quot;#,##0"/>
    <numFmt numFmtId="166" formatCode="???&quot; Inch/Mile&quot;"/>
    <numFmt numFmtId="167" formatCode="??&quot; Inch&quot;"/>
    <numFmt numFmtId="168" formatCode="0.0000"/>
    <numFmt numFmtId="169" formatCode="&quot;$&quot;#,##0"/>
  </numFmts>
  <fonts count="38" x14ac:knownFonts="1">
    <font>
      <sz val="11"/>
      <color theme="1"/>
      <name val="Calibri"/>
      <family val="2"/>
      <scheme val="minor"/>
    </font>
    <font>
      <sz val="16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2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color rgb="FF3333CC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8"/>
      <color rgb="FF000099"/>
      <name val="Calibri"/>
      <family val="2"/>
      <scheme val="minor"/>
    </font>
    <font>
      <b/>
      <u/>
      <sz val="28"/>
      <color rgb="FF000099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28"/>
      <color rgb="FF000080"/>
      <name val="Calibri"/>
      <family val="2"/>
    </font>
    <font>
      <b/>
      <sz val="24"/>
      <color rgb="FF000000"/>
      <name val="Calibri"/>
      <family val="2"/>
    </font>
    <font>
      <b/>
      <sz val="20"/>
      <color rgb="FF000000"/>
      <name val="Calibri"/>
      <family val="2"/>
    </font>
    <font>
      <sz val="10"/>
      <color theme="1"/>
      <name val="Times New Roman"/>
      <family val="1"/>
    </font>
    <font>
      <sz val="14"/>
      <color theme="0" tint="-0.34998626667073579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6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rgb="FFFF0000"/>
      <name val="Arial"/>
      <family val="2"/>
    </font>
    <font>
      <sz val="8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rgb="FFFFFFFF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ouble">
        <color auto="1"/>
      </top>
      <bottom style="thick">
        <color auto="1"/>
      </bottom>
      <diagonal/>
    </border>
    <border>
      <left/>
      <right/>
      <top style="thick">
        <color auto="1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auto="1"/>
      </left>
      <right/>
      <top/>
      <bottom/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123">
    <xf numFmtId="0" fontId="0" fillId="0" borderId="0" xfId="0"/>
    <xf numFmtId="14" fontId="0" fillId="0" borderId="0" xfId="0" applyNumberFormat="1"/>
    <xf numFmtId="0" fontId="0" fillId="2" borderId="0" xfId="0" applyFill="1" applyBorder="1" applyProtection="1">
      <protection hidden="1"/>
    </xf>
    <xf numFmtId="0" fontId="0" fillId="2" borderId="29" xfId="0" applyFill="1" applyBorder="1" applyProtection="1">
      <protection hidden="1"/>
    </xf>
    <xf numFmtId="0" fontId="2" fillId="2" borderId="29" xfId="0" applyFont="1" applyFill="1" applyBorder="1" applyProtection="1">
      <protection hidden="1"/>
    </xf>
    <xf numFmtId="0" fontId="2" fillId="2" borderId="0" xfId="0" applyFont="1" applyFill="1" applyBorder="1" applyProtection="1"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Border="1" applyProtection="1">
      <protection hidden="1"/>
    </xf>
    <xf numFmtId="0" fontId="0" fillId="3" borderId="0" xfId="0" applyFill="1" applyProtection="1">
      <protection hidden="1"/>
    </xf>
    <xf numFmtId="0" fontId="4" fillId="3" borderId="11" xfId="0" applyFont="1" applyFill="1" applyBorder="1" applyProtection="1">
      <protection hidden="1"/>
    </xf>
    <xf numFmtId="0" fontId="0" fillId="3" borderId="12" xfId="0" applyFill="1" applyBorder="1" applyProtection="1">
      <protection hidden="1"/>
    </xf>
    <xf numFmtId="164" fontId="5" fillId="3" borderId="13" xfId="0" applyNumberFormat="1" applyFont="1" applyFill="1" applyBorder="1" applyProtection="1">
      <protection hidden="1"/>
    </xf>
    <xf numFmtId="0" fontId="4" fillId="3" borderId="6" xfId="0" applyFont="1" applyFill="1" applyBorder="1" applyProtection="1">
      <protection hidden="1"/>
    </xf>
    <xf numFmtId="0" fontId="0" fillId="3" borderId="10" xfId="0" applyFill="1" applyBorder="1" applyProtection="1">
      <protection hidden="1"/>
    </xf>
    <xf numFmtId="164" fontId="5" fillId="3" borderId="8" xfId="0" applyNumberFormat="1" applyFont="1" applyFill="1" applyBorder="1" applyProtection="1">
      <protection hidden="1"/>
    </xf>
    <xf numFmtId="0" fontId="4" fillId="3" borderId="7" xfId="0" applyFont="1" applyFill="1" applyBorder="1" applyProtection="1">
      <protection hidden="1"/>
    </xf>
    <xf numFmtId="0" fontId="0" fillId="3" borderId="5" xfId="0" applyFill="1" applyBorder="1" applyProtection="1">
      <protection hidden="1"/>
    </xf>
    <xf numFmtId="0" fontId="5" fillId="3" borderId="9" xfId="0" applyFont="1" applyFill="1" applyBorder="1" applyProtection="1">
      <protection hidden="1"/>
    </xf>
    <xf numFmtId="0" fontId="4" fillId="3" borderId="0" xfId="0" applyFont="1" applyFill="1" applyProtection="1">
      <protection hidden="1"/>
    </xf>
    <xf numFmtId="0" fontId="0" fillId="3" borderId="0" xfId="0" applyFill="1" applyBorder="1" applyProtection="1">
      <protection hidden="1"/>
    </xf>
    <xf numFmtId="0" fontId="4" fillId="3" borderId="15" xfId="0" applyFont="1" applyFill="1" applyBorder="1" applyAlignment="1" applyProtection="1">
      <alignment horizontal="right"/>
      <protection hidden="1"/>
    </xf>
    <xf numFmtId="0" fontId="0" fillId="3" borderId="18" xfId="0" applyFill="1" applyBorder="1" applyProtection="1">
      <protection hidden="1"/>
    </xf>
    <xf numFmtId="0" fontId="0" fillId="3" borderId="14" xfId="0" applyFill="1" applyBorder="1" applyProtection="1">
      <protection hidden="1"/>
    </xf>
    <xf numFmtId="0" fontId="0" fillId="3" borderId="19" xfId="0" applyFill="1" applyBorder="1" applyProtection="1">
      <protection hidden="1"/>
    </xf>
    <xf numFmtId="0" fontId="3" fillId="3" borderId="15" xfId="0" applyFont="1" applyFill="1" applyBorder="1" applyAlignment="1" applyProtection="1">
      <alignment horizontal="center"/>
      <protection hidden="1"/>
    </xf>
    <xf numFmtId="0" fontId="3" fillId="3" borderId="27" xfId="0" applyFont="1" applyFill="1" applyBorder="1" applyAlignment="1" applyProtection="1">
      <alignment horizontal="center"/>
      <protection hidden="1"/>
    </xf>
    <xf numFmtId="0" fontId="3" fillId="3" borderId="28" xfId="0" applyFont="1" applyFill="1" applyBorder="1" applyAlignment="1" applyProtection="1">
      <alignment horizontal="center"/>
      <protection hidden="1"/>
    </xf>
    <xf numFmtId="0" fontId="17" fillId="3" borderId="6" xfId="0" applyFont="1" applyFill="1" applyBorder="1" applyAlignment="1" applyProtection="1">
      <alignment horizontal="center"/>
      <protection hidden="1"/>
    </xf>
    <xf numFmtId="165" fontId="17" fillId="3" borderId="25" xfId="0" applyNumberFormat="1" applyFont="1" applyFill="1" applyBorder="1" applyAlignment="1" applyProtection="1">
      <alignment horizontal="center"/>
      <protection hidden="1"/>
    </xf>
    <xf numFmtId="0" fontId="17" fillId="3" borderId="26" xfId="0" applyFont="1" applyFill="1" applyBorder="1" applyAlignment="1" applyProtection="1">
      <alignment horizontal="center"/>
      <protection hidden="1"/>
    </xf>
    <xf numFmtId="165" fontId="17" fillId="3" borderId="20" xfId="0" applyNumberFormat="1" applyFont="1" applyFill="1" applyBorder="1" applyAlignment="1" applyProtection="1">
      <alignment horizontal="center"/>
      <protection hidden="1"/>
    </xf>
    <xf numFmtId="0" fontId="17" fillId="3" borderId="1" xfId="0" applyFont="1" applyFill="1" applyBorder="1" applyAlignment="1" applyProtection="1">
      <alignment horizontal="center"/>
      <protection hidden="1"/>
    </xf>
    <xf numFmtId="0" fontId="17" fillId="3" borderId="23" xfId="0" applyFont="1" applyFill="1" applyBorder="1" applyAlignment="1" applyProtection="1">
      <alignment horizontal="center"/>
      <protection hidden="1"/>
    </xf>
    <xf numFmtId="0" fontId="17" fillId="3" borderId="10" xfId="0" applyFont="1" applyFill="1" applyBorder="1" applyAlignment="1" applyProtection="1">
      <alignment horizontal="center"/>
      <protection hidden="1"/>
    </xf>
    <xf numFmtId="0" fontId="17" fillId="3" borderId="24" xfId="0" applyFont="1" applyFill="1" applyBorder="1" applyAlignment="1" applyProtection="1">
      <alignment horizontal="center"/>
      <protection hidden="1"/>
    </xf>
    <xf numFmtId="0" fontId="17" fillId="3" borderId="2" xfId="0" applyFont="1" applyFill="1" applyBorder="1" applyAlignment="1" applyProtection="1">
      <alignment horizontal="center"/>
      <protection hidden="1"/>
    </xf>
    <xf numFmtId="0" fontId="11" fillId="3" borderId="0" xfId="0" applyFont="1" applyFill="1" applyProtection="1">
      <protection hidden="1"/>
    </xf>
    <xf numFmtId="0" fontId="0" fillId="4" borderId="0" xfId="0" applyFill="1" applyProtection="1">
      <protection hidden="1"/>
    </xf>
    <xf numFmtId="0" fontId="20" fillId="4" borderId="1" xfId="1" applyFill="1" applyBorder="1" applyProtection="1">
      <protection hidden="1"/>
    </xf>
    <xf numFmtId="0" fontId="20" fillId="4" borderId="0" xfId="1" applyFill="1" applyProtection="1">
      <protection hidden="1"/>
    </xf>
    <xf numFmtId="0" fontId="20" fillId="4" borderId="0" xfId="1" applyFill="1" applyAlignment="1" applyProtection="1">
      <protection hidden="1"/>
    </xf>
    <xf numFmtId="0" fontId="21" fillId="4" borderId="0" xfId="1" applyFont="1" applyFill="1" applyAlignment="1" applyProtection="1">
      <protection hidden="1"/>
    </xf>
    <xf numFmtId="49" fontId="0" fillId="0" borderId="0" xfId="0" applyNumberFormat="1"/>
    <xf numFmtId="0" fontId="30" fillId="0" borderId="33" xfId="0" applyFont="1" applyBorder="1" applyAlignment="1">
      <alignment horizontal="justify" vertical="center" wrapText="1"/>
    </xf>
    <xf numFmtId="0" fontId="30" fillId="0" borderId="34" xfId="0" applyFont="1" applyBorder="1" applyAlignment="1">
      <alignment horizontal="justify" vertical="center" wrapText="1"/>
    </xf>
    <xf numFmtId="0" fontId="31" fillId="2" borderId="0" xfId="0" applyFont="1" applyFill="1" applyBorder="1" applyProtection="1">
      <protection hidden="1"/>
    </xf>
    <xf numFmtId="0" fontId="35" fillId="2" borderId="0" xfId="0" applyFont="1" applyFill="1" applyBorder="1" applyAlignment="1" applyProtection="1">
      <alignment horizontal="left" vertical="center"/>
      <protection hidden="1"/>
    </xf>
    <xf numFmtId="0" fontId="0" fillId="5" borderId="0" xfId="0" applyFill="1" applyBorder="1" applyProtection="1">
      <protection hidden="1"/>
    </xf>
    <xf numFmtId="0" fontId="4" fillId="5" borderId="0" xfId="0" applyFont="1" applyFill="1" applyBorder="1" applyAlignment="1" applyProtection="1">
      <alignment horizontal="center"/>
      <protection hidden="1"/>
    </xf>
    <xf numFmtId="0" fontId="23" fillId="5" borderId="0" xfId="0" applyFont="1" applyFill="1" applyBorder="1" applyProtection="1">
      <protection hidden="1"/>
    </xf>
    <xf numFmtId="0" fontId="4" fillId="5" borderId="0" xfId="0" applyFont="1" applyFill="1" applyBorder="1" applyProtection="1">
      <protection hidden="1"/>
    </xf>
    <xf numFmtId="0" fontId="0" fillId="5" borderId="0" xfId="0" applyFill="1" applyBorder="1" applyProtection="1">
      <protection locked="0"/>
    </xf>
    <xf numFmtId="0" fontId="8" fillId="5" borderId="0" xfId="0" applyFont="1" applyFill="1" applyBorder="1" applyProtection="1">
      <protection hidden="1"/>
    </xf>
    <xf numFmtId="0" fontId="7" fillId="5" borderId="0" xfId="0" applyFont="1" applyFill="1" applyBorder="1" applyProtection="1">
      <protection hidden="1"/>
    </xf>
    <xf numFmtId="0" fontId="0" fillId="5" borderId="0" xfId="0" applyFill="1" applyBorder="1" applyAlignment="1" applyProtection="1">
      <protection hidden="1"/>
    </xf>
    <xf numFmtId="0" fontId="9" fillId="5" borderId="0" xfId="0" applyFont="1" applyFill="1" applyBorder="1" applyAlignment="1" applyProtection="1">
      <alignment vertical="center" wrapText="1"/>
      <protection hidden="1"/>
    </xf>
    <xf numFmtId="0" fontId="22" fillId="5" borderId="6" xfId="0" applyFont="1" applyFill="1" applyBorder="1" applyAlignment="1" applyProtection="1">
      <alignment horizontal="right" vertical="center"/>
      <protection hidden="1"/>
    </xf>
    <xf numFmtId="0" fontId="22" fillId="5" borderId="7" xfId="0" applyFont="1" applyFill="1" applyBorder="1" applyAlignment="1" applyProtection="1">
      <alignment horizontal="right" vertical="center"/>
      <protection hidden="1"/>
    </xf>
    <xf numFmtId="0" fontId="22" fillId="5" borderId="0" xfId="0" applyFont="1" applyFill="1" applyBorder="1" applyAlignment="1" applyProtection="1">
      <alignment vertical="center" wrapText="1"/>
      <protection hidden="1"/>
    </xf>
    <xf numFmtId="0" fontId="23" fillId="5" borderId="14" xfId="0" applyFont="1" applyFill="1" applyBorder="1" applyProtection="1">
      <protection hidden="1"/>
    </xf>
    <xf numFmtId="0" fontId="0" fillId="5" borderId="14" xfId="0" applyFill="1" applyBorder="1" applyProtection="1">
      <protection hidden="1"/>
    </xf>
    <xf numFmtId="0" fontId="22" fillId="5" borderId="14" xfId="0" applyFont="1" applyFill="1" applyBorder="1" applyAlignment="1" applyProtection="1">
      <alignment wrapText="1"/>
      <protection hidden="1"/>
    </xf>
    <xf numFmtId="166" fontId="22" fillId="5" borderId="14" xfId="0" applyNumberFormat="1" applyFont="1" applyFill="1" applyBorder="1" applyAlignment="1" applyProtection="1">
      <alignment vertical="center"/>
      <protection locked="0"/>
    </xf>
    <xf numFmtId="0" fontId="10" fillId="5" borderId="0" xfId="0" applyFont="1" applyFill="1" applyBorder="1" applyProtection="1">
      <protection hidden="1"/>
    </xf>
    <xf numFmtId="0" fontId="1" fillId="5" borderId="0" xfId="0" applyFont="1" applyFill="1" applyBorder="1" applyAlignment="1" applyProtection="1">
      <alignment horizontal="center" vertical="center"/>
      <protection locked="0"/>
    </xf>
    <xf numFmtId="0" fontId="23" fillId="6" borderId="0" xfId="0" applyFont="1" applyFill="1" applyBorder="1" applyAlignment="1" applyProtection="1">
      <alignment horizontal="center"/>
      <protection locked="0"/>
    </xf>
    <xf numFmtId="0" fontId="32" fillId="6" borderId="0" xfId="0" applyFont="1" applyFill="1" applyBorder="1" applyAlignment="1" applyProtection="1">
      <alignment horizontal="center"/>
      <protection locked="0"/>
    </xf>
    <xf numFmtId="166" fontId="22" fillId="5" borderId="15" xfId="0" applyNumberFormat="1" applyFont="1" applyFill="1" applyBorder="1" applyAlignment="1" applyProtection="1">
      <alignment horizontal="center" vertical="center"/>
      <protection locked="0"/>
    </xf>
    <xf numFmtId="166" fontId="22" fillId="5" borderId="16" xfId="0" applyNumberFormat="1" applyFont="1" applyFill="1" applyBorder="1" applyAlignment="1" applyProtection="1">
      <alignment horizontal="center" vertical="center"/>
      <protection locked="0"/>
    </xf>
    <xf numFmtId="166" fontId="22" fillId="5" borderId="17" xfId="0" applyNumberFormat="1" applyFont="1" applyFill="1" applyBorder="1" applyAlignment="1" applyProtection="1">
      <alignment horizontal="center" vertical="center"/>
      <protection locked="0"/>
    </xf>
    <xf numFmtId="0" fontId="22" fillId="5" borderId="15" xfId="0" applyFont="1" applyFill="1" applyBorder="1" applyAlignment="1" applyProtection="1">
      <alignment horizontal="left" vertical="center" wrapText="1"/>
      <protection hidden="1"/>
    </xf>
    <xf numFmtId="0" fontId="22" fillId="5" borderId="16" xfId="0" applyFont="1" applyFill="1" applyBorder="1" applyAlignment="1" applyProtection="1">
      <alignment horizontal="left" vertical="center" wrapText="1"/>
      <protection hidden="1"/>
    </xf>
    <xf numFmtId="0" fontId="22" fillId="5" borderId="17" xfId="0" applyFont="1" applyFill="1" applyBorder="1" applyAlignment="1" applyProtection="1">
      <alignment horizontal="left" vertical="center" wrapText="1"/>
      <protection hidden="1"/>
    </xf>
    <xf numFmtId="0" fontId="24" fillId="5" borderId="0" xfId="0" applyFont="1" applyFill="1" applyBorder="1" applyAlignment="1" applyProtection="1">
      <alignment horizontal="center" vertical="center" wrapText="1"/>
      <protection hidden="1"/>
    </xf>
    <xf numFmtId="0" fontId="25" fillId="5" borderId="0" xfId="0" applyFont="1" applyFill="1" applyBorder="1" applyAlignment="1" applyProtection="1">
      <alignment horizontal="center"/>
      <protection hidden="1"/>
    </xf>
    <xf numFmtId="0" fontId="22" fillId="5" borderId="8" xfId="0" applyFont="1" applyFill="1" applyBorder="1" applyAlignment="1" applyProtection="1">
      <alignment horizontal="left" vertical="center"/>
      <protection locked="0"/>
    </xf>
    <xf numFmtId="0" fontId="22" fillId="5" borderId="3" xfId="0" applyFont="1" applyFill="1" applyBorder="1" applyAlignment="1" applyProtection="1">
      <alignment horizontal="left" vertical="center"/>
      <protection locked="0"/>
    </xf>
    <xf numFmtId="0" fontId="22" fillId="5" borderId="9" xfId="0" applyFont="1" applyFill="1" applyBorder="1" applyAlignment="1" applyProtection="1">
      <alignment horizontal="left" vertical="center"/>
      <protection locked="0"/>
    </xf>
    <xf numFmtId="0" fontId="22" fillId="5" borderId="4" xfId="0" applyFont="1" applyFill="1" applyBorder="1" applyAlignment="1" applyProtection="1">
      <alignment horizontal="left" vertical="center"/>
      <protection locked="0"/>
    </xf>
    <xf numFmtId="0" fontId="22" fillId="5" borderId="15" xfId="0" applyFont="1" applyFill="1" applyBorder="1" applyAlignment="1" applyProtection="1">
      <alignment horizontal="center" vertical="center"/>
      <protection hidden="1"/>
    </xf>
    <xf numFmtId="0" fontId="22" fillId="5" borderId="16" xfId="0" applyFont="1" applyFill="1" applyBorder="1" applyAlignment="1" applyProtection="1">
      <alignment horizontal="center" vertical="center"/>
      <protection hidden="1"/>
    </xf>
    <xf numFmtId="0" fontId="37" fillId="5" borderId="0" xfId="0" applyFont="1" applyFill="1" applyBorder="1" applyAlignment="1" applyProtection="1">
      <alignment horizontal="center" wrapText="1"/>
      <protection locked="0"/>
    </xf>
    <xf numFmtId="169" fontId="32" fillId="6" borderId="0" xfId="0" applyNumberFormat="1" applyFont="1" applyFill="1" applyBorder="1" applyAlignment="1" applyProtection="1">
      <alignment horizontal="center"/>
      <protection locked="0"/>
    </xf>
    <xf numFmtId="0" fontId="23" fillId="5" borderId="0" xfId="0" applyFont="1" applyFill="1" applyBorder="1" applyAlignment="1" applyProtection="1">
      <alignment horizontal="left"/>
      <protection hidden="1"/>
    </xf>
    <xf numFmtId="0" fontId="0" fillId="5" borderId="0" xfId="0" applyFill="1" applyBorder="1" applyAlignment="1" applyProtection="1">
      <alignment horizontal="center"/>
      <protection hidden="1"/>
    </xf>
    <xf numFmtId="0" fontId="33" fillId="2" borderId="0" xfId="0" applyFont="1" applyFill="1" applyBorder="1" applyAlignment="1" applyProtection="1">
      <alignment horizontal="center" vertical="center"/>
      <protection hidden="1"/>
    </xf>
    <xf numFmtId="0" fontId="34" fillId="2" borderId="0" xfId="0" applyFont="1" applyFill="1" applyBorder="1" applyAlignment="1" applyProtection="1">
      <alignment horizontal="center"/>
      <protection hidden="1"/>
    </xf>
    <xf numFmtId="164" fontId="23" fillId="6" borderId="0" xfId="0" applyNumberFormat="1" applyFont="1" applyFill="1" applyBorder="1" applyAlignment="1" applyProtection="1">
      <alignment horizontal="center"/>
      <protection locked="0"/>
    </xf>
    <xf numFmtId="167" fontId="23" fillId="6" borderId="0" xfId="0" applyNumberFormat="1" applyFont="1" applyFill="1" applyBorder="1" applyAlignment="1" applyProtection="1">
      <alignment horizontal="center"/>
      <protection locked="0"/>
    </xf>
    <xf numFmtId="0" fontId="5" fillId="3" borderId="19" xfId="0" applyFont="1" applyFill="1" applyBorder="1" applyAlignment="1" applyProtection="1">
      <alignment horizontal="center"/>
      <protection hidden="1"/>
    </xf>
    <xf numFmtId="0" fontId="5" fillId="3" borderId="30" xfId="0" applyFont="1" applyFill="1" applyBorder="1" applyAlignment="1" applyProtection="1">
      <alignment horizontal="center"/>
      <protection hidden="1"/>
    </xf>
    <xf numFmtId="0" fontId="15" fillId="3" borderId="0" xfId="0" applyFont="1" applyFill="1" applyAlignment="1" applyProtection="1">
      <alignment horizontal="left"/>
      <protection hidden="1"/>
    </xf>
    <xf numFmtId="0" fontId="16" fillId="3" borderId="0" xfId="0" applyFont="1" applyFill="1" applyAlignment="1" applyProtection="1">
      <alignment horizontal="left"/>
      <protection hidden="1"/>
    </xf>
    <xf numFmtId="0" fontId="7" fillId="3" borderId="15" xfId="0" applyFont="1" applyFill="1" applyBorder="1" applyAlignment="1" applyProtection="1">
      <alignment horizontal="center"/>
      <protection hidden="1"/>
    </xf>
    <xf numFmtId="0" fontId="7" fillId="3" borderId="16" xfId="0" applyFont="1" applyFill="1" applyBorder="1" applyAlignment="1" applyProtection="1">
      <alignment horizontal="center"/>
      <protection hidden="1"/>
    </xf>
    <xf numFmtId="0" fontId="6" fillId="3" borderId="15" xfId="0" applyFont="1" applyFill="1" applyBorder="1" applyAlignment="1" applyProtection="1">
      <alignment horizontal="center"/>
      <protection hidden="1"/>
    </xf>
    <xf numFmtId="0" fontId="6" fillId="3" borderId="16" xfId="0" applyFont="1" applyFill="1" applyBorder="1" applyAlignment="1" applyProtection="1">
      <alignment horizontal="center"/>
      <protection hidden="1"/>
    </xf>
    <xf numFmtId="0" fontId="6" fillId="3" borderId="17" xfId="0" applyFont="1" applyFill="1" applyBorder="1" applyAlignment="1" applyProtection="1">
      <alignment horizontal="center"/>
      <protection hidden="1"/>
    </xf>
    <xf numFmtId="0" fontId="14" fillId="3" borderId="15" xfId="0" applyFont="1" applyFill="1" applyBorder="1" applyAlignment="1" applyProtection="1">
      <alignment horizontal="center"/>
      <protection hidden="1"/>
    </xf>
    <xf numFmtId="0" fontId="14" fillId="3" borderId="16" xfId="0" applyFont="1" applyFill="1" applyBorder="1" applyAlignment="1" applyProtection="1">
      <alignment horizontal="center"/>
      <protection hidden="1"/>
    </xf>
    <xf numFmtId="0" fontId="14" fillId="3" borderId="17" xfId="0" applyFont="1" applyFill="1" applyBorder="1" applyAlignment="1" applyProtection="1">
      <alignment horizontal="center"/>
      <protection hidden="1"/>
    </xf>
    <xf numFmtId="0" fontId="4" fillId="3" borderId="16" xfId="0" applyFont="1" applyFill="1" applyBorder="1" applyAlignment="1" applyProtection="1">
      <alignment horizontal="left"/>
      <protection hidden="1"/>
    </xf>
    <xf numFmtId="0" fontId="4" fillId="3" borderId="17" xfId="0" applyFont="1" applyFill="1" applyBorder="1" applyAlignment="1" applyProtection="1">
      <alignment horizontal="left"/>
      <protection hidden="1"/>
    </xf>
    <xf numFmtId="0" fontId="13" fillId="3" borderId="14" xfId="0" applyFont="1" applyFill="1" applyBorder="1" applyAlignment="1" applyProtection="1">
      <alignment horizontal="center" vertical="center"/>
      <protection hidden="1"/>
    </xf>
    <xf numFmtId="0" fontId="13" fillId="3" borderId="22" xfId="0" applyFont="1" applyFill="1" applyBorder="1" applyAlignment="1" applyProtection="1">
      <alignment horizontal="center" vertical="center"/>
      <protection hidden="1"/>
    </xf>
    <xf numFmtId="0" fontId="5" fillId="3" borderId="31" xfId="0" applyFont="1" applyFill="1" applyBorder="1" applyAlignment="1" applyProtection="1">
      <alignment horizontal="center"/>
      <protection hidden="1"/>
    </xf>
    <xf numFmtId="0" fontId="5" fillId="3" borderId="32" xfId="0" applyFont="1" applyFill="1" applyBorder="1" applyAlignment="1" applyProtection="1">
      <alignment horizontal="center"/>
      <protection hidden="1"/>
    </xf>
    <xf numFmtId="0" fontId="5" fillId="3" borderId="18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5" fillId="3" borderId="21" xfId="0" applyFont="1" applyFill="1" applyBorder="1" applyAlignment="1" applyProtection="1">
      <alignment horizontal="center" vertical="center"/>
      <protection hidden="1"/>
    </xf>
    <xf numFmtId="0" fontId="5" fillId="3" borderId="22" xfId="0" applyFont="1" applyFill="1" applyBorder="1" applyAlignment="1" applyProtection="1">
      <alignment horizontal="center" vertical="center"/>
      <protection hidden="1"/>
    </xf>
    <xf numFmtId="0" fontId="3" fillId="3" borderId="14" xfId="0" applyFont="1" applyFill="1" applyBorder="1" applyAlignment="1" applyProtection="1">
      <alignment horizontal="center"/>
      <protection hidden="1"/>
    </xf>
    <xf numFmtId="168" fontId="5" fillId="3" borderId="14" xfId="0" applyNumberFormat="1" applyFont="1" applyFill="1" applyBorder="1" applyAlignment="1" applyProtection="1">
      <alignment horizontal="center" vertical="center"/>
      <protection hidden="1"/>
    </xf>
    <xf numFmtId="168" fontId="5" fillId="3" borderId="22" xfId="0" applyNumberFormat="1" applyFont="1" applyFill="1" applyBorder="1" applyAlignment="1" applyProtection="1">
      <alignment horizontal="center" vertical="center"/>
      <protection hidden="1"/>
    </xf>
    <xf numFmtId="166" fontId="12" fillId="3" borderId="16" xfId="0" applyNumberFormat="1" applyFont="1" applyFill="1" applyBorder="1" applyAlignment="1" applyProtection="1">
      <alignment horizontal="center"/>
      <protection hidden="1"/>
    </xf>
    <xf numFmtId="166" fontId="12" fillId="3" borderId="17" xfId="0" applyNumberFormat="1" applyFont="1" applyFill="1" applyBorder="1" applyAlignment="1" applyProtection="1">
      <alignment horizontal="center"/>
      <protection hidden="1"/>
    </xf>
    <xf numFmtId="0" fontId="36" fillId="3" borderId="35" xfId="0" applyFont="1" applyFill="1" applyBorder="1" applyAlignment="1" applyProtection="1">
      <alignment horizontal="center" wrapText="1"/>
      <protection hidden="1"/>
    </xf>
    <xf numFmtId="0" fontId="36" fillId="3" borderId="0" xfId="0" applyFont="1" applyFill="1" applyAlignment="1" applyProtection="1">
      <alignment horizontal="center" wrapText="1"/>
      <protection hidden="1"/>
    </xf>
    <xf numFmtId="0" fontId="18" fillId="4" borderId="0" xfId="0" applyFont="1" applyFill="1" applyAlignment="1" applyProtection="1">
      <alignment horizontal="center"/>
      <protection hidden="1"/>
    </xf>
    <xf numFmtId="0" fontId="7" fillId="4" borderId="0" xfId="0" applyFont="1" applyFill="1" applyAlignment="1" applyProtection="1">
      <alignment horizontal="center"/>
      <protection hidden="1"/>
    </xf>
    <xf numFmtId="0" fontId="19" fillId="4" borderId="0" xfId="0" applyFont="1" applyFill="1" applyAlignment="1" applyProtection="1">
      <alignment horizontal="center"/>
      <protection hidden="1"/>
    </xf>
    <xf numFmtId="0" fontId="20" fillId="4" borderId="0" xfId="1" applyFill="1" applyAlignment="1" applyProtection="1">
      <alignment horizontal="center"/>
      <protection hidden="1"/>
    </xf>
    <xf numFmtId="0" fontId="26" fillId="4" borderId="0" xfId="0" applyFont="1" applyFill="1" applyAlignment="1">
      <alignment horizont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FF0000"/>
      <color rgb="FFFFFFFF"/>
      <color rgb="FF000099"/>
      <color rgb="FF006600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RIDE QUALITY PAY ADJUSTMENT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7692959840197199E-2"/>
          <c:y val="0.19057152950238887"/>
          <c:w val="0.89569205397997864"/>
          <c:h val="0.77535861039469156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Analysis!$C$12:$C$181</c:f>
              <c:numCache>
                <c:formatCode>General</c:formatCode>
                <c:ptCount val="17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</c:numCache>
            </c:numRef>
          </c:xVal>
          <c:yVal>
            <c:numRef>
              <c:f>Analysis!$D$12:$D$181</c:f>
              <c:numCache>
                <c:formatCode>General</c:formatCode>
                <c:ptCount val="170"/>
                <c:pt idx="0">
                  <c:v>29</c:v>
                </c:pt>
                <c:pt idx="1">
                  <c:v>28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17</c:v>
                </c:pt>
                <c:pt idx="23">
                  <c:v>17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15</c:v>
                </c:pt>
                <c:pt idx="28">
                  <c:v>15</c:v>
                </c:pt>
                <c:pt idx="29">
                  <c:v>14</c:v>
                </c:pt>
                <c:pt idx="30">
                  <c:v>14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12</c:v>
                </c:pt>
                <c:pt idx="35">
                  <c:v>12</c:v>
                </c:pt>
                <c:pt idx="36">
                  <c:v>11</c:v>
                </c:pt>
                <c:pt idx="37">
                  <c:v>11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9</c:v>
                </c:pt>
                <c:pt idx="42">
                  <c:v>9</c:v>
                </c:pt>
                <c:pt idx="43">
                  <c:v>8</c:v>
                </c:pt>
                <c:pt idx="44">
                  <c:v>8</c:v>
                </c:pt>
                <c:pt idx="45">
                  <c:v>7</c:v>
                </c:pt>
                <c:pt idx="46">
                  <c:v>7</c:v>
                </c:pt>
                <c:pt idx="47">
                  <c:v>6</c:v>
                </c:pt>
                <c:pt idx="48">
                  <c:v>6</c:v>
                </c:pt>
                <c:pt idx="49">
                  <c:v>5</c:v>
                </c:pt>
                <c:pt idx="50">
                  <c:v>5</c:v>
                </c:pt>
                <c:pt idx="51">
                  <c:v>4</c:v>
                </c:pt>
                <c:pt idx="52">
                  <c:v>4</c:v>
                </c:pt>
                <c:pt idx="53">
                  <c:v>3</c:v>
                </c:pt>
                <c:pt idx="54">
                  <c:v>3</c:v>
                </c:pt>
                <c:pt idx="55">
                  <c:v>2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-1</c:v>
                </c:pt>
                <c:pt idx="61">
                  <c:v>-1</c:v>
                </c:pt>
                <c:pt idx="62">
                  <c:v>-2</c:v>
                </c:pt>
                <c:pt idx="63">
                  <c:v>-2</c:v>
                </c:pt>
                <c:pt idx="64">
                  <c:v>-3</c:v>
                </c:pt>
                <c:pt idx="65">
                  <c:v>-4</c:v>
                </c:pt>
                <c:pt idx="66">
                  <c:v>-4</c:v>
                </c:pt>
                <c:pt idx="67">
                  <c:v>-5</c:v>
                </c:pt>
                <c:pt idx="68">
                  <c:v>-5</c:v>
                </c:pt>
                <c:pt idx="69">
                  <c:v>-6</c:v>
                </c:pt>
                <c:pt idx="70">
                  <c:v>-7</c:v>
                </c:pt>
                <c:pt idx="71">
                  <c:v>-7</c:v>
                </c:pt>
                <c:pt idx="72">
                  <c:v>-8</c:v>
                </c:pt>
                <c:pt idx="73">
                  <c:v>-9</c:v>
                </c:pt>
                <c:pt idx="74">
                  <c:v>-10</c:v>
                </c:pt>
                <c:pt idx="75">
                  <c:v>-10</c:v>
                </c:pt>
                <c:pt idx="76">
                  <c:v>-11</c:v>
                </c:pt>
                <c:pt idx="77">
                  <c:v>-12</c:v>
                </c:pt>
                <c:pt idx="78">
                  <c:v>-13</c:v>
                </c:pt>
                <c:pt idx="79">
                  <c:v>-13</c:v>
                </c:pt>
                <c:pt idx="80">
                  <c:v>-14</c:v>
                </c:pt>
                <c:pt idx="81">
                  <c:v>-15</c:v>
                </c:pt>
                <c:pt idx="82">
                  <c:v>-16</c:v>
                </c:pt>
                <c:pt idx="83">
                  <c:v>-17</c:v>
                </c:pt>
                <c:pt idx="84">
                  <c:v>-18</c:v>
                </c:pt>
                <c:pt idx="85">
                  <c:v>-18</c:v>
                </c:pt>
                <c:pt idx="86">
                  <c:v>-19</c:v>
                </c:pt>
                <c:pt idx="87">
                  <c:v>-20</c:v>
                </c:pt>
                <c:pt idx="88">
                  <c:v>-21</c:v>
                </c:pt>
                <c:pt idx="89">
                  <c:v>-22</c:v>
                </c:pt>
                <c:pt idx="90">
                  <c:v>-23</c:v>
                </c:pt>
                <c:pt idx="91">
                  <c:v>-24</c:v>
                </c:pt>
                <c:pt idx="92">
                  <c:v>-25</c:v>
                </c:pt>
                <c:pt idx="93">
                  <c:v>-26</c:v>
                </c:pt>
                <c:pt idx="94">
                  <c:v>-27</c:v>
                </c:pt>
                <c:pt idx="95">
                  <c:v>-29</c:v>
                </c:pt>
                <c:pt idx="96">
                  <c:v>-30</c:v>
                </c:pt>
                <c:pt idx="97">
                  <c:v>-31</c:v>
                </c:pt>
                <c:pt idx="98">
                  <c:v>-32</c:v>
                </c:pt>
                <c:pt idx="99">
                  <c:v>-33</c:v>
                </c:pt>
                <c:pt idx="100">
                  <c:v>-35</c:v>
                </c:pt>
                <c:pt idx="101">
                  <c:v>-36</c:v>
                </c:pt>
                <c:pt idx="102">
                  <c:v>-37</c:v>
                </c:pt>
                <c:pt idx="103">
                  <c:v>-39</c:v>
                </c:pt>
                <c:pt idx="104">
                  <c:v>-40</c:v>
                </c:pt>
                <c:pt idx="105">
                  <c:v>-42</c:v>
                </c:pt>
                <c:pt idx="106">
                  <c:v>-43</c:v>
                </c:pt>
                <c:pt idx="107">
                  <c:v>-45</c:v>
                </c:pt>
                <c:pt idx="108">
                  <c:v>-46</c:v>
                </c:pt>
                <c:pt idx="109">
                  <c:v>-48</c:v>
                </c:pt>
                <c:pt idx="110">
                  <c:v>-49</c:v>
                </c:pt>
                <c:pt idx="111">
                  <c:v>-51</c:v>
                </c:pt>
                <c:pt idx="112">
                  <c:v>-53</c:v>
                </c:pt>
                <c:pt idx="113">
                  <c:v>-55</c:v>
                </c:pt>
                <c:pt idx="114">
                  <c:v>-57</c:v>
                </c:pt>
                <c:pt idx="115">
                  <c:v>-59</c:v>
                </c:pt>
                <c:pt idx="116">
                  <c:v>-61</c:v>
                </c:pt>
                <c:pt idx="117">
                  <c:v>-63</c:v>
                </c:pt>
                <c:pt idx="118">
                  <c:v>-65</c:v>
                </c:pt>
                <c:pt idx="119">
                  <c:v>-67</c:v>
                </c:pt>
                <c:pt idx="120">
                  <c:v>-70</c:v>
                </c:pt>
                <c:pt idx="121">
                  <c:v>-72</c:v>
                </c:pt>
                <c:pt idx="122">
                  <c:v>-75</c:v>
                </c:pt>
                <c:pt idx="123">
                  <c:v>-77</c:v>
                </c:pt>
                <c:pt idx="124">
                  <c:v>-80</c:v>
                </c:pt>
                <c:pt idx="125">
                  <c:v>-83</c:v>
                </c:pt>
                <c:pt idx="126">
                  <c:v>-86</c:v>
                </c:pt>
                <c:pt idx="127">
                  <c:v>-89</c:v>
                </c:pt>
                <c:pt idx="128">
                  <c:v>-92</c:v>
                </c:pt>
                <c:pt idx="129">
                  <c:v>-96</c:v>
                </c:pt>
                <c:pt idx="130">
                  <c:v>-99</c:v>
                </c:pt>
                <c:pt idx="131">
                  <c:v>-103</c:v>
                </c:pt>
                <c:pt idx="132">
                  <c:v>-107</c:v>
                </c:pt>
                <c:pt idx="133">
                  <c:v>-111</c:v>
                </c:pt>
                <c:pt idx="134">
                  <c:v>-115</c:v>
                </c:pt>
                <c:pt idx="135">
                  <c:v>-119</c:v>
                </c:pt>
                <c:pt idx="136">
                  <c:v>-124</c:v>
                </c:pt>
                <c:pt idx="137">
                  <c:v>-129</c:v>
                </c:pt>
                <c:pt idx="138">
                  <c:v>-134</c:v>
                </c:pt>
                <c:pt idx="139">
                  <c:v>-140</c:v>
                </c:pt>
                <c:pt idx="140">
                  <c:v>-146</c:v>
                </c:pt>
                <c:pt idx="141">
                  <c:v>-152</c:v>
                </c:pt>
                <c:pt idx="142">
                  <c:v>-159</c:v>
                </c:pt>
                <c:pt idx="143">
                  <c:v>-166</c:v>
                </c:pt>
                <c:pt idx="144">
                  <c:v>-173</c:v>
                </c:pt>
                <c:pt idx="145">
                  <c:v>-182</c:v>
                </c:pt>
                <c:pt idx="146">
                  <c:v>-190</c:v>
                </c:pt>
                <c:pt idx="147">
                  <c:v>-200</c:v>
                </c:pt>
                <c:pt idx="148">
                  <c:v>-210</c:v>
                </c:pt>
                <c:pt idx="149">
                  <c:v>-221</c:v>
                </c:pt>
                <c:pt idx="150">
                  <c:v>-232</c:v>
                </c:pt>
                <c:pt idx="151">
                  <c:v>-245</c:v>
                </c:pt>
                <c:pt idx="152">
                  <c:v>-259</c:v>
                </c:pt>
                <c:pt idx="153">
                  <c:v>-275</c:v>
                </c:pt>
                <c:pt idx="154">
                  <c:v>-292</c:v>
                </c:pt>
                <c:pt idx="155">
                  <c:v>-311</c:v>
                </c:pt>
                <c:pt idx="156">
                  <c:v>-332</c:v>
                </c:pt>
                <c:pt idx="157">
                  <c:v>-355</c:v>
                </c:pt>
                <c:pt idx="158">
                  <c:v>-382</c:v>
                </c:pt>
                <c:pt idx="159">
                  <c:v>-412</c:v>
                </c:pt>
                <c:pt idx="160">
                  <c:v>-447</c:v>
                </c:pt>
                <c:pt idx="161">
                  <c:v>-487</c:v>
                </c:pt>
                <c:pt idx="162">
                  <c:v>-535</c:v>
                </c:pt>
                <c:pt idx="163">
                  <c:v>-591</c:v>
                </c:pt>
                <c:pt idx="164">
                  <c:v>-660</c:v>
                </c:pt>
                <c:pt idx="165">
                  <c:v>-745</c:v>
                </c:pt>
                <c:pt idx="166">
                  <c:v>-852</c:v>
                </c:pt>
                <c:pt idx="167">
                  <c:v>-993</c:v>
                </c:pt>
                <c:pt idx="168">
                  <c:v>-1185</c:v>
                </c:pt>
                <c:pt idx="169">
                  <c:v>-1464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45-40AB-BE1D-552798687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096640"/>
        <c:axId val="142377728"/>
      </c:scatterChart>
      <c:valAx>
        <c:axId val="14209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IRI (Mile/Inch)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2377728"/>
        <c:crosses val="autoZero"/>
        <c:crossBetween val="midCat"/>
      </c:valAx>
      <c:valAx>
        <c:axId val="142377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Pay Adjustment ($)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20966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189" l="0.70000000000000062" r="0.70000000000000062" t="0.75000000000000189" header="0.30000000000000032" footer="0.30000000000000032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7.jpeg"/><Relationship Id="rId4" Type="http://schemas.openxmlformats.org/officeDocument/2006/relationships/hyperlink" Target="http://rds.yahoo.com/_ylt=A0PDoX9LGsxOpXsA.tKjzbkF;_ylu=X3oDMTBpcGszamw0BHNlYwNmcC1pbWcEc2xrA2ltZw--/SIG=13ec3pgke/EXP=1322027723/**http:/mceer.buffalo.edu/research/HighwayPrj/Workshops/2008_US_Taiwan_Workshop/default.asp" TargetMode="Externa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244111</xdr:colOff>
      <xdr:row>2</xdr:row>
      <xdr:rowOff>139487</xdr:rowOff>
    </xdr:from>
    <xdr:ext cx="9959185" cy="530658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44111" y="532032"/>
          <a:ext cx="9959185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n-US" sz="28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RIDE QUALITY PAY ADJUSTMENT ANALYSIS</a:t>
          </a:r>
        </a:p>
      </xdr:txBody>
    </xdr:sp>
    <xdr:clientData/>
  </xdr:oneCellAnchor>
  <xdr:twoCellAnchor>
    <xdr:from>
      <xdr:col>1</xdr:col>
      <xdr:colOff>269876</xdr:colOff>
      <xdr:row>0</xdr:row>
      <xdr:rowOff>0</xdr:rowOff>
    </xdr:from>
    <xdr:to>
      <xdr:col>15</xdr:col>
      <xdr:colOff>552451</xdr:colOff>
      <xdr:row>3</xdr:row>
      <xdr:rowOff>28575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879476" y="0"/>
          <a:ext cx="9302750" cy="60007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 b="1">
              <a:solidFill>
                <a:srgbClr val="FF0000"/>
              </a:solidFill>
            </a:rPr>
            <a:t>NEW JERSEY DEPARTMENT OF TRANSPORTATION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542925</xdr:colOff>
      <xdr:row>5</xdr:row>
      <xdr:rowOff>133461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152525" cy="1139072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525780</xdr:colOff>
          <xdr:row>32</xdr:row>
          <xdr:rowOff>220980</xdr:rowOff>
        </xdr:from>
        <xdr:to>
          <xdr:col>13</xdr:col>
          <xdr:colOff>556260</xdr:colOff>
          <xdr:row>35</xdr:row>
          <xdr:rowOff>0</xdr:rowOff>
        </xdr:to>
        <xdr:sp macro="" textlink="">
          <xdr:nvSpPr>
            <xdr:cNvPr id="1029" name="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64008" tIns="68580" rIns="64008" bIns="68580" anchor="ctr" upright="1"/>
            <a:lstStyle/>
            <a:p>
              <a:pPr algn="ctr" rtl="0">
                <a:defRPr sz="1000"/>
              </a:pPr>
              <a:r>
                <a:rPr lang="en-US" sz="2800" b="1" i="0" u="none" strike="noStrike" baseline="0">
                  <a:solidFill>
                    <a:srgbClr val="000080"/>
                  </a:solidFill>
                  <a:latin typeface="Calibri"/>
                </a:rPr>
                <a:t>CALCULATE PAY ADJUSTMENT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15</xdr:row>
          <xdr:rowOff>45720</xdr:rowOff>
        </xdr:from>
        <xdr:to>
          <xdr:col>14</xdr:col>
          <xdr:colOff>335280</xdr:colOff>
          <xdr:row>26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0</xdr:rowOff>
    </xdr:from>
    <xdr:to>
      <xdr:col>13</xdr:col>
      <xdr:colOff>95250</xdr:colOff>
      <xdr:row>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571500"/>
          <a:ext cx="436245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197304</xdr:colOff>
      <xdr:row>4</xdr:row>
      <xdr:rowOff>50726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15975" cy="812726"/>
        </a:xfrm>
        <a:prstGeom prst="rect">
          <a:avLst/>
        </a:prstGeom>
      </xdr:spPr>
    </xdr:pic>
    <xdr:clientData/>
  </xdr:twoCellAnchor>
  <xdr:oneCellAnchor>
    <xdr:from>
      <xdr:col>0</xdr:col>
      <xdr:colOff>232565</xdr:colOff>
      <xdr:row>3</xdr:row>
      <xdr:rowOff>47123</xdr:rowOff>
    </xdr:from>
    <xdr:ext cx="8416135" cy="530658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32565" y="618623"/>
          <a:ext cx="8416135" cy="530658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n-US" sz="28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RIDE QUALITY PAY ADJUSTMENT ANALYSIS</a:t>
          </a:r>
        </a:p>
      </xdr:txBody>
    </xdr:sp>
    <xdr:clientData/>
  </xdr:oneCellAnchor>
  <xdr:twoCellAnchor>
    <xdr:from>
      <xdr:col>1</xdr:col>
      <xdr:colOff>263525</xdr:colOff>
      <xdr:row>0</xdr:row>
      <xdr:rowOff>0</xdr:rowOff>
    </xdr:from>
    <xdr:to>
      <xdr:col>14</xdr:col>
      <xdr:colOff>6350</xdr:colOff>
      <xdr:row>3</xdr:row>
      <xdr:rowOff>79375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873125" y="0"/>
          <a:ext cx="7762875" cy="650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800" b="1">
              <a:solidFill>
                <a:srgbClr val="FF0000"/>
              </a:solidFill>
            </a:rPr>
            <a:t>NEW JERSEY DEPARTMENT OF TRANSPORTATION</a:t>
          </a:r>
        </a:p>
      </xdr:txBody>
    </xdr:sp>
    <xdr:clientData/>
  </xdr:twoCellAnchor>
  <xdr:twoCellAnchor>
    <xdr:from>
      <xdr:col>0</xdr:col>
      <xdr:colOff>0</xdr:colOff>
      <xdr:row>48</xdr:row>
      <xdr:rowOff>52388</xdr:rowOff>
    </xdr:from>
    <xdr:to>
      <xdr:col>13</xdr:col>
      <xdr:colOff>419099</xdr:colOff>
      <xdr:row>68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30480</xdr:colOff>
          <xdr:row>70</xdr:row>
          <xdr:rowOff>22860</xdr:rowOff>
        </xdr:from>
        <xdr:to>
          <xdr:col>6</xdr:col>
          <xdr:colOff>411480</xdr:colOff>
          <xdr:row>72</xdr:row>
          <xdr:rowOff>137160</xdr:rowOff>
        </xdr:to>
        <xdr:sp macro="" textlink="">
          <xdr:nvSpPr>
            <xdr:cNvPr id="3074" name="Button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9436" rIns="54864" bIns="59436" anchor="ctr" upright="1"/>
            <a:lstStyle/>
            <a:p>
              <a:pPr algn="ctr" rtl="0">
                <a:defRPr sz="1000"/>
              </a:pPr>
              <a:r>
                <a:rPr lang="en-US" sz="2400" b="1" i="0" u="none" strike="noStrike" baseline="0">
                  <a:solidFill>
                    <a:srgbClr val="000000"/>
                  </a:solidFill>
                  <a:latin typeface="Calibri"/>
                </a:rPr>
                <a:t>PRINT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60960</xdr:colOff>
          <xdr:row>70</xdr:row>
          <xdr:rowOff>45720</xdr:rowOff>
        </xdr:from>
        <xdr:to>
          <xdr:col>12</xdr:col>
          <xdr:colOff>464820</xdr:colOff>
          <xdr:row>73</xdr:row>
          <xdr:rowOff>30480</xdr:rowOff>
        </xdr:to>
        <xdr:sp macro="" textlink="">
          <xdr:nvSpPr>
            <xdr:cNvPr id="3075" name="Button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54864" tIns="50292" rIns="54864" bIns="50292" anchor="ctr" upright="1"/>
            <a:lstStyle/>
            <a:p>
              <a:pPr algn="ctr" rtl="0">
                <a:defRPr sz="1000"/>
              </a:pPr>
              <a:r>
                <a:rPr lang="en-US" sz="2000" b="1" i="0" u="none" strike="noStrike" baseline="0">
                  <a:solidFill>
                    <a:srgbClr val="000000"/>
                  </a:solidFill>
                  <a:latin typeface="Calibri"/>
                </a:rPr>
                <a:t>GO BACK TO INPUT</a:t>
              </a:r>
            </a:p>
          </xdr:txBody>
        </xdr:sp>
        <xdr:clientData fPrintsWithSheet="0"/>
      </xdr:twoCellAnchor>
    </mc:Choice>
    <mc:Fallback/>
  </mc:AlternateContent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0.08628</cdr:x>
      <cdr:y>0.42923</cdr:y>
    </cdr:from>
    <cdr:to>
      <cdr:x>0.26549</cdr:x>
      <cdr:y>0.66168</cdr:y>
    </cdr:to>
    <cdr:sp macro="" textlink="Analysis!$F$8">
      <cdr:nvSpPr>
        <cdr:cNvPr id="2" name="TextBox 1"/>
        <cdr:cNvSpPr txBox="1"/>
      </cdr:nvSpPr>
      <cdr:spPr>
        <a:xfrm xmlns:a="http://schemas.openxmlformats.org/drawingml/2006/main">
          <a:off x="742950" y="1776413"/>
          <a:ext cx="1543050" cy="962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283B2FF-71AF-476B-B9BF-AA9081E20001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 </a:t>
          </a:fld>
          <a:endParaRPr lang="en-US" sz="1100"/>
        </a:p>
      </cdr:txBody>
    </cdr:sp>
  </cdr:relSizeAnchor>
  <cdr:relSizeAnchor xmlns:cdr="http://schemas.openxmlformats.org/drawingml/2006/chartDrawing">
    <cdr:from>
      <cdr:x>0.10951</cdr:x>
      <cdr:y>0.41082</cdr:y>
    </cdr:from>
    <cdr:to>
      <cdr:x>0.38053</cdr:x>
      <cdr:y>0.94016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942975" y="1700213"/>
          <a:ext cx="2333625" cy="2190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0.11504</cdr:x>
      <cdr:y>0.3878</cdr:y>
    </cdr:from>
    <cdr:to>
      <cdr:x>0.47345</cdr:x>
      <cdr:y>0.51899</cdr:y>
    </cdr:to>
    <cdr:sp macro="" textlink="Analysis!$F$7">
      <cdr:nvSpPr>
        <cdr:cNvPr id="4" name="TextBox 3"/>
        <cdr:cNvSpPr txBox="1"/>
      </cdr:nvSpPr>
      <cdr:spPr>
        <a:xfrm xmlns:a="http://schemas.openxmlformats.org/drawingml/2006/main">
          <a:off x="990600" y="1604964"/>
          <a:ext cx="3086100" cy="5429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5D69A22-718A-41E5-B8F9-05C9B1ABADD2}" type="TxLink">
            <a:rPr lang="en-US" sz="2000" b="1" i="0" u="none" strike="noStrike">
              <a:solidFill>
                <a:srgbClr val="000000"/>
              </a:solidFill>
              <a:latin typeface="Calibri"/>
            </a:rPr>
            <a:pPr/>
            <a:t>Target IRI = 60 Inch/Mile</a:t>
          </a:fld>
          <a:endParaRPr lang="en-US" sz="2000" b="1"/>
        </a:p>
      </cdr:txBody>
    </cdr:sp>
  </cdr:relSizeAnchor>
  <cdr:relSizeAnchor xmlns:cdr="http://schemas.openxmlformats.org/drawingml/2006/chartDrawing">
    <cdr:from>
      <cdr:x>0.11615</cdr:x>
      <cdr:y>0.46605</cdr:y>
    </cdr:from>
    <cdr:to>
      <cdr:x>0.74944</cdr:x>
      <cdr:y>0.56041</cdr:y>
    </cdr:to>
    <cdr:sp macro="" textlink="Output!$A$48">
      <cdr:nvSpPr>
        <cdr:cNvPr id="5" name="TextBox 4"/>
        <cdr:cNvSpPr txBox="1"/>
      </cdr:nvSpPr>
      <cdr:spPr>
        <a:xfrm xmlns:a="http://schemas.openxmlformats.org/drawingml/2006/main">
          <a:off x="980206" y="1755674"/>
          <a:ext cx="5344393" cy="3554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6B46B01-BB7B-47F0-8B9C-6B707FFC23F0}" type="TxLink">
            <a:rPr lang="en-US" sz="1600" b="1" i="0" u="none" strike="noStrike">
              <a:solidFill>
                <a:srgbClr val="000000"/>
              </a:solidFill>
              <a:latin typeface="Calibri"/>
            </a:rPr>
            <a:pPr/>
            <a:t>Positive Pay Adjustment at IRI= 1 is $29</a:t>
          </a:fld>
          <a:endParaRPr lang="en-US" sz="1200"/>
        </a:p>
      </cdr:txBody>
    </cdr:sp>
  </cdr:relSizeAnchor>
  <cdr:relSizeAnchor xmlns:cdr="http://schemas.openxmlformats.org/drawingml/2006/chartDrawing">
    <cdr:from>
      <cdr:x>0.11836</cdr:x>
      <cdr:y>0.5443</cdr:y>
    </cdr:from>
    <cdr:to>
      <cdr:x>0.83739</cdr:x>
      <cdr:y>0.66398</cdr:y>
    </cdr:to>
    <cdr:sp macro="" textlink="Output!$F$48">
      <cdr:nvSpPr>
        <cdr:cNvPr id="6" name="TextBox 5"/>
        <cdr:cNvSpPr txBox="1"/>
      </cdr:nvSpPr>
      <cdr:spPr>
        <a:xfrm xmlns:a="http://schemas.openxmlformats.org/drawingml/2006/main">
          <a:off x="1019175" y="2252663"/>
          <a:ext cx="6191250" cy="4953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D31A8BC-9009-4D08-A308-0FC1A50AE755}" type="TxLink">
            <a:rPr lang="en-US" sz="1400" b="1" i="0" u="none" strike="noStrike">
              <a:solidFill>
                <a:srgbClr val="000000"/>
              </a:solidFill>
              <a:latin typeface="Calibri"/>
            </a:rPr>
            <a:pPr/>
            <a:t>Maximum Negative Pay Adjustment is -$1464 at IRI = 170 Inch/Mile</a:t>
          </a:fld>
          <a:endParaRPr lang="en-U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53008</xdr:colOff>
      <xdr:row>24</xdr:row>
      <xdr:rowOff>99390</xdr:rowOff>
    </xdr:from>
    <xdr:to>
      <xdr:col>12</xdr:col>
      <xdr:colOff>424070</xdr:colOff>
      <xdr:row>52</xdr:row>
      <xdr:rowOff>99391</xdr:rowOff>
    </xdr:to>
    <xdr:pic>
      <xdr:nvPicPr>
        <xdr:cNvPr id="22" name="Picture 21"/>
        <xdr:cNvPicPr/>
      </xdr:nvPicPr>
      <xdr:blipFill rotWithShape="1">
        <a:blip xmlns:r="http://schemas.openxmlformats.org/officeDocument/2006/relationships" r:embed="rId1"/>
        <a:srcRect l="51026" t="15497" r="16025" b="9305"/>
        <a:stretch/>
      </xdr:blipFill>
      <xdr:spPr bwMode="auto">
        <a:xfrm>
          <a:off x="53008" y="4260573"/>
          <a:ext cx="7944679" cy="519485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179843</xdr:colOff>
      <xdr:row>56</xdr:row>
      <xdr:rowOff>83344</xdr:rowOff>
    </xdr:from>
    <xdr:to>
      <xdr:col>12</xdr:col>
      <xdr:colOff>406311</xdr:colOff>
      <xdr:row>74</xdr:row>
      <xdr:rowOff>139878</xdr:rowOff>
    </xdr:to>
    <xdr:pic>
      <xdr:nvPicPr>
        <xdr:cNvPr id="25" name="Picture 24"/>
        <xdr:cNvPicPr/>
      </xdr:nvPicPr>
      <xdr:blipFill rotWithShape="1">
        <a:blip xmlns:r="http://schemas.openxmlformats.org/officeDocument/2006/relationships" r:embed="rId2"/>
        <a:srcRect l="49852" t="2394" r="10052" b="70195"/>
        <a:stretch/>
      </xdr:blipFill>
      <xdr:spPr bwMode="auto">
        <a:xfrm>
          <a:off x="179843" y="10435828"/>
          <a:ext cx="7608343" cy="34855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31750</xdr:colOff>
      <xdr:row>7</xdr:row>
      <xdr:rowOff>122183</xdr:rowOff>
    </xdr:from>
    <xdr:ext cx="7368442" cy="937629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31750" y="1531883"/>
          <a:ext cx="7368442" cy="93762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54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WELCOME</a:t>
          </a:r>
        </a:p>
      </xdr:txBody>
    </xdr:sp>
    <xdr:clientData/>
  </xdr:oneCellAnchor>
  <xdr:twoCellAnchor>
    <xdr:from>
      <xdr:col>1</xdr:col>
      <xdr:colOff>152401</xdr:colOff>
      <xdr:row>0</xdr:row>
      <xdr:rowOff>47624</xdr:rowOff>
    </xdr:from>
    <xdr:to>
      <xdr:col>11</xdr:col>
      <xdr:colOff>571501</xdr:colOff>
      <xdr:row>3</xdr:row>
      <xdr:rowOff>104775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762001" y="47624"/>
          <a:ext cx="6610350" cy="628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2400" b="1">
              <a:solidFill>
                <a:srgbClr val="FF0000"/>
              </a:solidFill>
            </a:rPr>
            <a:t>NEW JERSEY DEPARTMENT OF TRANSPORTATION</a:t>
          </a:r>
        </a:p>
      </xdr:txBody>
    </xdr:sp>
    <xdr:clientData/>
  </xdr:twoCellAnchor>
  <xdr:twoCellAnchor editAs="oneCell">
    <xdr:from>
      <xdr:col>2</xdr:col>
      <xdr:colOff>246451</xdr:colOff>
      <xdr:row>78</xdr:row>
      <xdr:rowOff>179843</xdr:rowOff>
    </xdr:from>
    <xdr:to>
      <xdr:col>9</xdr:col>
      <xdr:colOff>559510</xdr:colOff>
      <xdr:row>98</xdr:row>
      <xdr:rowOff>153199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/>
        <a:srcRect l="18790" t="7739" r="16314" b="7083"/>
        <a:stretch/>
      </xdr:blipFill>
      <xdr:spPr>
        <a:xfrm>
          <a:off x="1472045" y="14913619"/>
          <a:ext cx="4695892" cy="3836643"/>
        </a:xfrm>
        <a:prstGeom prst="rect">
          <a:avLst/>
        </a:prstGeom>
      </xdr:spPr>
    </xdr:pic>
    <xdr:clientData/>
  </xdr:twoCellAnchor>
  <xdr:oneCellAnchor>
    <xdr:from>
      <xdr:col>0</xdr:col>
      <xdr:colOff>31750</xdr:colOff>
      <xdr:row>7</xdr:row>
      <xdr:rowOff>122183</xdr:rowOff>
    </xdr:from>
    <xdr:ext cx="7368442" cy="937629"/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31750" y="1531883"/>
          <a:ext cx="7368442" cy="93762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54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</a:rPr>
            <a:t>WELCOME</a:t>
          </a:r>
        </a:p>
      </xdr:txBody>
    </xdr:sp>
    <xdr:clientData/>
  </xdr:oneCellAnchor>
  <xdr:twoCellAnchor editAs="oneCell">
    <xdr:from>
      <xdr:col>0</xdr:col>
      <xdr:colOff>0</xdr:colOff>
      <xdr:row>0</xdr:row>
      <xdr:rowOff>23422</xdr:rowOff>
    </xdr:from>
    <xdr:to>
      <xdr:col>1</xdr:col>
      <xdr:colOff>226414</xdr:colOff>
      <xdr:row>4</xdr:row>
      <xdr:rowOff>114300</xdr:rowOff>
    </xdr:to>
    <xdr:pic>
      <xdr:nvPicPr>
        <xdr:cNvPr id="9" name="main-img" descr="Image Detail">
          <a:hlinkClick xmlns:r="http://schemas.openxmlformats.org/officeDocument/2006/relationships" r:id="rId4" tgtFrame="_top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3422"/>
          <a:ext cx="835389" cy="754505"/>
        </a:xfrm>
        <a:prstGeom prst="rect">
          <a:avLst/>
        </a:prstGeom>
        <a:noFill/>
      </xdr:spPr>
    </xdr:pic>
    <xdr:clientData/>
  </xdr:twoCellAnchor>
  <xdr:twoCellAnchor>
    <xdr:from>
      <xdr:col>1</xdr:col>
      <xdr:colOff>152401</xdr:colOff>
      <xdr:row>0</xdr:row>
      <xdr:rowOff>47624</xdr:rowOff>
    </xdr:from>
    <xdr:to>
      <xdr:col>11</xdr:col>
      <xdr:colOff>571501</xdr:colOff>
      <xdr:row>3</xdr:row>
      <xdr:rowOff>104775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762001" y="47624"/>
          <a:ext cx="6610350" cy="628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n-US" sz="2400" b="1">
              <a:solidFill>
                <a:srgbClr val="FF0000"/>
              </a:solidFill>
            </a:rPr>
            <a:t>NEW JERSEY DEPARTMENT OF TRANSPORTATION</a:t>
          </a:r>
        </a:p>
      </xdr:txBody>
    </xdr:sp>
    <xdr:clientData/>
  </xdr:twoCellAnchor>
  <xdr:twoCellAnchor>
    <xdr:from>
      <xdr:col>10</xdr:col>
      <xdr:colOff>314506</xdr:colOff>
      <xdr:row>35</xdr:row>
      <xdr:rowOff>21497</xdr:rowOff>
    </xdr:from>
    <xdr:to>
      <xdr:col>14</xdr:col>
      <xdr:colOff>41410</xdr:colOff>
      <xdr:row>36</xdr:row>
      <xdr:rowOff>173957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6642419" y="6223514"/>
          <a:ext cx="2218313" cy="337991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solidFill>
                <a:srgbClr val="FF0000"/>
              </a:solidFill>
            </a:rPr>
            <a:t>Click to ENABLE</a:t>
          </a:r>
          <a:r>
            <a:rPr lang="en-US" sz="1400" b="1" baseline="0">
              <a:solidFill>
                <a:srgbClr val="FF0000"/>
              </a:solidFill>
            </a:rPr>
            <a:t> MACRO</a:t>
          </a:r>
          <a:endParaRPr lang="en-US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238799</xdr:colOff>
      <xdr:row>25</xdr:row>
      <xdr:rowOff>166015</xdr:rowOff>
    </xdr:from>
    <xdr:to>
      <xdr:col>12</xdr:col>
      <xdr:colOff>177959</xdr:colOff>
      <xdr:row>35</xdr:row>
      <xdr:rowOff>21497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CxnSpPr>
          <a:stCxn id="11" idx="0"/>
        </xdr:cNvCxnSpPr>
      </xdr:nvCxnSpPr>
      <xdr:spPr>
        <a:xfrm flipH="1" flipV="1">
          <a:off x="2730208" y="4512728"/>
          <a:ext cx="5021368" cy="1710786"/>
        </a:xfrm>
        <a:prstGeom prst="straightConnector1">
          <a:avLst/>
        </a:prstGeom>
        <a:ln w="476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317501</xdr:colOff>
      <xdr:row>59</xdr:row>
      <xdr:rowOff>122116</xdr:rowOff>
    </xdr:from>
    <xdr:to>
      <xdr:col>8</xdr:col>
      <xdr:colOff>521025</xdr:colOff>
      <xdr:row>61</xdr:row>
      <xdr:rowOff>97693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3975101" y="11047291"/>
          <a:ext cx="1517974" cy="356577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solidFill>
                <a:srgbClr val="FF0000"/>
              </a:solidFill>
            </a:rPr>
            <a:t>(1)</a:t>
          </a:r>
          <a:r>
            <a:rPr lang="en-US" sz="1400" b="1" baseline="0">
              <a:solidFill>
                <a:srgbClr val="FF0000"/>
              </a:solidFill>
            </a:rPr>
            <a:t> - Click here </a:t>
          </a:r>
          <a:endParaRPr lang="en-US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579495</xdr:colOff>
      <xdr:row>57</xdr:row>
      <xdr:rowOff>186504</xdr:rowOff>
    </xdr:from>
    <xdr:to>
      <xdr:col>6</xdr:col>
      <xdr:colOff>373007</xdr:colOff>
      <xdr:row>59</xdr:row>
      <xdr:rowOff>126556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>
        <a:xfrm flipH="1" flipV="1">
          <a:off x="3643481" y="10857168"/>
          <a:ext cx="406309" cy="326381"/>
        </a:xfrm>
        <a:prstGeom prst="straightConnector1">
          <a:avLst/>
        </a:prstGeom>
        <a:ln w="476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187242</xdr:colOff>
      <xdr:row>61</xdr:row>
      <xdr:rowOff>87271</xdr:rowOff>
    </xdr:from>
    <xdr:to>
      <xdr:col>5</xdr:col>
      <xdr:colOff>105833</xdr:colOff>
      <xdr:row>65</xdr:row>
      <xdr:rowOff>179101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2016042" y="11393446"/>
          <a:ext cx="1137791" cy="85383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solidFill>
                <a:srgbClr val="FF0000"/>
              </a:solidFill>
            </a:rPr>
            <a:t>(2)</a:t>
          </a:r>
          <a:r>
            <a:rPr lang="en-US" sz="1400" b="1" baseline="0">
              <a:solidFill>
                <a:srgbClr val="FF0000"/>
              </a:solidFill>
            </a:rPr>
            <a:t> - Select "MACRO SECURITY</a:t>
          </a:r>
          <a:endParaRPr lang="en-US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414452</xdr:colOff>
      <xdr:row>61</xdr:row>
      <xdr:rowOff>135408</xdr:rowOff>
    </xdr:from>
    <xdr:to>
      <xdr:col>3</xdr:col>
      <xdr:colOff>187242</xdr:colOff>
      <xdr:row>63</xdr:row>
      <xdr:rowOff>133187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CxnSpPr>
          <a:stCxn id="15" idx="1"/>
          <a:endCxn id="20" idx="6"/>
        </xdr:cNvCxnSpPr>
      </xdr:nvCxnSpPr>
      <xdr:spPr>
        <a:xfrm flipH="1" flipV="1">
          <a:off x="1640046" y="11578730"/>
          <a:ext cx="385588" cy="384107"/>
        </a:xfrm>
        <a:prstGeom prst="straightConnector1">
          <a:avLst/>
        </a:prstGeom>
        <a:ln w="476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480335</xdr:colOff>
      <xdr:row>89</xdr:row>
      <xdr:rowOff>138397</xdr:rowOff>
    </xdr:from>
    <xdr:to>
      <xdr:col>6</xdr:col>
      <xdr:colOff>170974</xdr:colOff>
      <xdr:row>94</xdr:row>
      <xdr:rowOff>40705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2309135" y="16788097"/>
          <a:ext cx="1519439" cy="854808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solidFill>
                <a:srgbClr val="FF0000"/>
              </a:solidFill>
            </a:rPr>
            <a:t>(3)</a:t>
          </a:r>
          <a:r>
            <a:rPr lang="en-US" sz="1400" b="1" baseline="0">
              <a:solidFill>
                <a:srgbClr val="FF0000"/>
              </a:solidFill>
            </a:rPr>
            <a:t> - Select "Enable all Macro"</a:t>
          </a:r>
          <a:endParaRPr lang="en-US" sz="14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356886</xdr:colOff>
      <xdr:row>83</xdr:row>
      <xdr:rowOff>143132</xdr:rowOff>
    </xdr:from>
    <xdr:to>
      <xdr:col>5</xdr:col>
      <xdr:colOff>20367</xdr:colOff>
      <xdr:row>89</xdr:row>
      <xdr:rowOff>138397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>
          <a:stCxn id="17" idx="0"/>
          <a:endCxn id="19" idx="3"/>
        </xdr:cNvCxnSpPr>
      </xdr:nvCxnSpPr>
      <xdr:spPr>
        <a:xfrm rot="16200000" flipV="1">
          <a:off x="2362694" y="16082424"/>
          <a:ext cx="1138265" cy="273081"/>
        </a:xfrm>
        <a:prstGeom prst="straightConnector1">
          <a:avLst/>
        </a:prstGeom>
        <a:ln w="47625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594295</xdr:colOff>
      <xdr:row>82</xdr:row>
      <xdr:rowOff>73270</xdr:rowOff>
    </xdr:from>
    <xdr:to>
      <xdr:col>7</xdr:col>
      <xdr:colOff>700129</xdr:colOff>
      <xdr:row>84</xdr:row>
      <xdr:rowOff>0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2423095" y="15389470"/>
          <a:ext cx="2544234" cy="307730"/>
        </a:xfrm>
        <a:prstGeom prst="ellipse">
          <a:avLst/>
        </a:prstGeom>
        <a:solidFill>
          <a:srgbClr val="FF0000">
            <a:alpha val="0"/>
          </a:srgbClr>
        </a:solidFill>
        <a:ln w="476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583133</xdr:colOff>
      <xdr:row>59</xdr:row>
      <xdr:rowOff>53969</xdr:rowOff>
    </xdr:from>
    <xdr:to>
      <xdr:col>2</xdr:col>
      <xdr:colOff>414452</xdr:colOff>
      <xdr:row>64</xdr:row>
      <xdr:rowOff>23683</xdr:rowOff>
    </xdr:to>
    <xdr:sp macro="" textlink="">
      <xdr:nvSpPr>
        <xdr:cNvPr id="20" name="Oval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583133" y="11110962"/>
          <a:ext cx="1056913" cy="935536"/>
        </a:xfrm>
        <a:prstGeom prst="ellipse">
          <a:avLst/>
        </a:prstGeom>
        <a:solidFill>
          <a:srgbClr val="FF0000">
            <a:alpha val="0"/>
          </a:srgbClr>
        </a:solidFill>
        <a:ln w="476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425435</xdr:colOff>
      <xdr:row>56</xdr:row>
      <xdr:rowOff>148758</xdr:rowOff>
    </xdr:from>
    <xdr:to>
      <xdr:col>6</xdr:col>
      <xdr:colOff>256754</xdr:colOff>
      <xdr:row>58</xdr:row>
      <xdr:rowOff>189464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/>
      </xdr:nvSpPr>
      <xdr:spPr>
        <a:xfrm>
          <a:off x="2876624" y="10626258"/>
          <a:ext cx="1056913" cy="427035"/>
        </a:xfrm>
        <a:prstGeom prst="ellipse">
          <a:avLst/>
        </a:prstGeom>
        <a:solidFill>
          <a:srgbClr val="FF0000">
            <a:alpha val="0"/>
          </a:srgbClr>
        </a:solidFill>
        <a:ln w="476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image" Target="../media/image1.emf"/><Relationship Id="rId4" Type="http://schemas.openxmlformats.org/officeDocument/2006/relationships/oleObject" Target="../embeddings/Microsoft_Visio_2003-2010_Drawing.vsd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J43"/>
  <sheetViews>
    <sheetView view="pageBreakPreview" topLeftCell="A4" zoomScale="74" zoomScaleNormal="58" zoomScaleSheetLayoutView="74" workbookViewId="0">
      <selection activeCell="M8" sqref="M8:O8"/>
    </sheetView>
  </sheetViews>
  <sheetFormatPr defaultColWidth="9.109375" defaultRowHeight="14.4" x14ac:dyDescent="0.3"/>
  <cols>
    <col min="1" max="9" width="9.109375" style="2"/>
    <col min="10" max="10" width="16.44140625" style="2" customWidth="1"/>
    <col min="11" max="15" width="9.109375" style="2"/>
    <col min="16" max="16" width="11.33203125" style="2" customWidth="1"/>
    <col min="17" max="34" width="9.109375" style="2"/>
    <col min="35" max="35" width="160.5546875" style="2" customWidth="1"/>
    <col min="36" max="16384" width="9.109375" style="2"/>
  </cols>
  <sheetData>
    <row r="1" spans="1:36" s="3" customFormat="1" ht="15" thickBot="1" x14ac:dyDescent="0.35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2"/>
      <c r="W1" s="4"/>
      <c r="X1" s="4"/>
      <c r="Y1" s="4"/>
      <c r="Z1" s="4"/>
      <c r="AA1" s="4"/>
      <c r="AB1" s="4"/>
      <c r="AC1" s="4"/>
      <c r="AD1" s="4"/>
      <c r="AE1" s="4"/>
      <c r="AF1" s="4"/>
      <c r="AI1" s="43" t="s">
        <v>33</v>
      </c>
      <c r="AJ1" s="3">
        <v>60</v>
      </c>
    </row>
    <row r="2" spans="1:36" ht="15" thickBot="1" x14ac:dyDescent="0.35">
      <c r="A2" s="47"/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W2" s="5"/>
      <c r="X2" s="5"/>
      <c r="Y2" s="5"/>
      <c r="Z2" s="5"/>
      <c r="AA2" s="5"/>
      <c r="AB2" s="5"/>
      <c r="AC2" s="5"/>
      <c r="AD2" s="5"/>
      <c r="AE2" s="5"/>
      <c r="AF2" s="5"/>
      <c r="AI2" s="44" t="s">
        <v>34</v>
      </c>
      <c r="AJ2" s="2">
        <v>70</v>
      </c>
    </row>
    <row r="3" spans="1:36" ht="15" thickBot="1" x14ac:dyDescent="0.35">
      <c r="A3" s="47"/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W3" s="5"/>
      <c r="X3" s="5"/>
      <c r="Y3" s="5"/>
      <c r="Z3" s="5"/>
      <c r="AA3" s="5"/>
      <c r="AB3" s="5"/>
      <c r="AC3" s="5"/>
      <c r="AD3" s="5"/>
      <c r="AE3" s="5"/>
      <c r="AF3" s="5"/>
      <c r="AI3" s="44" t="s">
        <v>35</v>
      </c>
      <c r="AJ3" s="2">
        <v>80</v>
      </c>
    </row>
    <row r="4" spans="1:36" ht="15" thickBot="1" x14ac:dyDescent="0.35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W4" s="5"/>
      <c r="X4" s="5"/>
      <c r="Y4" s="5"/>
      <c r="Z4" s="5"/>
      <c r="AA4" s="5"/>
      <c r="AB4" s="5"/>
      <c r="AC4" s="5"/>
      <c r="AD4" s="5"/>
      <c r="AE4" s="5"/>
      <c r="AF4" s="5"/>
      <c r="AI4" s="44" t="s">
        <v>36</v>
      </c>
      <c r="AJ4" s="2">
        <v>80</v>
      </c>
    </row>
    <row r="5" spans="1:36" ht="15" thickBot="1" x14ac:dyDescent="0.35">
      <c r="A5" s="47"/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W5" s="5"/>
      <c r="X5" s="5"/>
      <c r="Y5" s="5"/>
      <c r="Z5" s="5"/>
      <c r="AA5" s="5"/>
      <c r="AB5" s="5"/>
      <c r="AC5" s="5"/>
      <c r="AD5" s="5"/>
      <c r="AE5" s="5"/>
      <c r="AF5" s="5"/>
      <c r="AI5" s="44" t="s">
        <v>37</v>
      </c>
      <c r="AJ5" s="2">
        <v>80</v>
      </c>
    </row>
    <row r="6" spans="1:36" ht="15" thickBot="1" x14ac:dyDescent="0.35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W6" s="5"/>
      <c r="X6" s="5"/>
      <c r="Y6" s="5"/>
      <c r="Z6" s="5"/>
      <c r="AA6" s="5"/>
      <c r="AB6" s="5"/>
      <c r="AC6" s="5"/>
      <c r="AD6" s="5"/>
      <c r="AE6" s="5"/>
      <c r="AF6" s="5"/>
      <c r="AI6" s="44" t="s">
        <v>38</v>
      </c>
      <c r="AJ6" s="2">
        <v>80</v>
      </c>
    </row>
    <row r="7" spans="1:36" ht="8.4" customHeight="1" thickBot="1" x14ac:dyDescent="0.45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7"/>
      <c r="O7" s="47"/>
      <c r="P7" s="48"/>
      <c r="Q7" s="85"/>
      <c r="R7" s="86"/>
      <c r="S7" s="86"/>
      <c r="T7" s="86"/>
      <c r="U7" s="86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I7" s="44" t="s">
        <v>39</v>
      </c>
      <c r="AJ7" s="2">
        <v>80</v>
      </c>
    </row>
    <row r="8" spans="1:36" ht="23.4" customHeight="1" thickBot="1" x14ac:dyDescent="0.6">
      <c r="A8" s="47"/>
      <c r="B8" s="49" t="s">
        <v>43</v>
      </c>
      <c r="C8" s="50"/>
      <c r="D8" s="50"/>
      <c r="E8" s="50"/>
      <c r="F8" s="50"/>
      <c r="G8" s="50"/>
      <c r="H8" s="50"/>
      <c r="I8" s="50"/>
      <c r="J8" s="47"/>
      <c r="K8" s="50"/>
      <c r="L8" s="51"/>
      <c r="M8" s="87">
        <v>2</v>
      </c>
      <c r="N8" s="87"/>
      <c r="O8" s="87"/>
      <c r="P8" s="64"/>
      <c r="Q8" s="85"/>
      <c r="R8" s="46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I8" s="44" t="s">
        <v>40</v>
      </c>
      <c r="AJ8" s="2">
        <v>250</v>
      </c>
    </row>
    <row r="9" spans="1:36" ht="29.4" thickBot="1" x14ac:dyDescent="0.6">
      <c r="A9" s="47"/>
      <c r="B9" s="49" t="s">
        <v>42</v>
      </c>
      <c r="C9" s="50"/>
      <c r="D9" s="50"/>
      <c r="E9" s="50"/>
      <c r="F9" s="50"/>
      <c r="G9" s="50"/>
      <c r="H9" s="50"/>
      <c r="I9" s="50"/>
      <c r="J9" s="47"/>
      <c r="K9" s="50"/>
      <c r="L9" s="51"/>
      <c r="M9" s="87">
        <v>70</v>
      </c>
      <c r="N9" s="87"/>
      <c r="O9" s="87"/>
      <c r="P9" s="51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I9" s="44"/>
    </row>
    <row r="10" spans="1:36" ht="29.4" thickBot="1" x14ac:dyDescent="0.6">
      <c r="A10" s="47"/>
      <c r="B10" s="49" t="s">
        <v>44</v>
      </c>
      <c r="C10" s="50"/>
      <c r="D10" s="50"/>
      <c r="E10" s="50"/>
      <c r="F10" s="50"/>
      <c r="G10" s="50"/>
      <c r="H10" s="50"/>
      <c r="I10" s="50"/>
      <c r="J10" s="47"/>
      <c r="K10" s="50"/>
      <c r="L10" s="51"/>
      <c r="M10" s="88">
        <v>2</v>
      </c>
      <c r="N10" s="88"/>
      <c r="O10" s="88"/>
      <c r="P10" s="51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5"/>
      <c r="AC10" s="5"/>
      <c r="AD10" s="5"/>
      <c r="AE10" s="5"/>
      <c r="AF10" s="5"/>
      <c r="AI10" s="44"/>
    </row>
    <row r="11" spans="1:36" ht="29.4" thickBot="1" x14ac:dyDescent="0.6">
      <c r="A11" s="47"/>
      <c r="B11" s="49" t="s">
        <v>32</v>
      </c>
      <c r="C11" s="47"/>
      <c r="D11" s="47"/>
      <c r="E11" s="47"/>
      <c r="F11" s="47"/>
      <c r="G11" s="47"/>
      <c r="H11" s="47"/>
      <c r="I11" s="50"/>
      <c r="J11" s="50"/>
      <c r="K11" s="50"/>
      <c r="L11" s="51"/>
      <c r="M11" s="65" t="s">
        <v>50</v>
      </c>
      <c r="N11" s="65"/>
      <c r="O11" s="65"/>
      <c r="P11" s="51"/>
      <c r="Q11" s="5"/>
      <c r="R11" s="5"/>
      <c r="S11" s="5"/>
      <c r="T11" s="7"/>
      <c r="U11" s="7"/>
      <c r="V11" s="7"/>
      <c r="W11" s="7"/>
      <c r="X11" s="7"/>
      <c r="Y11" s="7"/>
      <c r="Z11" s="7"/>
      <c r="AA11" s="7"/>
      <c r="AB11" s="5"/>
      <c r="AC11" s="5"/>
      <c r="AD11" s="5"/>
      <c r="AE11" s="5"/>
      <c r="AF11" s="5"/>
      <c r="AI11" s="44"/>
    </row>
    <row r="12" spans="1:36" ht="21" customHeight="1" thickBot="1" x14ac:dyDescent="0.6">
      <c r="A12" s="47"/>
      <c r="B12" s="49" t="s">
        <v>41</v>
      </c>
      <c r="C12" s="49"/>
      <c r="D12" s="49"/>
      <c r="E12" s="49"/>
      <c r="F12" s="49"/>
      <c r="G12" s="49"/>
      <c r="H12" s="49"/>
      <c r="I12" s="49"/>
      <c r="J12" s="49"/>
      <c r="K12" s="49"/>
      <c r="L12" s="66"/>
      <c r="M12" s="66"/>
      <c r="N12" s="66"/>
      <c r="O12" s="66"/>
      <c r="P12" s="66"/>
      <c r="Q12" s="7" t="b">
        <f>IF(L12=AI1,AJ1,IF(L12=AI2,AJ2,IF(L12=AI3,AJ3,IF(L12=AI4,AJ4,IF(L12=AI5,AJ5,IF(L12=AI6,AJ6,IF(L12=AI7,AJ7,(IF(L12=AI8,AJ8)))))))))</f>
        <v>0</v>
      </c>
      <c r="R12" s="5"/>
      <c r="S12" s="5"/>
      <c r="T12" s="7" t="b">
        <f>IF(L12=AI1,1,IF(L12=AI2,2,IF(L12=AI3,3,IF(L12=AI4,4,IF(L12=AI5,5,IF(L12=AI6,6,IF(L12=AI7,7,IF(L12=AI8,8))))))))</f>
        <v>0</v>
      </c>
      <c r="U12" s="7"/>
      <c r="V12" s="7"/>
      <c r="W12" s="7"/>
      <c r="X12" s="7"/>
      <c r="Y12" s="7"/>
      <c r="Z12" s="7"/>
      <c r="AA12" s="7"/>
      <c r="AB12" s="5"/>
      <c r="AC12" s="5"/>
      <c r="AD12" s="5"/>
      <c r="AE12" s="5"/>
      <c r="AF12" s="5"/>
      <c r="AI12" s="44"/>
    </row>
    <row r="13" spans="1:36" ht="23.4" customHeight="1" thickBot="1" x14ac:dyDescent="0.6">
      <c r="A13" s="47"/>
      <c r="B13" s="83" t="s">
        <v>47</v>
      </c>
      <c r="C13" s="83"/>
      <c r="D13" s="83"/>
      <c r="E13" s="83"/>
      <c r="F13" s="83"/>
      <c r="G13" s="83"/>
      <c r="H13" s="83"/>
      <c r="I13" s="83"/>
      <c r="J13" s="83"/>
      <c r="K13" s="83"/>
      <c r="L13" s="82">
        <v>80</v>
      </c>
      <c r="M13" s="82"/>
      <c r="N13" s="82"/>
      <c r="O13" s="82"/>
      <c r="P13" s="82"/>
      <c r="Q13" s="7"/>
      <c r="R13" s="5"/>
      <c r="S13" s="5"/>
      <c r="T13" s="7"/>
      <c r="U13" s="7"/>
      <c r="V13" s="7"/>
      <c r="W13" s="7"/>
      <c r="X13" s="7"/>
      <c r="Y13" s="7"/>
      <c r="Z13" s="7"/>
      <c r="AA13" s="7"/>
      <c r="AB13" s="5"/>
      <c r="AC13" s="5"/>
      <c r="AD13" s="5"/>
      <c r="AE13" s="5"/>
      <c r="AF13" s="5"/>
      <c r="AI13" s="44"/>
    </row>
    <row r="14" spans="1:36" ht="45.6" customHeight="1" thickBot="1" x14ac:dyDescent="0.45">
      <c r="A14" s="47"/>
      <c r="B14" s="52" t="s">
        <v>28</v>
      </c>
      <c r="C14" s="50"/>
      <c r="D14" s="53"/>
      <c r="E14" s="50"/>
      <c r="F14" s="50"/>
      <c r="G14" s="50"/>
      <c r="H14" s="50"/>
      <c r="I14" s="50"/>
      <c r="J14" s="50"/>
      <c r="K14" s="50"/>
      <c r="L14" s="81" t="str">
        <f>IF(M11="Yes",IF(M9&lt;Q12,"Surface Course Bid Price is less than Minimum value of P.Verify  P value in Special provisions as it will be used for PA analyses.",""),"")</f>
        <v>Surface Course Bid Price is less than Minimum value of P.Verify  P value in Special provisions as it will be used for PA analyses.</v>
      </c>
      <c r="M14" s="81"/>
      <c r="N14" s="81"/>
      <c r="O14" s="81"/>
      <c r="P14" s="81"/>
      <c r="Q14" s="5"/>
      <c r="R14" s="5"/>
      <c r="S14" s="5"/>
      <c r="T14" s="7"/>
      <c r="U14" s="7"/>
      <c r="V14" s="7"/>
      <c r="W14" s="7"/>
      <c r="X14" s="7"/>
      <c r="Y14" s="7"/>
      <c r="Z14" s="7"/>
      <c r="AA14" s="7"/>
      <c r="AB14" s="5"/>
      <c r="AC14" s="5"/>
      <c r="AD14" s="5"/>
      <c r="AE14" s="5"/>
      <c r="AF14" s="5"/>
      <c r="AI14" s="44"/>
    </row>
    <row r="15" spans="1:36" ht="36.6" x14ac:dyDescent="0.7">
      <c r="A15" s="47"/>
      <c r="B15" s="74" t="s">
        <v>8</v>
      </c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5"/>
      <c r="R15" s="5"/>
      <c r="S15" s="5"/>
      <c r="T15" s="7"/>
      <c r="U15" s="7"/>
      <c r="V15" s="7"/>
      <c r="W15" s="7"/>
      <c r="X15" s="7"/>
      <c r="Y15" s="7"/>
      <c r="Z15" s="7"/>
      <c r="AA15" s="7"/>
      <c r="AB15" s="5"/>
      <c r="AC15" s="5"/>
      <c r="AD15" s="5"/>
      <c r="AE15" s="5"/>
      <c r="AF15" s="5"/>
      <c r="AI15" s="2" t="e">
        <f>VLOOKUP(L12,AI1:AJ8,2)</f>
        <v>#N/A</v>
      </c>
    </row>
    <row r="16" spans="1:36" ht="9" customHeight="1" x14ac:dyDescent="0.3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84"/>
      <c r="Q16" s="5"/>
      <c r="R16" s="5"/>
      <c r="S16" s="5"/>
      <c r="T16" s="7"/>
      <c r="U16" s="7"/>
      <c r="V16" s="7"/>
      <c r="W16" s="7"/>
      <c r="X16" s="7"/>
      <c r="Y16" s="7"/>
      <c r="Z16" s="7"/>
      <c r="AA16" s="7"/>
      <c r="AB16" s="5"/>
      <c r="AC16" s="5"/>
      <c r="AD16" s="5"/>
      <c r="AE16" s="5"/>
      <c r="AF16" s="5"/>
    </row>
    <row r="17" spans="1:32" ht="5.25" customHeight="1" x14ac:dyDescent="0.3">
      <c r="A17" s="47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84"/>
      <c r="Q17" s="5"/>
      <c r="R17" s="5"/>
      <c r="S17" s="5"/>
      <c r="T17" s="7"/>
      <c r="U17" s="7"/>
      <c r="V17" s="7"/>
      <c r="W17" s="7"/>
      <c r="X17" s="7"/>
      <c r="Y17" s="7"/>
      <c r="Z17" s="7"/>
      <c r="AA17" s="7"/>
      <c r="AB17" s="5"/>
      <c r="AC17" s="5"/>
      <c r="AD17" s="5"/>
      <c r="AE17" s="5"/>
      <c r="AF17" s="5"/>
    </row>
    <row r="18" spans="1:32" x14ac:dyDescent="0.3">
      <c r="A18" s="47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84"/>
      <c r="Q18" s="5"/>
      <c r="R18" s="5"/>
      <c r="S18" s="5"/>
      <c r="T18" s="7"/>
      <c r="U18" s="7"/>
      <c r="V18" s="7"/>
      <c r="W18" s="7"/>
      <c r="X18" s="7"/>
      <c r="Y18" s="7"/>
      <c r="Z18" s="7"/>
      <c r="AA18" s="7"/>
      <c r="AB18" s="5"/>
      <c r="AC18" s="5"/>
      <c r="AD18" s="5"/>
      <c r="AE18" s="5"/>
      <c r="AF18" s="5"/>
    </row>
    <row r="19" spans="1:32" x14ac:dyDescent="0.3">
      <c r="A19" s="47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84"/>
      <c r="Q19" s="5"/>
      <c r="R19" s="5"/>
      <c r="S19" s="5"/>
      <c r="T19" s="7"/>
      <c r="U19" s="7"/>
      <c r="V19" s="7"/>
      <c r="W19" s="7"/>
      <c r="X19" s="7"/>
      <c r="Y19" s="7"/>
      <c r="Z19" s="7"/>
      <c r="AA19" s="7"/>
      <c r="AB19" s="5"/>
      <c r="AC19" s="5"/>
      <c r="AD19" s="5"/>
      <c r="AE19" s="5"/>
      <c r="AF19" s="5"/>
    </row>
    <row r="20" spans="1:32" x14ac:dyDescent="0.3">
      <c r="A20" s="47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84"/>
      <c r="Q20" s="5"/>
      <c r="R20" s="5"/>
      <c r="S20" s="5"/>
      <c r="T20" s="7"/>
      <c r="U20" s="7"/>
      <c r="V20" s="7"/>
      <c r="W20" s="7"/>
      <c r="X20" s="7"/>
      <c r="Y20" s="7"/>
      <c r="Z20" s="7"/>
      <c r="AA20" s="7"/>
      <c r="AB20" s="5"/>
      <c r="AC20" s="5"/>
      <c r="AD20" s="5"/>
      <c r="AE20" s="5"/>
      <c r="AF20" s="5"/>
    </row>
    <row r="21" spans="1:32" x14ac:dyDescent="0.3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84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5"/>
      <c r="AC21" s="5"/>
      <c r="AD21" s="5"/>
      <c r="AE21" s="5"/>
      <c r="AF21" s="5"/>
    </row>
    <row r="22" spans="1:32" x14ac:dyDescent="0.3">
      <c r="A22" s="47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84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5"/>
      <c r="AC22" s="5"/>
      <c r="AD22" s="5"/>
      <c r="AE22" s="5"/>
      <c r="AF22" s="5"/>
    </row>
    <row r="23" spans="1:32" x14ac:dyDescent="0.3">
      <c r="A23" s="47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84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5"/>
      <c r="AC23" s="5"/>
      <c r="AD23" s="5"/>
      <c r="AE23" s="5"/>
      <c r="AF23" s="5"/>
    </row>
    <row r="24" spans="1:32" x14ac:dyDescent="0.3">
      <c r="A24" s="47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84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5"/>
      <c r="AC24" s="5"/>
      <c r="AD24" s="5"/>
      <c r="AE24" s="5"/>
      <c r="AF24" s="5"/>
    </row>
    <row r="25" spans="1:32" ht="1.5" customHeight="1" x14ac:dyDescent="0.3">
      <c r="A25" s="47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84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5"/>
      <c r="AC25" s="5"/>
      <c r="AD25" s="5"/>
      <c r="AE25" s="5"/>
      <c r="AF25" s="5"/>
    </row>
    <row r="26" spans="1:32" ht="6.75" customHeight="1" x14ac:dyDescent="0.3">
      <c r="A26" s="47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5"/>
      <c r="AC26" s="5"/>
      <c r="AD26" s="5"/>
      <c r="AE26" s="5"/>
      <c r="AF26" s="5"/>
    </row>
    <row r="27" spans="1:32" ht="15" hidden="1" thickBot="1" x14ac:dyDescent="0.35">
      <c r="A27" s="47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5"/>
      <c r="AC27" s="5"/>
      <c r="AD27" s="5"/>
      <c r="AE27" s="5"/>
      <c r="AF27" s="5"/>
    </row>
    <row r="28" spans="1:32" ht="3.75" customHeight="1" x14ac:dyDescent="0.3">
      <c r="A28" s="47"/>
      <c r="B28" s="47"/>
      <c r="C28" s="47"/>
      <c r="D28" s="54"/>
      <c r="E28" s="54"/>
      <c r="F28" s="54"/>
      <c r="G28" s="47"/>
      <c r="H28" s="55"/>
      <c r="I28" s="55"/>
      <c r="J28" s="55"/>
      <c r="K28" s="54"/>
      <c r="L28" s="54"/>
      <c r="M28" s="54"/>
      <c r="N28" s="54"/>
      <c r="O28" s="47"/>
      <c r="P28" s="4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5"/>
      <c r="AC28" s="5"/>
      <c r="AD28" s="5"/>
      <c r="AE28" s="5"/>
      <c r="AF28" s="5"/>
    </row>
    <row r="29" spans="1:32" ht="21" customHeight="1" thickBot="1" x14ac:dyDescent="0.35">
      <c r="A29" s="47"/>
      <c r="B29" s="73" t="s">
        <v>29</v>
      </c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5"/>
      <c r="AC29" s="5"/>
      <c r="AD29" s="5"/>
      <c r="AE29" s="5"/>
      <c r="AF29" s="5"/>
    </row>
    <row r="30" spans="1:32" ht="27" customHeight="1" thickTop="1" thickBot="1" x14ac:dyDescent="0.35">
      <c r="A30" s="47"/>
      <c r="B30" s="47"/>
      <c r="C30" s="56" t="s">
        <v>9</v>
      </c>
      <c r="D30" s="75">
        <v>-37.75347</v>
      </c>
      <c r="E30" s="76"/>
      <c r="F30" s="47"/>
      <c r="G30" s="57" t="s">
        <v>10</v>
      </c>
      <c r="H30" s="77">
        <v>194.87</v>
      </c>
      <c r="I30" s="78"/>
      <c r="J30" s="47"/>
      <c r="K30" s="79" t="s">
        <v>27</v>
      </c>
      <c r="L30" s="80"/>
      <c r="M30" s="80"/>
      <c r="N30" s="67">
        <v>60</v>
      </c>
      <c r="O30" s="68"/>
      <c r="P30" s="69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5"/>
      <c r="AC30" s="5"/>
      <c r="AD30" s="7"/>
      <c r="AE30" s="5"/>
      <c r="AF30" s="5"/>
    </row>
    <row r="31" spans="1:32" ht="15" customHeight="1" thickTop="1" thickBot="1" x14ac:dyDescent="0.6">
      <c r="A31" s="47"/>
      <c r="B31" s="47"/>
      <c r="C31" s="49"/>
      <c r="D31" s="49"/>
      <c r="E31" s="49"/>
      <c r="F31" s="49"/>
      <c r="G31" s="58"/>
      <c r="H31" s="58"/>
      <c r="I31" s="58"/>
      <c r="J31" s="58"/>
      <c r="K31" s="49"/>
      <c r="L31" s="49"/>
      <c r="M31" s="49"/>
      <c r="N31" s="49"/>
      <c r="O31" s="47"/>
      <c r="P31" s="4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5"/>
      <c r="AC31" s="5"/>
      <c r="AD31" s="7"/>
      <c r="AE31" s="5"/>
      <c r="AF31" s="5"/>
    </row>
    <row r="32" spans="1:32" ht="25.5" customHeight="1" thickTop="1" thickBot="1" x14ac:dyDescent="0.35">
      <c r="A32" s="47"/>
      <c r="B32" s="47"/>
      <c r="C32" s="70" t="s">
        <v>11</v>
      </c>
      <c r="D32" s="71"/>
      <c r="E32" s="71"/>
      <c r="F32" s="71"/>
      <c r="G32" s="71"/>
      <c r="H32" s="71"/>
      <c r="I32" s="71"/>
      <c r="J32" s="71"/>
      <c r="K32" s="71"/>
      <c r="L32" s="71"/>
      <c r="M32" s="72"/>
      <c r="N32" s="67">
        <v>1</v>
      </c>
      <c r="O32" s="68"/>
      <c r="P32" s="69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5"/>
      <c r="AC32" s="5"/>
      <c r="AD32" s="7"/>
      <c r="AE32" s="5"/>
      <c r="AF32" s="5"/>
    </row>
    <row r="33" spans="1:32" ht="25.5" customHeight="1" thickTop="1" x14ac:dyDescent="0.55000000000000004">
      <c r="A33" s="47"/>
      <c r="B33" s="47"/>
      <c r="C33" s="59"/>
      <c r="D33" s="60"/>
      <c r="E33" s="61"/>
      <c r="F33" s="61"/>
      <c r="G33" s="61"/>
      <c r="H33" s="61"/>
      <c r="I33" s="61"/>
      <c r="J33" s="61"/>
      <c r="K33" s="60"/>
      <c r="L33" s="62"/>
      <c r="M33" s="62"/>
      <c r="N33" s="62"/>
      <c r="O33" s="60"/>
      <c r="P33" s="60"/>
      <c r="Q33" s="7"/>
      <c r="R33" s="7"/>
      <c r="S33" s="7"/>
      <c r="T33" s="7"/>
      <c r="U33" s="7"/>
      <c r="V33" s="7"/>
      <c r="W33" s="7"/>
      <c r="X33" s="7"/>
      <c r="Y33" s="7"/>
      <c r="Z33" s="7">
        <f>IF(M11="Yes",ROUND(1267.2*((M8/9)+((M10*Q12)/(150))),0),0)</f>
        <v>282</v>
      </c>
      <c r="AA33" s="7"/>
      <c r="AB33" s="5"/>
      <c r="AC33" s="5"/>
      <c r="AD33" s="7"/>
      <c r="AE33" s="5"/>
      <c r="AF33" s="5"/>
    </row>
    <row r="34" spans="1:32" ht="25.8" x14ac:dyDescent="0.5">
      <c r="A34" s="47"/>
      <c r="B34" s="47"/>
      <c r="C34" s="47"/>
      <c r="D34" s="47"/>
      <c r="E34" s="47"/>
      <c r="F34" s="47"/>
      <c r="G34" s="47"/>
      <c r="H34" s="63"/>
      <c r="I34" s="47"/>
      <c r="J34" s="47"/>
      <c r="K34" s="47"/>
      <c r="L34" s="47"/>
      <c r="M34" s="47"/>
      <c r="N34" s="47"/>
      <c r="O34" s="47"/>
      <c r="P34" s="47"/>
      <c r="Q34" s="7"/>
      <c r="R34" s="7"/>
      <c r="S34" s="7"/>
      <c r="T34" s="7"/>
      <c r="U34" s="7"/>
      <c r="V34" s="7"/>
      <c r="W34" s="7"/>
      <c r="X34" s="7"/>
      <c r="Y34" s="7"/>
      <c r="Z34" s="45">
        <f>1267.2*((M8/9)+((M10*M9)/(150)))</f>
        <v>1464.32</v>
      </c>
      <c r="AA34" s="7"/>
      <c r="AB34" s="5"/>
      <c r="AC34" s="5"/>
      <c r="AD34" s="7"/>
      <c r="AE34" s="5"/>
      <c r="AF34" s="5"/>
    </row>
    <row r="35" spans="1:32" x14ac:dyDescent="0.3">
      <c r="A35" s="47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7"/>
      <c r="R35" s="7"/>
      <c r="S35" s="7"/>
      <c r="T35" s="7"/>
      <c r="U35" s="7"/>
      <c r="V35" s="7"/>
      <c r="W35" s="7"/>
      <c r="X35" s="7"/>
      <c r="Y35" s="7"/>
      <c r="Z35" s="7">
        <f>IF(Z34&gt;Z33,Z34,Z33)</f>
        <v>1464.32</v>
      </c>
      <c r="AA35" s="7"/>
      <c r="AB35" s="5"/>
      <c r="AC35" s="5"/>
      <c r="AD35" s="7"/>
      <c r="AE35" s="5"/>
      <c r="AF35" s="5"/>
    </row>
    <row r="36" spans="1:32" x14ac:dyDescent="0.3">
      <c r="A36" s="47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5"/>
      <c r="AC36" s="5"/>
      <c r="AD36" s="7"/>
      <c r="AE36" s="5"/>
      <c r="AF36" s="5"/>
    </row>
    <row r="37" spans="1:32" ht="25.5" customHeight="1" x14ac:dyDescent="0.3"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5"/>
      <c r="AC37" s="5"/>
      <c r="AD37" s="7"/>
      <c r="AE37" s="5"/>
      <c r="AF37" s="5"/>
    </row>
    <row r="38" spans="1:32" ht="29.25" customHeight="1" x14ac:dyDescent="0.3"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7"/>
      <c r="AE38" s="5"/>
      <c r="AF38" s="5"/>
    </row>
    <row r="39" spans="1:32" x14ac:dyDescent="0.3"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32" x14ac:dyDescent="0.3"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32" x14ac:dyDescent="0.3"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3" spans="1:32" ht="20.399999999999999" x14ac:dyDescent="0.3">
      <c r="G43" s="6"/>
    </row>
  </sheetData>
  <mergeCells count="19">
    <mergeCell ref="Q7:Q8"/>
    <mergeCell ref="R7:U7"/>
    <mergeCell ref="M8:O8"/>
    <mergeCell ref="M9:O9"/>
    <mergeCell ref="M10:O10"/>
    <mergeCell ref="M11:O11"/>
    <mergeCell ref="L12:P12"/>
    <mergeCell ref="N32:P32"/>
    <mergeCell ref="C32:M32"/>
    <mergeCell ref="B29:P29"/>
    <mergeCell ref="B15:P15"/>
    <mergeCell ref="D30:E30"/>
    <mergeCell ref="H30:I30"/>
    <mergeCell ref="K30:M30"/>
    <mergeCell ref="N30:P30"/>
    <mergeCell ref="L14:P14"/>
    <mergeCell ref="L13:P13"/>
    <mergeCell ref="B13:K13"/>
    <mergeCell ref="P16:P25"/>
  </mergeCells>
  <dataValidations count="5">
    <dataValidation type="decimal" allowBlank="1" showInputMessage="1" showErrorMessage="1" sqref="M8:M9">
      <formula1>0</formula1>
      <formula2>1000</formula2>
    </dataValidation>
    <dataValidation type="whole" allowBlank="1" showInputMessage="1" showErrorMessage="1" promptTitle="IRI Interval" prompt="Please enter whole number between 1 and 50." sqref="N32">
      <formula1>1</formula1>
      <formula2>50</formula2>
    </dataValidation>
    <dataValidation type="whole" allowBlank="1" showInputMessage="1" showErrorMessage="1" sqref="N30">
      <formula1>45</formula1>
      <formula2>120</formula2>
    </dataValidation>
    <dataValidation type="list" allowBlank="1" showInputMessage="1" showErrorMessage="1" sqref="M11:O11">
      <formula1>"YES, NO"</formula1>
    </dataValidation>
    <dataValidation type="list" allowBlank="1" showInputMessage="1" showErrorMessage="1" sqref="L12">
      <formula1>$AI$1:$AI$8</formula1>
    </dataValidation>
  </dataValidations>
  <pageMargins left="0.7" right="0.7" top="0.75" bottom="0.75" header="0.3" footer="0.3"/>
  <pageSetup scale="74" orientation="landscape" r:id="rId1"/>
  <drawing r:id="rId2"/>
  <legacyDrawing r:id="rId3"/>
  <oleObjects>
    <mc:AlternateContent xmlns:mc="http://schemas.openxmlformats.org/markup-compatibility/2006">
      <mc:Choice Requires="x14">
        <oleObject progId="Visio.Drawing.11" shapeId="1032" r:id="rId4">
          <objectPr defaultSize="0" autoPict="0" r:id="rId5">
            <anchor moveWithCells="1">
              <from>
                <xdr:col>2</xdr:col>
                <xdr:colOff>152400</xdr:colOff>
                <xdr:row>15</xdr:row>
                <xdr:rowOff>45720</xdr:rowOff>
              </from>
              <to>
                <xdr:col>14</xdr:col>
                <xdr:colOff>335280</xdr:colOff>
                <xdr:row>26</xdr:row>
                <xdr:rowOff>0</xdr:rowOff>
              </to>
            </anchor>
          </objectPr>
        </oleObject>
      </mc:Choice>
      <mc:Fallback>
        <oleObject progId="Visio.Drawing.11" shapeId="1032" r:id="rId4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" r:id="rId6" name="Button 5">
              <controlPr defaultSize="0" print="0" autoFill="0" autoPict="0" macro="[0]!Button5_Click">
                <anchor>
                  <from>
                    <xdr:col>2</xdr:col>
                    <xdr:colOff>525780</xdr:colOff>
                    <xdr:row>32</xdr:row>
                    <xdr:rowOff>220980</xdr:rowOff>
                  </from>
                  <to>
                    <xdr:col>13</xdr:col>
                    <xdr:colOff>556260</xdr:colOff>
                    <xdr:row>35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183"/>
  <sheetViews>
    <sheetView topLeftCell="B1" workbookViewId="0">
      <selection activeCell="A12" sqref="A12:A250"/>
    </sheetView>
  </sheetViews>
  <sheetFormatPr defaultRowHeight="14.4" x14ac:dyDescent="0.3"/>
  <cols>
    <col min="14" max="14" width="16.6640625" customWidth="1"/>
  </cols>
  <sheetData>
    <row r="1" spans="1:18" x14ac:dyDescent="0.3">
      <c r="A1" t="s">
        <v>0</v>
      </c>
      <c r="D1">
        <f>INPUT!M8</f>
        <v>2</v>
      </c>
      <c r="M1" t="s">
        <v>25</v>
      </c>
      <c r="N1" s="42" t="s">
        <v>48</v>
      </c>
      <c r="R1" t="s">
        <v>49</v>
      </c>
    </row>
    <row r="2" spans="1:18" x14ac:dyDescent="0.3">
      <c r="A2" t="s">
        <v>1</v>
      </c>
      <c r="D2">
        <f>INPUT!M9</f>
        <v>70</v>
      </c>
      <c r="M2" t="s">
        <v>26</v>
      </c>
      <c r="N2" s="1">
        <v>43565</v>
      </c>
    </row>
    <row r="3" spans="1:18" x14ac:dyDescent="0.3">
      <c r="A3" t="s">
        <v>2</v>
      </c>
      <c r="D3">
        <f>INPUT!M10</f>
        <v>2</v>
      </c>
    </row>
    <row r="4" spans="1:18" x14ac:dyDescent="0.3">
      <c r="A4" t="s">
        <v>3</v>
      </c>
      <c r="D4">
        <f>INPUT!Z35</f>
        <v>1464.32</v>
      </c>
    </row>
    <row r="5" spans="1:18" x14ac:dyDescent="0.3">
      <c r="D5">
        <f>(D7*LN(D6))+D8</f>
        <v>40.294285400484796</v>
      </c>
    </row>
    <row r="6" spans="1:18" x14ac:dyDescent="0.3">
      <c r="A6" t="s">
        <v>4</v>
      </c>
      <c r="D6">
        <f>INPUT!N30</f>
        <v>60</v>
      </c>
    </row>
    <row r="7" spans="1:18" x14ac:dyDescent="0.3">
      <c r="D7">
        <f>INPUT!D30</f>
        <v>-37.75347</v>
      </c>
      <c r="F7" t="str">
        <f>CONCATENATE("Target IRI = ",D6," Inch/Mile")</f>
        <v>Target IRI = 60 Inch/Mile</v>
      </c>
    </row>
    <row r="8" spans="1:18" x14ac:dyDescent="0.3">
      <c r="D8">
        <f>INPUT!H30</f>
        <v>194.87</v>
      </c>
    </row>
    <row r="9" spans="1:18" x14ac:dyDescent="0.3">
      <c r="A9" t="s">
        <v>5</v>
      </c>
      <c r="D9">
        <f>INPUT!N32</f>
        <v>1</v>
      </c>
      <c r="E9">
        <f>IF(F9=0,1,F9)</f>
        <v>1</v>
      </c>
      <c r="F9">
        <f>(IF(D9=5,5,(IF(D9=10,5,(IF(D9=17,1,(IF(D9=34,2,(IF(D9=85,1,170-(ROUNDDOWN(170/D9,1))*D9))))))))))</f>
        <v>0</v>
      </c>
    </row>
    <row r="10" spans="1:18" x14ac:dyDescent="0.3">
      <c r="A10" t="s">
        <v>6</v>
      </c>
      <c r="D10">
        <f>ROUNDUP((D6-1)/D9,0)</f>
        <v>59</v>
      </c>
    </row>
    <row r="11" spans="1:18" x14ac:dyDescent="0.3">
      <c r="A11" t="s">
        <v>7</v>
      </c>
      <c r="D11">
        <f>ROUNDUP((170-D6)/D9,0)</f>
        <v>110</v>
      </c>
    </row>
    <row r="12" spans="1:18" x14ac:dyDescent="0.3">
      <c r="A12">
        <v>1</v>
      </c>
      <c r="B12">
        <f>IF(A12="","",(IF(A12=$D$6,0,(IF(ROUND(($D$4/$D$5)-($D$4/($D$7*LN(A12)+$D$8)),0)&lt;-$D$4,ROUND(-$D$4,0),ROUND(($D$4/$D$5)-($D$4/($D$7*LN(A12)+$D$8)),0))))))</f>
        <v>29</v>
      </c>
      <c r="C12">
        <f>IF(A12="","",A12)</f>
        <v>1</v>
      </c>
      <c r="D12">
        <f>IF(C12="","",(IF(C12=$D$6,0,(IF(ROUND(($D$4/$D$5)-($D$4/($D$7*LN(C12)+$D$8)),0)&lt;-$D$4,ROUND(-$D$4,0),ROUND(($D$4/$D$5)-($D$4/($D$7*LN(C12)+$D$8)),0))))))</f>
        <v>29</v>
      </c>
    </row>
    <row r="13" spans="1:18" x14ac:dyDescent="0.3">
      <c r="A13">
        <v>2</v>
      </c>
      <c r="B13">
        <f t="shared" ref="B13:B76" si="0">IF(A13="","",(IF(A13=$D$6,0,(IF(ROUND(($D$4/$D$5)-($D$4/($D$7*LN(A13)+$D$8)),0)&lt;-$D$4,ROUND(-$D$4,0),ROUND(($D$4/$D$5)-($D$4/($D$7*LN(A13)+$D$8)),0))))))</f>
        <v>28</v>
      </c>
      <c r="C13">
        <v>2</v>
      </c>
      <c r="D13">
        <f t="shared" ref="D13:D76" si="1">IF(C13="","",(IF(C13=$D$6,0,(IF(ROUND(($D$4/$D$5)-($D$4/($D$7*LN(C13)+$D$8)),0)&lt;-$D$4,ROUND(-$D$4,0),ROUND(($D$4/$D$5)-($D$4/($D$7*LN(C13)+$D$8)),0))))))</f>
        <v>28</v>
      </c>
    </row>
    <row r="14" spans="1:18" x14ac:dyDescent="0.3">
      <c r="A14">
        <v>3</v>
      </c>
      <c r="B14">
        <f t="shared" si="0"/>
        <v>27</v>
      </c>
      <c r="C14">
        <v>3</v>
      </c>
      <c r="D14">
        <f t="shared" si="1"/>
        <v>27</v>
      </c>
      <c r="G14">
        <v>181</v>
      </c>
    </row>
    <row r="15" spans="1:18" x14ac:dyDescent="0.3">
      <c r="A15">
        <v>4</v>
      </c>
      <c r="B15">
        <f t="shared" si="0"/>
        <v>26</v>
      </c>
      <c r="C15">
        <v>4</v>
      </c>
      <c r="D15">
        <f t="shared" si="1"/>
        <v>26</v>
      </c>
      <c r="G15">
        <v>170</v>
      </c>
    </row>
    <row r="16" spans="1:18" x14ac:dyDescent="0.3">
      <c r="A16">
        <v>5</v>
      </c>
      <c r="B16">
        <f t="shared" si="0"/>
        <v>25</v>
      </c>
      <c r="C16">
        <v>5</v>
      </c>
      <c r="D16">
        <f t="shared" si="1"/>
        <v>25</v>
      </c>
    </row>
    <row r="17" spans="1:4" x14ac:dyDescent="0.3">
      <c r="A17">
        <v>6</v>
      </c>
      <c r="B17">
        <f t="shared" si="0"/>
        <v>25</v>
      </c>
      <c r="C17">
        <v>6</v>
      </c>
      <c r="D17">
        <f t="shared" si="1"/>
        <v>25</v>
      </c>
    </row>
    <row r="18" spans="1:4" x14ac:dyDescent="0.3">
      <c r="A18">
        <v>7</v>
      </c>
      <c r="B18">
        <f t="shared" si="0"/>
        <v>24</v>
      </c>
      <c r="C18">
        <v>7</v>
      </c>
      <c r="D18">
        <f t="shared" si="1"/>
        <v>24</v>
      </c>
    </row>
    <row r="19" spans="1:4" x14ac:dyDescent="0.3">
      <c r="A19">
        <v>8</v>
      </c>
      <c r="B19">
        <f t="shared" si="0"/>
        <v>24</v>
      </c>
      <c r="C19">
        <v>8</v>
      </c>
      <c r="D19">
        <f t="shared" si="1"/>
        <v>24</v>
      </c>
    </row>
    <row r="20" spans="1:4" x14ac:dyDescent="0.3">
      <c r="A20">
        <v>9</v>
      </c>
      <c r="B20">
        <f t="shared" si="0"/>
        <v>23</v>
      </c>
      <c r="C20">
        <v>9</v>
      </c>
      <c r="D20">
        <f t="shared" si="1"/>
        <v>23</v>
      </c>
    </row>
    <row r="21" spans="1:4" x14ac:dyDescent="0.3">
      <c r="A21">
        <v>10</v>
      </c>
      <c r="B21">
        <f t="shared" si="0"/>
        <v>23</v>
      </c>
      <c r="C21">
        <v>10</v>
      </c>
      <c r="D21">
        <f t="shared" si="1"/>
        <v>23</v>
      </c>
    </row>
    <row r="22" spans="1:4" x14ac:dyDescent="0.3">
      <c r="A22">
        <v>11</v>
      </c>
      <c r="B22">
        <f t="shared" si="0"/>
        <v>22</v>
      </c>
      <c r="C22">
        <v>11</v>
      </c>
      <c r="D22">
        <f t="shared" si="1"/>
        <v>22</v>
      </c>
    </row>
    <row r="23" spans="1:4" x14ac:dyDescent="0.3">
      <c r="A23">
        <v>12</v>
      </c>
      <c r="B23">
        <f t="shared" si="0"/>
        <v>22</v>
      </c>
      <c r="C23">
        <v>12</v>
      </c>
      <c r="D23">
        <f t="shared" si="1"/>
        <v>22</v>
      </c>
    </row>
    <row r="24" spans="1:4" x14ac:dyDescent="0.3">
      <c r="A24">
        <v>13</v>
      </c>
      <c r="B24">
        <f t="shared" si="0"/>
        <v>21</v>
      </c>
      <c r="C24">
        <v>13</v>
      </c>
      <c r="D24">
        <f t="shared" si="1"/>
        <v>21</v>
      </c>
    </row>
    <row r="25" spans="1:4" x14ac:dyDescent="0.3">
      <c r="A25">
        <v>14</v>
      </c>
      <c r="B25">
        <f t="shared" si="0"/>
        <v>21</v>
      </c>
      <c r="C25">
        <v>14</v>
      </c>
      <c r="D25">
        <f t="shared" si="1"/>
        <v>21</v>
      </c>
    </row>
    <row r="26" spans="1:4" x14ac:dyDescent="0.3">
      <c r="A26">
        <v>15</v>
      </c>
      <c r="B26">
        <f t="shared" si="0"/>
        <v>21</v>
      </c>
      <c r="C26">
        <v>15</v>
      </c>
      <c r="D26">
        <f t="shared" si="1"/>
        <v>21</v>
      </c>
    </row>
    <row r="27" spans="1:4" x14ac:dyDescent="0.3">
      <c r="A27">
        <v>16</v>
      </c>
      <c r="B27">
        <f t="shared" si="0"/>
        <v>20</v>
      </c>
      <c r="C27">
        <v>16</v>
      </c>
      <c r="D27">
        <f t="shared" si="1"/>
        <v>20</v>
      </c>
    </row>
    <row r="28" spans="1:4" x14ac:dyDescent="0.3">
      <c r="A28">
        <v>17</v>
      </c>
      <c r="B28">
        <f t="shared" si="0"/>
        <v>20</v>
      </c>
      <c r="C28">
        <v>17</v>
      </c>
      <c r="D28">
        <f t="shared" si="1"/>
        <v>20</v>
      </c>
    </row>
    <row r="29" spans="1:4" x14ac:dyDescent="0.3">
      <c r="A29">
        <v>18</v>
      </c>
      <c r="B29">
        <f t="shared" si="0"/>
        <v>19</v>
      </c>
      <c r="C29">
        <v>18</v>
      </c>
      <c r="D29">
        <f t="shared" si="1"/>
        <v>19</v>
      </c>
    </row>
    <row r="30" spans="1:4" x14ac:dyDescent="0.3">
      <c r="A30">
        <v>19</v>
      </c>
      <c r="B30">
        <f t="shared" si="0"/>
        <v>19</v>
      </c>
      <c r="C30">
        <v>19</v>
      </c>
      <c r="D30">
        <f t="shared" si="1"/>
        <v>19</v>
      </c>
    </row>
    <row r="31" spans="1:4" x14ac:dyDescent="0.3">
      <c r="A31">
        <v>20</v>
      </c>
      <c r="B31">
        <f t="shared" si="0"/>
        <v>18</v>
      </c>
      <c r="C31">
        <v>20</v>
      </c>
      <c r="D31">
        <f t="shared" si="1"/>
        <v>18</v>
      </c>
    </row>
    <row r="32" spans="1:4" x14ac:dyDescent="0.3">
      <c r="A32">
        <v>21</v>
      </c>
      <c r="B32">
        <f t="shared" si="0"/>
        <v>18</v>
      </c>
      <c r="C32">
        <v>21</v>
      </c>
      <c r="D32">
        <f t="shared" si="1"/>
        <v>18</v>
      </c>
    </row>
    <row r="33" spans="1:4" x14ac:dyDescent="0.3">
      <c r="A33">
        <v>22</v>
      </c>
      <c r="B33">
        <f t="shared" si="0"/>
        <v>18</v>
      </c>
      <c r="C33">
        <v>22</v>
      </c>
      <c r="D33">
        <f t="shared" si="1"/>
        <v>18</v>
      </c>
    </row>
    <row r="34" spans="1:4" x14ac:dyDescent="0.3">
      <c r="A34">
        <v>23</v>
      </c>
      <c r="B34">
        <f t="shared" si="0"/>
        <v>17</v>
      </c>
      <c r="C34">
        <v>23</v>
      </c>
      <c r="D34">
        <f t="shared" si="1"/>
        <v>17</v>
      </c>
    </row>
    <row r="35" spans="1:4" x14ac:dyDescent="0.3">
      <c r="A35">
        <v>24</v>
      </c>
      <c r="B35">
        <f t="shared" si="0"/>
        <v>17</v>
      </c>
      <c r="C35">
        <v>24</v>
      </c>
      <c r="D35">
        <f t="shared" si="1"/>
        <v>17</v>
      </c>
    </row>
    <row r="36" spans="1:4" x14ac:dyDescent="0.3">
      <c r="A36">
        <v>25</v>
      </c>
      <c r="B36">
        <f t="shared" si="0"/>
        <v>16</v>
      </c>
      <c r="C36">
        <v>25</v>
      </c>
      <c r="D36">
        <f t="shared" si="1"/>
        <v>16</v>
      </c>
    </row>
    <row r="37" spans="1:4" x14ac:dyDescent="0.3">
      <c r="A37">
        <v>26</v>
      </c>
      <c r="B37">
        <f t="shared" si="0"/>
        <v>16</v>
      </c>
      <c r="C37">
        <v>26</v>
      </c>
      <c r="D37">
        <f t="shared" si="1"/>
        <v>16</v>
      </c>
    </row>
    <row r="38" spans="1:4" x14ac:dyDescent="0.3">
      <c r="A38">
        <v>27</v>
      </c>
      <c r="B38">
        <f t="shared" si="0"/>
        <v>16</v>
      </c>
      <c r="C38">
        <v>27</v>
      </c>
      <c r="D38">
        <f t="shared" si="1"/>
        <v>16</v>
      </c>
    </row>
    <row r="39" spans="1:4" x14ac:dyDescent="0.3">
      <c r="A39">
        <v>28</v>
      </c>
      <c r="B39">
        <f t="shared" si="0"/>
        <v>15</v>
      </c>
      <c r="C39">
        <v>28</v>
      </c>
      <c r="D39">
        <f t="shared" si="1"/>
        <v>15</v>
      </c>
    </row>
    <row r="40" spans="1:4" x14ac:dyDescent="0.3">
      <c r="A40">
        <v>29</v>
      </c>
      <c r="B40">
        <f t="shared" si="0"/>
        <v>15</v>
      </c>
      <c r="C40">
        <v>29</v>
      </c>
      <c r="D40">
        <f t="shared" si="1"/>
        <v>15</v>
      </c>
    </row>
    <row r="41" spans="1:4" x14ac:dyDescent="0.3">
      <c r="A41">
        <v>30</v>
      </c>
      <c r="B41">
        <f t="shared" si="0"/>
        <v>14</v>
      </c>
      <c r="C41">
        <v>30</v>
      </c>
      <c r="D41">
        <f t="shared" si="1"/>
        <v>14</v>
      </c>
    </row>
    <row r="42" spans="1:4" x14ac:dyDescent="0.3">
      <c r="A42">
        <v>31</v>
      </c>
      <c r="B42">
        <f t="shared" si="0"/>
        <v>14</v>
      </c>
      <c r="C42">
        <v>31</v>
      </c>
      <c r="D42">
        <f t="shared" si="1"/>
        <v>14</v>
      </c>
    </row>
    <row r="43" spans="1:4" x14ac:dyDescent="0.3">
      <c r="A43">
        <v>32</v>
      </c>
      <c r="B43">
        <f t="shared" si="0"/>
        <v>13</v>
      </c>
      <c r="C43">
        <v>32</v>
      </c>
      <c r="D43">
        <f t="shared" si="1"/>
        <v>13</v>
      </c>
    </row>
    <row r="44" spans="1:4" x14ac:dyDescent="0.3">
      <c r="A44">
        <v>33</v>
      </c>
      <c r="B44">
        <f t="shared" si="0"/>
        <v>13</v>
      </c>
      <c r="C44">
        <v>33</v>
      </c>
      <c r="D44">
        <f t="shared" si="1"/>
        <v>13</v>
      </c>
    </row>
    <row r="45" spans="1:4" x14ac:dyDescent="0.3">
      <c r="A45">
        <v>34</v>
      </c>
      <c r="B45">
        <f t="shared" si="0"/>
        <v>13</v>
      </c>
      <c r="C45">
        <v>34</v>
      </c>
      <c r="D45">
        <f t="shared" si="1"/>
        <v>13</v>
      </c>
    </row>
    <row r="46" spans="1:4" x14ac:dyDescent="0.3">
      <c r="A46">
        <v>35</v>
      </c>
      <c r="B46">
        <f t="shared" si="0"/>
        <v>12</v>
      </c>
      <c r="C46">
        <v>35</v>
      </c>
      <c r="D46">
        <f t="shared" si="1"/>
        <v>12</v>
      </c>
    </row>
    <row r="47" spans="1:4" x14ac:dyDescent="0.3">
      <c r="A47">
        <v>36</v>
      </c>
      <c r="B47">
        <f t="shared" si="0"/>
        <v>12</v>
      </c>
      <c r="C47">
        <v>36</v>
      </c>
      <c r="D47">
        <f t="shared" si="1"/>
        <v>12</v>
      </c>
    </row>
    <row r="48" spans="1:4" x14ac:dyDescent="0.3">
      <c r="A48">
        <v>37</v>
      </c>
      <c r="B48">
        <f t="shared" si="0"/>
        <v>11</v>
      </c>
      <c r="C48">
        <v>37</v>
      </c>
      <c r="D48">
        <f t="shared" si="1"/>
        <v>11</v>
      </c>
    </row>
    <row r="49" spans="1:4" x14ac:dyDescent="0.3">
      <c r="A49">
        <v>38</v>
      </c>
      <c r="B49">
        <f t="shared" si="0"/>
        <v>11</v>
      </c>
      <c r="C49">
        <v>38</v>
      </c>
      <c r="D49">
        <f t="shared" si="1"/>
        <v>11</v>
      </c>
    </row>
    <row r="50" spans="1:4" x14ac:dyDescent="0.3">
      <c r="A50">
        <v>39</v>
      </c>
      <c r="B50">
        <f t="shared" si="0"/>
        <v>10</v>
      </c>
      <c r="C50">
        <v>39</v>
      </c>
      <c r="D50">
        <f t="shared" si="1"/>
        <v>10</v>
      </c>
    </row>
    <row r="51" spans="1:4" x14ac:dyDescent="0.3">
      <c r="A51">
        <v>40</v>
      </c>
      <c r="B51">
        <f t="shared" si="0"/>
        <v>10</v>
      </c>
      <c r="C51">
        <v>40</v>
      </c>
      <c r="D51">
        <f t="shared" si="1"/>
        <v>10</v>
      </c>
    </row>
    <row r="52" spans="1:4" x14ac:dyDescent="0.3">
      <c r="A52">
        <v>41</v>
      </c>
      <c r="B52">
        <f t="shared" si="0"/>
        <v>10</v>
      </c>
      <c r="C52">
        <v>41</v>
      </c>
      <c r="D52">
        <f t="shared" si="1"/>
        <v>10</v>
      </c>
    </row>
    <row r="53" spans="1:4" x14ac:dyDescent="0.3">
      <c r="A53">
        <v>42</v>
      </c>
      <c r="B53">
        <f t="shared" si="0"/>
        <v>9</v>
      </c>
      <c r="C53">
        <v>42</v>
      </c>
      <c r="D53">
        <f t="shared" si="1"/>
        <v>9</v>
      </c>
    </row>
    <row r="54" spans="1:4" x14ac:dyDescent="0.3">
      <c r="A54">
        <v>43</v>
      </c>
      <c r="B54">
        <f t="shared" si="0"/>
        <v>9</v>
      </c>
      <c r="C54">
        <v>43</v>
      </c>
      <c r="D54">
        <f t="shared" si="1"/>
        <v>9</v>
      </c>
    </row>
    <row r="55" spans="1:4" x14ac:dyDescent="0.3">
      <c r="A55">
        <v>44</v>
      </c>
      <c r="B55">
        <f t="shared" si="0"/>
        <v>8</v>
      </c>
      <c r="C55">
        <v>44</v>
      </c>
      <c r="D55">
        <f t="shared" si="1"/>
        <v>8</v>
      </c>
    </row>
    <row r="56" spans="1:4" x14ac:dyDescent="0.3">
      <c r="A56">
        <v>45</v>
      </c>
      <c r="B56">
        <f t="shared" si="0"/>
        <v>8</v>
      </c>
      <c r="C56">
        <v>45</v>
      </c>
      <c r="D56">
        <f t="shared" si="1"/>
        <v>8</v>
      </c>
    </row>
    <row r="57" spans="1:4" x14ac:dyDescent="0.3">
      <c r="A57">
        <v>46</v>
      </c>
      <c r="B57">
        <f t="shared" si="0"/>
        <v>7</v>
      </c>
      <c r="C57">
        <v>46</v>
      </c>
      <c r="D57">
        <f t="shared" si="1"/>
        <v>7</v>
      </c>
    </row>
    <row r="58" spans="1:4" x14ac:dyDescent="0.3">
      <c r="A58">
        <v>47</v>
      </c>
      <c r="B58">
        <f t="shared" si="0"/>
        <v>7</v>
      </c>
      <c r="C58">
        <v>47</v>
      </c>
      <c r="D58">
        <f t="shared" si="1"/>
        <v>7</v>
      </c>
    </row>
    <row r="59" spans="1:4" x14ac:dyDescent="0.3">
      <c r="A59">
        <v>48</v>
      </c>
      <c r="B59">
        <f t="shared" si="0"/>
        <v>6</v>
      </c>
      <c r="C59">
        <v>48</v>
      </c>
      <c r="D59">
        <f t="shared" si="1"/>
        <v>6</v>
      </c>
    </row>
    <row r="60" spans="1:4" x14ac:dyDescent="0.3">
      <c r="A60">
        <v>49</v>
      </c>
      <c r="B60">
        <f t="shared" si="0"/>
        <v>6</v>
      </c>
      <c r="C60">
        <v>49</v>
      </c>
      <c r="D60">
        <f t="shared" si="1"/>
        <v>6</v>
      </c>
    </row>
    <row r="61" spans="1:4" x14ac:dyDescent="0.3">
      <c r="A61">
        <v>50</v>
      </c>
      <c r="B61">
        <f t="shared" si="0"/>
        <v>5</v>
      </c>
      <c r="C61">
        <v>50</v>
      </c>
      <c r="D61">
        <f t="shared" si="1"/>
        <v>5</v>
      </c>
    </row>
    <row r="62" spans="1:4" x14ac:dyDescent="0.3">
      <c r="A62">
        <v>51</v>
      </c>
      <c r="B62">
        <f t="shared" si="0"/>
        <v>5</v>
      </c>
      <c r="C62">
        <v>51</v>
      </c>
      <c r="D62">
        <f t="shared" si="1"/>
        <v>5</v>
      </c>
    </row>
    <row r="63" spans="1:4" x14ac:dyDescent="0.3">
      <c r="A63">
        <v>52</v>
      </c>
      <c r="B63">
        <f t="shared" si="0"/>
        <v>4</v>
      </c>
      <c r="C63">
        <v>52</v>
      </c>
      <c r="D63">
        <f t="shared" si="1"/>
        <v>4</v>
      </c>
    </row>
    <row r="64" spans="1:4" x14ac:dyDescent="0.3">
      <c r="A64">
        <v>53</v>
      </c>
      <c r="B64">
        <f t="shared" si="0"/>
        <v>4</v>
      </c>
      <c r="C64">
        <v>53</v>
      </c>
      <c r="D64">
        <f t="shared" si="1"/>
        <v>4</v>
      </c>
    </row>
    <row r="65" spans="1:4" x14ac:dyDescent="0.3">
      <c r="A65">
        <v>54</v>
      </c>
      <c r="B65">
        <f t="shared" si="0"/>
        <v>3</v>
      </c>
      <c r="C65">
        <v>54</v>
      </c>
      <c r="D65">
        <f t="shared" si="1"/>
        <v>3</v>
      </c>
    </row>
    <row r="66" spans="1:4" x14ac:dyDescent="0.3">
      <c r="A66">
        <v>55</v>
      </c>
      <c r="B66">
        <f t="shared" si="0"/>
        <v>3</v>
      </c>
      <c r="C66">
        <v>55</v>
      </c>
      <c r="D66">
        <f t="shared" si="1"/>
        <v>3</v>
      </c>
    </row>
    <row r="67" spans="1:4" x14ac:dyDescent="0.3">
      <c r="A67">
        <v>56</v>
      </c>
      <c r="B67">
        <f t="shared" si="0"/>
        <v>2</v>
      </c>
      <c r="C67">
        <v>56</v>
      </c>
      <c r="D67">
        <f t="shared" si="1"/>
        <v>2</v>
      </c>
    </row>
    <row r="68" spans="1:4" x14ac:dyDescent="0.3">
      <c r="A68">
        <v>57</v>
      </c>
      <c r="B68">
        <f t="shared" si="0"/>
        <v>2</v>
      </c>
      <c r="C68">
        <v>57</v>
      </c>
      <c r="D68">
        <f t="shared" si="1"/>
        <v>2</v>
      </c>
    </row>
    <row r="69" spans="1:4" x14ac:dyDescent="0.3">
      <c r="A69">
        <v>58</v>
      </c>
      <c r="B69">
        <f t="shared" si="0"/>
        <v>1</v>
      </c>
      <c r="C69">
        <v>58</v>
      </c>
      <c r="D69">
        <f t="shared" si="1"/>
        <v>1</v>
      </c>
    </row>
    <row r="70" spans="1:4" x14ac:dyDescent="0.3">
      <c r="A70">
        <v>59</v>
      </c>
      <c r="B70">
        <f t="shared" si="0"/>
        <v>1</v>
      </c>
      <c r="C70">
        <v>59</v>
      </c>
      <c r="D70">
        <f t="shared" si="1"/>
        <v>1</v>
      </c>
    </row>
    <row r="71" spans="1:4" x14ac:dyDescent="0.3">
      <c r="A71">
        <v>60</v>
      </c>
      <c r="B71">
        <f t="shared" si="0"/>
        <v>0</v>
      </c>
      <c r="C71">
        <v>60</v>
      </c>
      <c r="D71">
        <f t="shared" si="1"/>
        <v>0</v>
      </c>
    </row>
    <row r="72" spans="1:4" x14ac:dyDescent="0.3">
      <c r="A72">
        <v>61</v>
      </c>
      <c r="B72">
        <f t="shared" si="0"/>
        <v>-1</v>
      </c>
      <c r="C72">
        <v>61</v>
      </c>
      <c r="D72">
        <f t="shared" si="1"/>
        <v>-1</v>
      </c>
    </row>
    <row r="73" spans="1:4" x14ac:dyDescent="0.3">
      <c r="A73">
        <v>62</v>
      </c>
      <c r="B73">
        <f t="shared" si="0"/>
        <v>-1</v>
      </c>
      <c r="C73">
        <v>62</v>
      </c>
      <c r="D73">
        <f t="shared" si="1"/>
        <v>-1</v>
      </c>
    </row>
    <row r="74" spans="1:4" x14ac:dyDescent="0.3">
      <c r="A74">
        <v>63</v>
      </c>
      <c r="B74">
        <f t="shared" si="0"/>
        <v>-2</v>
      </c>
      <c r="C74">
        <v>63</v>
      </c>
      <c r="D74">
        <f t="shared" si="1"/>
        <v>-2</v>
      </c>
    </row>
    <row r="75" spans="1:4" x14ac:dyDescent="0.3">
      <c r="A75">
        <v>64</v>
      </c>
      <c r="B75">
        <f t="shared" si="0"/>
        <v>-2</v>
      </c>
      <c r="C75">
        <v>64</v>
      </c>
      <c r="D75">
        <f t="shared" si="1"/>
        <v>-2</v>
      </c>
    </row>
    <row r="76" spans="1:4" x14ac:dyDescent="0.3">
      <c r="A76">
        <v>65</v>
      </c>
      <c r="B76">
        <f t="shared" si="0"/>
        <v>-3</v>
      </c>
      <c r="C76">
        <v>65</v>
      </c>
      <c r="D76">
        <f t="shared" si="1"/>
        <v>-3</v>
      </c>
    </row>
    <row r="77" spans="1:4" x14ac:dyDescent="0.3">
      <c r="A77">
        <v>66</v>
      </c>
      <c r="B77">
        <f t="shared" ref="B77:B140" si="2">IF(A77="","",(IF(A77=$D$6,0,(IF(ROUND(($D$4/$D$5)-($D$4/($D$7*LN(A77)+$D$8)),0)&lt;-$D$4,ROUND(-$D$4,0),ROUND(($D$4/$D$5)-($D$4/($D$7*LN(A77)+$D$8)),0))))))</f>
        <v>-4</v>
      </c>
      <c r="C77">
        <v>66</v>
      </c>
      <c r="D77">
        <f t="shared" ref="D77:D140" si="3">IF(C77="","",(IF(C77=$D$6,0,(IF(ROUND(($D$4/$D$5)-($D$4/($D$7*LN(C77)+$D$8)),0)&lt;-$D$4,ROUND(-$D$4,0),ROUND(($D$4/$D$5)-($D$4/($D$7*LN(C77)+$D$8)),0))))))</f>
        <v>-4</v>
      </c>
    </row>
    <row r="78" spans="1:4" x14ac:dyDescent="0.3">
      <c r="A78">
        <v>67</v>
      </c>
      <c r="B78">
        <f t="shared" si="2"/>
        <v>-4</v>
      </c>
      <c r="C78">
        <v>67</v>
      </c>
      <c r="D78">
        <f t="shared" si="3"/>
        <v>-4</v>
      </c>
    </row>
    <row r="79" spans="1:4" x14ac:dyDescent="0.3">
      <c r="A79">
        <v>68</v>
      </c>
      <c r="B79">
        <f t="shared" si="2"/>
        <v>-5</v>
      </c>
      <c r="C79">
        <v>68</v>
      </c>
      <c r="D79">
        <f t="shared" si="3"/>
        <v>-5</v>
      </c>
    </row>
    <row r="80" spans="1:4" x14ac:dyDescent="0.3">
      <c r="A80">
        <v>69</v>
      </c>
      <c r="B80">
        <f t="shared" si="2"/>
        <v>-5</v>
      </c>
      <c r="C80">
        <v>69</v>
      </c>
      <c r="D80">
        <f t="shared" si="3"/>
        <v>-5</v>
      </c>
    </row>
    <row r="81" spans="1:4" x14ac:dyDescent="0.3">
      <c r="A81">
        <v>70</v>
      </c>
      <c r="B81">
        <f t="shared" si="2"/>
        <v>-6</v>
      </c>
      <c r="C81">
        <v>70</v>
      </c>
      <c r="D81">
        <f t="shared" si="3"/>
        <v>-6</v>
      </c>
    </row>
    <row r="82" spans="1:4" x14ac:dyDescent="0.3">
      <c r="A82">
        <v>71</v>
      </c>
      <c r="B82">
        <f t="shared" si="2"/>
        <v>-7</v>
      </c>
      <c r="C82">
        <v>71</v>
      </c>
      <c r="D82">
        <f t="shared" si="3"/>
        <v>-7</v>
      </c>
    </row>
    <row r="83" spans="1:4" x14ac:dyDescent="0.3">
      <c r="A83">
        <v>72</v>
      </c>
      <c r="B83">
        <f t="shared" si="2"/>
        <v>-7</v>
      </c>
      <c r="C83">
        <v>72</v>
      </c>
      <c r="D83">
        <f t="shared" si="3"/>
        <v>-7</v>
      </c>
    </row>
    <row r="84" spans="1:4" x14ac:dyDescent="0.3">
      <c r="A84">
        <v>73</v>
      </c>
      <c r="B84">
        <f t="shared" si="2"/>
        <v>-8</v>
      </c>
      <c r="C84">
        <v>73</v>
      </c>
      <c r="D84">
        <f t="shared" si="3"/>
        <v>-8</v>
      </c>
    </row>
    <row r="85" spans="1:4" x14ac:dyDescent="0.3">
      <c r="A85">
        <v>74</v>
      </c>
      <c r="B85">
        <f t="shared" si="2"/>
        <v>-9</v>
      </c>
      <c r="C85">
        <v>74</v>
      </c>
      <c r="D85">
        <f t="shared" si="3"/>
        <v>-9</v>
      </c>
    </row>
    <row r="86" spans="1:4" x14ac:dyDescent="0.3">
      <c r="A86">
        <v>75</v>
      </c>
      <c r="B86">
        <f t="shared" si="2"/>
        <v>-10</v>
      </c>
      <c r="C86">
        <v>75</v>
      </c>
      <c r="D86">
        <f t="shared" si="3"/>
        <v>-10</v>
      </c>
    </row>
    <row r="87" spans="1:4" x14ac:dyDescent="0.3">
      <c r="A87">
        <v>76</v>
      </c>
      <c r="B87">
        <f t="shared" si="2"/>
        <v>-10</v>
      </c>
      <c r="C87">
        <v>76</v>
      </c>
      <c r="D87">
        <f t="shared" si="3"/>
        <v>-10</v>
      </c>
    </row>
    <row r="88" spans="1:4" x14ac:dyDescent="0.3">
      <c r="A88">
        <v>77</v>
      </c>
      <c r="B88">
        <f t="shared" si="2"/>
        <v>-11</v>
      </c>
      <c r="C88">
        <v>77</v>
      </c>
      <c r="D88">
        <f t="shared" si="3"/>
        <v>-11</v>
      </c>
    </row>
    <row r="89" spans="1:4" x14ac:dyDescent="0.3">
      <c r="A89">
        <v>78</v>
      </c>
      <c r="B89">
        <f t="shared" si="2"/>
        <v>-12</v>
      </c>
      <c r="C89">
        <v>78</v>
      </c>
      <c r="D89">
        <f t="shared" si="3"/>
        <v>-12</v>
      </c>
    </row>
    <row r="90" spans="1:4" x14ac:dyDescent="0.3">
      <c r="A90">
        <v>79</v>
      </c>
      <c r="B90">
        <f t="shared" si="2"/>
        <v>-13</v>
      </c>
      <c r="C90">
        <v>79</v>
      </c>
      <c r="D90">
        <f t="shared" si="3"/>
        <v>-13</v>
      </c>
    </row>
    <row r="91" spans="1:4" x14ac:dyDescent="0.3">
      <c r="A91">
        <v>80</v>
      </c>
      <c r="B91">
        <f t="shared" si="2"/>
        <v>-13</v>
      </c>
      <c r="C91">
        <v>80</v>
      </c>
      <c r="D91">
        <f t="shared" si="3"/>
        <v>-13</v>
      </c>
    </row>
    <row r="92" spans="1:4" x14ac:dyDescent="0.3">
      <c r="A92">
        <v>81</v>
      </c>
      <c r="B92">
        <f t="shared" si="2"/>
        <v>-14</v>
      </c>
      <c r="C92">
        <v>81</v>
      </c>
      <c r="D92">
        <f t="shared" si="3"/>
        <v>-14</v>
      </c>
    </row>
    <row r="93" spans="1:4" x14ac:dyDescent="0.3">
      <c r="A93">
        <v>82</v>
      </c>
      <c r="B93">
        <f t="shared" si="2"/>
        <v>-15</v>
      </c>
      <c r="C93">
        <v>82</v>
      </c>
      <c r="D93">
        <f t="shared" si="3"/>
        <v>-15</v>
      </c>
    </row>
    <row r="94" spans="1:4" x14ac:dyDescent="0.3">
      <c r="A94">
        <v>83</v>
      </c>
      <c r="B94">
        <f t="shared" si="2"/>
        <v>-16</v>
      </c>
      <c r="C94">
        <v>83</v>
      </c>
      <c r="D94">
        <f t="shared" si="3"/>
        <v>-16</v>
      </c>
    </row>
    <row r="95" spans="1:4" x14ac:dyDescent="0.3">
      <c r="A95">
        <v>84</v>
      </c>
      <c r="B95">
        <f t="shared" si="2"/>
        <v>-17</v>
      </c>
      <c r="C95">
        <v>84</v>
      </c>
      <c r="D95">
        <f t="shared" si="3"/>
        <v>-17</v>
      </c>
    </row>
    <row r="96" spans="1:4" x14ac:dyDescent="0.3">
      <c r="A96">
        <v>85</v>
      </c>
      <c r="B96">
        <f t="shared" si="2"/>
        <v>-18</v>
      </c>
      <c r="C96">
        <v>85</v>
      </c>
      <c r="D96">
        <f t="shared" si="3"/>
        <v>-18</v>
      </c>
    </row>
    <row r="97" spans="1:4" x14ac:dyDescent="0.3">
      <c r="A97">
        <v>86</v>
      </c>
      <c r="B97">
        <f t="shared" si="2"/>
        <v>-18</v>
      </c>
      <c r="C97">
        <v>86</v>
      </c>
      <c r="D97">
        <f t="shared" si="3"/>
        <v>-18</v>
      </c>
    </row>
    <row r="98" spans="1:4" x14ac:dyDescent="0.3">
      <c r="A98">
        <v>87</v>
      </c>
      <c r="B98">
        <f t="shared" si="2"/>
        <v>-19</v>
      </c>
      <c r="C98">
        <v>87</v>
      </c>
      <c r="D98">
        <f t="shared" si="3"/>
        <v>-19</v>
      </c>
    </row>
    <row r="99" spans="1:4" x14ac:dyDescent="0.3">
      <c r="A99">
        <v>88</v>
      </c>
      <c r="B99">
        <f t="shared" si="2"/>
        <v>-20</v>
      </c>
      <c r="C99">
        <v>88</v>
      </c>
      <c r="D99">
        <f t="shared" si="3"/>
        <v>-20</v>
      </c>
    </row>
    <row r="100" spans="1:4" x14ac:dyDescent="0.3">
      <c r="A100">
        <v>89</v>
      </c>
      <c r="B100">
        <f t="shared" si="2"/>
        <v>-21</v>
      </c>
      <c r="C100">
        <v>89</v>
      </c>
      <c r="D100">
        <f t="shared" si="3"/>
        <v>-21</v>
      </c>
    </row>
    <row r="101" spans="1:4" x14ac:dyDescent="0.3">
      <c r="A101">
        <v>90</v>
      </c>
      <c r="B101">
        <f t="shared" si="2"/>
        <v>-22</v>
      </c>
      <c r="C101">
        <v>90</v>
      </c>
      <c r="D101">
        <f t="shared" si="3"/>
        <v>-22</v>
      </c>
    </row>
    <row r="102" spans="1:4" x14ac:dyDescent="0.3">
      <c r="A102">
        <v>91</v>
      </c>
      <c r="B102">
        <f t="shared" si="2"/>
        <v>-23</v>
      </c>
      <c r="C102">
        <v>91</v>
      </c>
      <c r="D102">
        <f t="shared" si="3"/>
        <v>-23</v>
      </c>
    </row>
    <row r="103" spans="1:4" x14ac:dyDescent="0.3">
      <c r="A103">
        <v>92</v>
      </c>
      <c r="B103">
        <f t="shared" si="2"/>
        <v>-24</v>
      </c>
      <c r="C103">
        <v>92</v>
      </c>
      <c r="D103">
        <f t="shared" si="3"/>
        <v>-24</v>
      </c>
    </row>
    <row r="104" spans="1:4" x14ac:dyDescent="0.3">
      <c r="A104">
        <v>93</v>
      </c>
      <c r="B104">
        <f t="shared" si="2"/>
        <v>-25</v>
      </c>
      <c r="C104">
        <v>93</v>
      </c>
      <c r="D104">
        <f t="shared" si="3"/>
        <v>-25</v>
      </c>
    </row>
    <row r="105" spans="1:4" x14ac:dyDescent="0.3">
      <c r="A105">
        <v>94</v>
      </c>
      <c r="B105">
        <f t="shared" si="2"/>
        <v>-26</v>
      </c>
      <c r="C105">
        <v>94</v>
      </c>
      <c r="D105">
        <f t="shared" si="3"/>
        <v>-26</v>
      </c>
    </row>
    <row r="106" spans="1:4" x14ac:dyDescent="0.3">
      <c r="A106">
        <v>95</v>
      </c>
      <c r="B106">
        <f t="shared" si="2"/>
        <v>-27</v>
      </c>
      <c r="C106">
        <v>95</v>
      </c>
      <c r="D106">
        <f t="shared" si="3"/>
        <v>-27</v>
      </c>
    </row>
    <row r="107" spans="1:4" x14ac:dyDescent="0.3">
      <c r="A107">
        <v>96</v>
      </c>
      <c r="B107">
        <f t="shared" si="2"/>
        <v>-29</v>
      </c>
      <c r="C107">
        <v>96</v>
      </c>
      <c r="D107">
        <f t="shared" si="3"/>
        <v>-29</v>
      </c>
    </row>
    <row r="108" spans="1:4" x14ac:dyDescent="0.3">
      <c r="A108">
        <v>97</v>
      </c>
      <c r="B108">
        <f t="shared" si="2"/>
        <v>-30</v>
      </c>
      <c r="C108">
        <v>97</v>
      </c>
      <c r="D108">
        <f t="shared" si="3"/>
        <v>-30</v>
      </c>
    </row>
    <row r="109" spans="1:4" x14ac:dyDescent="0.3">
      <c r="A109">
        <v>98</v>
      </c>
      <c r="B109">
        <f t="shared" si="2"/>
        <v>-31</v>
      </c>
      <c r="C109">
        <v>98</v>
      </c>
      <c r="D109">
        <f t="shared" si="3"/>
        <v>-31</v>
      </c>
    </row>
    <row r="110" spans="1:4" x14ac:dyDescent="0.3">
      <c r="A110">
        <v>99</v>
      </c>
      <c r="B110">
        <f t="shared" si="2"/>
        <v>-32</v>
      </c>
      <c r="C110">
        <v>99</v>
      </c>
      <c r="D110">
        <f t="shared" si="3"/>
        <v>-32</v>
      </c>
    </row>
    <row r="111" spans="1:4" x14ac:dyDescent="0.3">
      <c r="A111">
        <v>100</v>
      </c>
      <c r="B111">
        <f t="shared" si="2"/>
        <v>-33</v>
      </c>
      <c r="C111">
        <v>100</v>
      </c>
      <c r="D111">
        <f t="shared" si="3"/>
        <v>-33</v>
      </c>
    </row>
    <row r="112" spans="1:4" x14ac:dyDescent="0.3">
      <c r="A112">
        <v>101</v>
      </c>
      <c r="B112">
        <f t="shared" si="2"/>
        <v>-35</v>
      </c>
      <c r="C112">
        <v>101</v>
      </c>
      <c r="D112">
        <f t="shared" si="3"/>
        <v>-35</v>
      </c>
    </row>
    <row r="113" spans="1:4" x14ac:dyDescent="0.3">
      <c r="A113">
        <v>102</v>
      </c>
      <c r="B113">
        <f t="shared" si="2"/>
        <v>-36</v>
      </c>
      <c r="C113">
        <v>102</v>
      </c>
      <c r="D113">
        <f t="shared" si="3"/>
        <v>-36</v>
      </c>
    </row>
    <row r="114" spans="1:4" x14ac:dyDescent="0.3">
      <c r="A114">
        <v>103</v>
      </c>
      <c r="B114">
        <f t="shared" si="2"/>
        <v>-37</v>
      </c>
      <c r="C114">
        <v>103</v>
      </c>
      <c r="D114">
        <f t="shared" si="3"/>
        <v>-37</v>
      </c>
    </row>
    <row r="115" spans="1:4" x14ac:dyDescent="0.3">
      <c r="A115">
        <v>104</v>
      </c>
      <c r="B115">
        <f t="shared" si="2"/>
        <v>-39</v>
      </c>
      <c r="C115">
        <v>104</v>
      </c>
      <c r="D115">
        <f t="shared" si="3"/>
        <v>-39</v>
      </c>
    </row>
    <row r="116" spans="1:4" x14ac:dyDescent="0.3">
      <c r="A116">
        <v>105</v>
      </c>
      <c r="B116">
        <f t="shared" si="2"/>
        <v>-40</v>
      </c>
      <c r="C116">
        <v>105</v>
      </c>
      <c r="D116">
        <f t="shared" si="3"/>
        <v>-40</v>
      </c>
    </row>
    <row r="117" spans="1:4" x14ac:dyDescent="0.3">
      <c r="A117">
        <v>106</v>
      </c>
      <c r="B117">
        <f t="shared" si="2"/>
        <v>-42</v>
      </c>
      <c r="C117">
        <v>106</v>
      </c>
      <c r="D117">
        <f t="shared" si="3"/>
        <v>-42</v>
      </c>
    </row>
    <row r="118" spans="1:4" x14ac:dyDescent="0.3">
      <c r="A118">
        <v>107</v>
      </c>
      <c r="B118">
        <f t="shared" si="2"/>
        <v>-43</v>
      </c>
      <c r="C118">
        <v>107</v>
      </c>
      <c r="D118">
        <f t="shared" si="3"/>
        <v>-43</v>
      </c>
    </row>
    <row r="119" spans="1:4" x14ac:dyDescent="0.3">
      <c r="A119">
        <v>108</v>
      </c>
      <c r="B119">
        <f t="shared" si="2"/>
        <v>-45</v>
      </c>
      <c r="C119">
        <v>108</v>
      </c>
      <c r="D119">
        <f t="shared" si="3"/>
        <v>-45</v>
      </c>
    </row>
    <row r="120" spans="1:4" x14ac:dyDescent="0.3">
      <c r="A120">
        <v>109</v>
      </c>
      <c r="B120">
        <f t="shared" si="2"/>
        <v>-46</v>
      </c>
      <c r="C120">
        <v>109</v>
      </c>
      <c r="D120">
        <f t="shared" si="3"/>
        <v>-46</v>
      </c>
    </row>
    <row r="121" spans="1:4" x14ac:dyDescent="0.3">
      <c r="A121">
        <v>110</v>
      </c>
      <c r="B121">
        <f t="shared" si="2"/>
        <v>-48</v>
      </c>
      <c r="C121">
        <v>110</v>
      </c>
      <c r="D121">
        <f t="shared" si="3"/>
        <v>-48</v>
      </c>
    </row>
    <row r="122" spans="1:4" x14ac:dyDescent="0.3">
      <c r="A122">
        <v>111</v>
      </c>
      <c r="B122">
        <f t="shared" si="2"/>
        <v>-49</v>
      </c>
      <c r="C122">
        <v>111</v>
      </c>
      <c r="D122">
        <f t="shared" si="3"/>
        <v>-49</v>
      </c>
    </row>
    <row r="123" spans="1:4" x14ac:dyDescent="0.3">
      <c r="A123">
        <v>112</v>
      </c>
      <c r="B123">
        <f t="shared" si="2"/>
        <v>-51</v>
      </c>
      <c r="C123">
        <v>112</v>
      </c>
      <c r="D123">
        <f t="shared" si="3"/>
        <v>-51</v>
      </c>
    </row>
    <row r="124" spans="1:4" x14ac:dyDescent="0.3">
      <c r="A124">
        <v>113</v>
      </c>
      <c r="B124">
        <f t="shared" si="2"/>
        <v>-53</v>
      </c>
      <c r="C124">
        <v>113</v>
      </c>
      <c r="D124">
        <f t="shared" si="3"/>
        <v>-53</v>
      </c>
    </row>
    <row r="125" spans="1:4" x14ac:dyDescent="0.3">
      <c r="A125">
        <v>114</v>
      </c>
      <c r="B125">
        <f t="shared" si="2"/>
        <v>-55</v>
      </c>
      <c r="C125">
        <v>114</v>
      </c>
      <c r="D125">
        <f t="shared" si="3"/>
        <v>-55</v>
      </c>
    </row>
    <row r="126" spans="1:4" x14ac:dyDescent="0.3">
      <c r="A126">
        <v>115</v>
      </c>
      <c r="B126">
        <f t="shared" si="2"/>
        <v>-57</v>
      </c>
      <c r="C126">
        <v>115</v>
      </c>
      <c r="D126">
        <f t="shared" si="3"/>
        <v>-57</v>
      </c>
    </row>
    <row r="127" spans="1:4" x14ac:dyDescent="0.3">
      <c r="A127">
        <v>116</v>
      </c>
      <c r="B127">
        <f t="shared" si="2"/>
        <v>-59</v>
      </c>
      <c r="C127">
        <v>116</v>
      </c>
      <c r="D127">
        <f t="shared" si="3"/>
        <v>-59</v>
      </c>
    </row>
    <row r="128" spans="1:4" x14ac:dyDescent="0.3">
      <c r="A128">
        <v>117</v>
      </c>
      <c r="B128">
        <f t="shared" si="2"/>
        <v>-61</v>
      </c>
      <c r="C128">
        <v>117</v>
      </c>
      <c r="D128">
        <f t="shared" si="3"/>
        <v>-61</v>
      </c>
    </row>
    <row r="129" spans="1:4" x14ac:dyDescent="0.3">
      <c r="A129">
        <v>118</v>
      </c>
      <c r="B129">
        <f t="shared" si="2"/>
        <v>-63</v>
      </c>
      <c r="C129">
        <v>118</v>
      </c>
      <c r="D129">
        <f t="shared" si="3"/>
        <v>-63</v>
      </c>
    </row>
    <row r="130" spans="1:4" x14ac:dyDescent="0.3">
      <c r="A130">
        <v>119</v>
      </c>
      <c r="B130">
        <f t="shared" si="2"/>
        <v>-65</v>
      </c>
      <c r="C130">
        <v>119</v>
      </c>
      <c r="D130">
        <f t="shared" si="3"/>
        <v>-65</v>
      </c>
    </row>
    <row r="131" spans="1:4" x14ac:dyDescent="0.3">
      <c r="A131">
        <v>120</v>
      </c>
      <c r="B131">
        <f t="shared" si="2"/>
        <v>-67</v>
      </c>
      <c r="C131">
        <v>120</v>
      </c>
      <c r="D131">
        <f t="shared" si="3"/>
        <v>-67</v>
      </c>
    </row>
    <row r="132" spans="1:4" x14ac:dyDescent="0.3">
      <c r="A132">
        <v>121</v>
      </c>
      <c r="B132">
        <f t="shared" si="2"/>
        <v>-70</v>
      </c>
      <c r="C132">
        <v>121</v>
      </c>
      <c r="D132">
        <f t="shared" si="3"/>
        <v>-70</v>
      </c>
    </row>
    <row r="133" spans="1:4" x14ac:dyDescent="0.3">
      <c r="A133">
        <v>122</v>
      </c>
      <c r="B133">
        <f t="shared" si="2"/>
        <v>-72</v>
      </c>
      <c r="C133">
        <v>122</v>
      </c>
      <c r="D133">
        <f t="shared" si="3"/>
        <v>-72</v>
      </c>
    </row>
    <row r="134" spans="1:4" x14ac:dyDescent="0.3">
      <c r="A134">
        <v>123</v>
      </c>
      <c r="B134">
        <f t="shared" si="2"/>
        <v>-75</v>
      </c>
      <c r="C134">
        <v>123</v>
      </c>
      <c r="D134">
        <f t="shared" si="3"/>
        <v>-75</v>
      </c>
    </row>
    <row r="135" spans="1:4" x14ac:dyDescent="0.3">
      <c r="A135">
        <v>124</v>
      </c>
      <c r="B135">
        <f t="shared" si="2"/>
        <v>-77</v>
      </c>
      <c r="C135">
        <v>124</v>
      </c>
      <c r="D135">
        <f t="shared" si="3"/>
        <v>-77</v>
      </c>
    </row>
    <row r="136" spans="1:4" x14ac:dyDescent="0.3">
      <c r="A136">
        <v>125</v>
      </c>
      <c r="B136">
        <f t="shared" si="2"/>
        <v>-80</v>
      </c>
      <c r="C136">
        <v>125</v>
      </c>
      <c r="D136">
        <f t="shared" si="3"/>
        <v>-80</v>
      </c>
    </row>
    <row r="137" spans="1:4" x14ac:dyDescent="0.3">
      <c r="A137">
        <v>126</v>
      </c>
      <c r="B137">
        <f t="shared" si="2"/>
        <v>-83</v>
      </c>
      <c r="C137">
        <v>126</v>
      </c>
      <c r="D137">
        <f t="shared" si="3"/>
        <v>-83</v>
      </c>
    </row>
    <row r="138" spans="1:4" x14ac:dyDescent="0.3">
      <c r="A138">
        <v>127</v>
      </c>
      <c r="B138">
        <f t="shared" si="2"/>
        <v>-86</v>
      </c>
      <c r="C138">
        <v>127</v>
      </c>
      <c r="D138">
        <f t="shared" si="3"/>
        <v>-86</v>
      </c>
    </row>
    <row r="139" spans="1:4" x14ac:dyDescent="0.3">
      <c r="A139">
        <v>128</v>
      </c>
      <c r="B139">
        <f t="shared" si="2"/>
        <v>-89</v>
      </c>
      <c r="C139">
        <v>128</v>
      </c>
      <c r="D139">
        <f t="shared" si="3"/>
        <v>-89</v>
      </c>
    </row>
    <row r="140" spans="1:4" x14ac:dyDescent="0.3">
      <c r="A140">
        <v>129</v>
      </c>
      <c r="B140">
        <f t="shared" si="2"/>
        <v>-92</v>
      </c>
      <c r="C140">
        <v>129</v>
      </c>
      <c r="D140">
        <f t="shared" si="3"/>
        <v>-92</v>
      </c>
    </row>
    <row r="141" spans="1:4" x14ac:dyDescent="0.3">
      <c r="A141">
        <v>130</v>
      </c>
      <c r="B141">
        <f t="shared" ref="B141:B183" si="4">IF(A141="","",(IF(A141=$D$6,0,(IF(ROUND(($D$4/$D$5)-($D$4/($D$7*LN(A141)+$D$8)),0)&lt;-$D$4,ROUND(-$D$4,0),ROUND(($D$4/$D$5)-($D$4/($D$7*LN(A141)+$D$8)),0))))))</f>
        <v>-96</v>
      </c>
      <c r="C141">
        <v>130</v>
      </c>
      <c r="D141">
        <f t="shared" ref="D141:D181" si="5">IF(C141="","",(IF(C141=$D$6,0,(IF(ROUND(($D$4/$D$5)-($D$4/($D$7*LN(C141)+$D$8)),0)&lt;-$D$4,ROUND(-$D$4,0),ROUND(($D$4/$D$5)-($D$4/($D$7*LN(C141)+$D$8)),0))))))</f>
        <v>-96</v>
      </c>
    </row>
    <row r="142" spans="1:4" x14ac:dyDescent="0.3">
      <c r="A142">
        <v>131</v>
      </c>
      <c r="B142">
        <f t="shared" si="4"/>
        <v>-99</v>
      </c>
      <c r="C142">
        <v>131</v>
      </c>
      <c r="D142">
        <f t="shared" si="5"/>
        <v>-99</v>
      </c>
    </row>
    <row r="143" spans="1:4" x14ac:dyDescent="0.3">
      <c r="A143">
        <v>132</v>
      </c>
      <c r="B143">
        <f t="shared" si="4"/>
        <v>-103</v>
      </c>
      <c r="C143">
        <v>132</v>
      </c>
      <c r="D143">
        <f t="shared" si="5"/>
        <v>-103</v>
      </c>
    </row>
    <row r="144" spans="1:4" x14ac:dyDescent="0.3">
      <c r="A144">
        <v>133</v>
      </c>
      <c r="B144">
        <f t="shared" si="4"/>
        <v>-107</v>
      </c>
      <c r="C144">
        <v>133</v>
      </c>
      <c r="D144">
        <f t="shared" si="5"/>
        <v>-107</v>
      </c>
    </row>
    <row r="145" spans="1:4" x14ac:dyDescent="0.3">
      <c r="A145">
        <v>134</v>
      </c>
      <c r="B145">
        <f t="shared" si="4"/>
        <v>-111</v>
      </c>
      <c r="C145">
        <v>134</v>
      </c>
      <c r="D145">
        <f t="shared" si="5"/>
        <v>-111</v>
      </c>
    </row>
    <row r="146" spans="1:4" x14ac:dyDescent="0.3">
      <c r="A146">
        <v>135</v>
      </c>
      <c r="B146">
        <f t="shared" si="4"/>
        <v>-115</v>
      </c>
      <c r="C146">
        <v>135</v>
      </c>
      <c r="D146">
        <f t="shared" si="5"/>
        <v>-115</v>
      </c>
    </row>
    <row r="147" spans="1:4" x14ac:dyDescent="0.3">
      <c r="A147">
        <v>136</v>
      </c>
      <c r="B147">
        <f t="shared" si="4"/>
        <v>-119</v>
      </c>
      <c r="C147">
        <v>136</v>
      </c>
      <c r="D147">
        <f t="shared" si="5"/>
        <v>-119</v>
      </c>
    </row>
    <row r="148" spans="1:4" x14ac:dyDescent="0.3">
      <c r="A148">
        <v>137</v>
      </c>
      <c r="B148">
        <f t="shared" si="4"/>
        <v>-124</v>
      </c>
      <c r="C148">
        <v>137</v>
      </c>
      <c r="D148">
        <f t="shared" si="5"/>
        <v>-124</v>
      </c>
    </row>
    <row r="149" spans="1:4" x14ac:dyDescent="0.3">
      <c r="A149">
        <v>138</v>
      </c>
      <c r="B149">
        <f t="shared" si="4"/>
        <v>-129</v>
      </c>
      <c r="C149">
        <v>138</v>
      </c>
      <c r="D149">
        <f t="shared" si="5"/>
        <v>-129</v>
      </c>
    </row>
    <row r="150" spans="1:4" x14ac:dyDescent="0.3">
      <c r="A150">
        <v>139</v>
      </c>
      <c r="B150">
        <f t="shared" si="4"/>
        <v>-134</v>
      </c>
      <c r="C150">
        <v>139</v>
      </c>
      <c r="D150">
        <f t="shared" si="5"/>
        <v>-134</v>
      </c>
    </row>
    <row r="151" spans="1:4" x14ac:dyDescent="0.3">
      <c r="A151">
        <v>140</v>
      </c>
      <c r="B151">
        <f t="shared" si="4"/>
        <v>-140</v>
      </c>
      <c r="C151">
        <v>140</v>
      </c>
      <c r="D151">
        <f t="shared" si="5"/>
        <v>-140</v>
      </c>
    </row>
    <row r="152" spans="1:4" x14ac:dyDescent="0.3">
      <c r="A152">
        <v>141</v>
      </c>
      <c r="B152">
        <f t="shared" si="4"/>
        <v>-146</v>
      </c>
      <c r="C152">
        <v>141</v>
      </c>
      <c r="D152">
        <f t="shared" si="5"/>
        <v>-146</v>
      </c>
    </row>
    <row r="153" spans="1:4" x14ac:dyDescent="0.3">
      <c r="A153">
        <v>142</v>
      </c>
      <c r="B153">
        <f t="shared" si="4"/>
        <v>-152</v>
      </c>
      <c r="C153">
        <v>142</v>
      </c>
      <c r="D153">
        <f t="shared" si="5"/>
        <v>-152</v>
      </c>
    </row>
    <row r="154" spans="1:4" x14ac:dyDescent="0.3">
      <c r="A154">
        <v>143</v>
      </c>
      <c r="B154">
        <f t="shared" si="4"/>
        <v>-159</v>
      </c>
      <c r="C154">
        <v>143</v>
      </c>
      <c r="D154">
        <f t="shared" si="5"/>
        <v>-159</v>
      </c>
    </row>
    <row r="155" spans="1:4" x14ac:dyDescent="0.3">
      <c r="A155">
        <v>144</v>
      </c>
      <c r="B155">
        <f t="shared" si="4"/>
        <v>-166</v>
      </c>
      <c r="C155">
        <v>144</v>
      </c>
      <c r="D155">
        <f t="shared" si="5"/>
        <v>-166</v>
      </c>
    </row>
    <row r="156" spans="1:4" x14ac:dyDescent="0.3">
      <c r="A156">
        <v>145</v>
      </c>
      <c r="B156">
        <f t="shared" si="4"/>
        <v>-173</v>
      </c>
      <c r="C156">
        <v>145</v>
      </c>
      <c r="D156">
        <f t="shared" si="5"/>
        <v>-173</v>
      </c>
    </row>
    <row r="157" spans="1:4" x14ac:dyDescent="0.3">
      <c r="A157">
        <v>146</v>
      </c>
      <c r="B157">
        <f t="shared" si="4"/>
        <v>-182</v>
      </c>
      <c r="C157">
        <v>146</v>
      </c>
      <c r="D157">
        <f t="shared" si="5"/>
        <v>-182</v>
      </c>
    </row>
    <row r="158" spans="1:4" x14ac:dyDescent="0.3">
      <c r="A158">
        <v>147</v>
      </c>
      <c r="B158">
        <f t="shared" si="4"/>
        <v>-190</v>
      </c>
      <c r="C158">
        <v>147</v>
      </c>
      <c r="D158">
        <f t="shared" si="5"/>
        <v>-190</v>
      </c>
    </row>
    <row r="159" spans="1:4" x14ac:dyDescent="0.3">
      <c r="A159">
        <v>148</v>
      </c>
      <c r="B159">
        <f t="shared" si="4"/>
        <v>-200</v>
      </c>
      <c r="C159">
        <v>148</v>
      </c>
      <c r="D159">
        <f t="shared" si="5"/>
        <v>-200</v>
      </c>
    </row>
    <row r="160" spans="1:4" x14ac:dyDescent="0.3">
      <c r="A160">
        <v>149</v>
      </c>
      <c r="B160">
        <f t="shared" si="4"/>
        <v>-210</v>
      </c>
      <c r="C160">
        <v>149</v>
      </c>
      <c r="D160">
        <f t="shared" si="5"/>
        <v>-210</v>
      </c>
    </row>
    <row r="161" spans="1:4" x14ac:dyDescent="0.3">
      <c r="A161">
        <v>150</v>
      </c>
      <c r="B161">
        <f t="shared" si="4"/>
        <v>-221</v>
      </c>
      <c r="C161">
        <v>150</v>
      </c>
      <c r="D161">
        <f t="shared" si="5"/>
        <v>-221</v>
      </c>
    </row>
    <row r="162" spans="1:4" x14ac:dyDescent="0.3">
      <c r="A162">
        <v>151</v>
      </c>
      <c r="B162">
        <f t="shared" si="4"/>
        <v>-232</v>
      </c>
      <c r="C162">
        <v>151</v>
      </c>
      <c r="D162">
        <f t="shared" si="5"/>
        <v>-232</v>
      </c>
    </row>
    <row r="163" spans="1:4" x14ac:dyDescent="0.3">
      <c r="A163">
        <v>152</v>
      </c>
      <c r="B163">
        <f t="shared" si="4"/>
        <v>-245</v>
      </c>
      <c r="C163">
        <v>152</v>
      </c>
      <c r="D163">
        <f t="shared" si="5"/>
        <v>-245</v>
      </c>
    </row>
    <row r="164" spans="1:4" x14ac:dyDescent="0.3">
      <c r="A164">
        <v>153</v>
      </c>
      <c r="B164">
        <f t="shared" si="4"/>
        <v>-259</v>
      </c>
      <c r="C164">
        <v>153</v>
      </c>
      <c r="D164">
        <f t="shared" si="5"/>
        <v>-259</v>
      </c>
    </row>
    <row r="165" spans="1:4" x14ac:dyDescent="0.3">
      <c r="A165">
        <v>154</v>
      </c>
      <c r="B165">
        <f t="shared" si="4"/>
        <v>-275</v>
      </c>
      <c r="C165">
        <v>154</v>
      </c>
      <c r="D165">
        <f t="shared" si="5"/>
        <v>-275</v>
      </c>
    </row>
    <row r="166" spans="1:4" x14ac:dyDescent="0.3">
      <c r="A166">
        <v>155</v>
      </c>
      <c r="B166">
        <f t="shared" si="4"/>
        <v>-292</v>
      </c>
      <c r="C166">
        <v>155</v>
      </c>
      <c r="D166">
        <f t="shared" si="5"/>
        <v>-292</v>
      </c>
    </row>
    <row r="167" spans="1:4" x14ac:dyDescent="0.3">
      <c r="A167">
        <v>156</v>
      </c>
      <c r="B167">
        <f t="shared" si="4"/>
        <v>-311</v>
      </c>
      <c r="C167">
        <v>156</v>
      </c>
      <c r="D167">
        <f t="shared" si="5"/>
        <v>-311</v>
      </c>
    </row>
    <row r="168" spans="1:4" x14ac:dyDescent="0.3">
      <c r="A168">
        <v>157</v>
      </c>
      <c r="B168">
        <f t="shared" si="4"/>
        <v>-332</v>
      </c>
      <c r="C168">
        <v>157</v>
      </c>
      <c r="D168">
        <f t="shared" si="5"/>
        <v>-332</v>
      </c>
    </row>
    <row r="169" spans="1:4" x14ac:dyDescent="0.3">
      <c r="A169">
        <v>158</v>
      </c>
      <c r="B169">
        <f t="shared" si="4"/>
        <v>-355</v>
      </c>
      <c r="C169">
        <v>158</v>
      </c>
      <c r="D169">
        <f t="shared" si="5"/>
        <v>-355</v>
      </c>
    </row>
    <row r="170" spans="1:4" x14ac:dyDescent="0.3">
      <c r="A170">
        <v>159</v>
      </c>
      <c r="B170">
        <f t="shared" si="4"/>
        <v>-382</v>
      </c>
      <c r="C170">
        <v>159</v>
      </c>
      <c r="D170">
        <f t="shared" si="5"/>
        <v>-382</v>
      </c>
    </row>
    <row r="171" spans="1:4" x14ac:dyDescent="0.3">
      <c r="A171">
        <v>160</v>
      </c>
      <c r="B171">
        <f t="shared" si="4"/>
        <v>-412</v>
      </c>
      <c r="C171">
        <v>160</v>
      </c>
      <c r="D171">
        <f t="shared" si="5"/>
        <v>-412</v>
      </c>
    </row>
    <row r="172" spans="1:4" x14ac:dyDescent="0.3">
      <c r="A172">
        <v>161</v>
      </c>
      <c r="B172">
        <f t="shared" si="4"/>
        <v>-447</v>
      </c>
      <c r="C172">
        <v>161</v>
      </c>
      <c r="D172">
        <f t="shared" si="5"/>
        <v>-447</v>
      </c>
    </row>
    <row r="173" spans="1:4" x14ac:dyDescent="0.3">
      <c r="A173">
        <v>162</v>
      </c>
      <c r="B173">
        <f t="shared" si="4"/>
        <v>-487</v>
      </c>
      <c r="C173">
        <v>162</v>
      </c>
      <c r="D173">
        <f t="shared" si="5"/>
        <v>-487</v>
      </c>
    </row>
    <row r="174" spans="1:4" x14ac:dyDescent="0.3">
      <c r="A174">
        <v>163</v>
      </c>
      <c r="B174">
        <f t="shared" si="4"/>
        <v>-535</v>
      </c>
      <c r="C174">
        <v>163</v>
      </c>
      <c r="D174">
        <f t="shared" si="5"/>
        <v>-535</v>
      </c>
    </row>
    <row r="175" spans="1:4" x14ac:dyDescent="0.3">
      <c r="A175">
        <v>164</v>
      </c>
      <c r="B175">
        <f t="shared" si="4"/>
        <v>-591</v>
      </c>
      <c r="C175">
        <v>164</v>
      </c>
      <c r="D175">
        <f t="shared" si="5"/>
        <v>-591</v>
      </c>
    </row>
    <row r="176" spans="1:4" x14ac:dyDescent="0.3">
      <c r="A176">
        <v>165</v>
      </c>
      <c r="B176">
        <f t="shared" si="4"/>
        <v>-660</v>
      </c>
      <c r="C176">
        <v>165</v>
      </c>
      <c r="D176">
        <f t="shared" si="5"/>
        <v>-660</v>
      </c>
    </row>
    <row r="177" spans="1:4" x14ac:dyDescent="0.3">
      <c r="A177">
        <v>166</v>
      </c>
      <c r="B177">
        <f t="shared" si="4"/>
        <v>-745</v>
      </c>
      <c r="C177">
        <v>166</v>
      </c>
      <c r="D177">
        <f t="shared" si="5"/>
        <v>-745</v>
      </c>
    </row>
    <row r="178" spans="1:4" x14ac:dyDescent="0.3">
      <c r="A178">
        <v>167</v>
      </c>
      <c r="B178">
        <f t="shared" si="4"/>
        <v>-852</v>
      </c>
      <c r="C178">
        <v>167</v>
      </c>
      <c r="D178">
        <f t="shared" si="5"/>
        <v>-852</v>
      </c>
    </row>
    <row r="179" spans="1:4" x14ac:dyDescent="0.3">
      <c r="A179">
        <v>168</v>
      </c>
      <c r="B179">
        <f t="shared" si="4"/>
        <v>-993</v>
      </c>
      <c r="C179">
        <v>168</v>
      </c>
      <c r="D179">
        <f t="shared" si="5"/>
        <v>-993</v>
      </c>
    </row>
    <row r="180" spans="1:4" x14ac:dyDescent="0.3">
      <c r="A180">
        <v>169</v>
      </c>
      <c r="B180">
        <f t="shared" si="4"/>
        <v>-1185</v>
      </c>
      <c r="C180">
        <v>169</v>
      </c>
      <c r="D180">
        <f t="shared" si="5"/>
        <v>-1185</v>
      </c>
    </row>
    <row r="181" spans="1:4" x14ac:dyDescent="0.3">
      <c r="A181">
        <v>170</v>
      </c>
      <c r="B181">
        <f t="shared" si="4"/>
        <v>-1464</v>
      </c>
      <c r="C181">
        <v>170</v>
      </c>
      <c r="D181">
        <f t="shared" si="5"/>
        <v>-1464</v>
      </c>
    </row>
    <row r="182" spans="1:4" x14ac:dyDescent="0.3">
      <c r="B182" t="str">
        <f t="shared" si="4"/>
        <v/>
      </c>
    </row>
    <row r="183" spans="1:4" x14ac:dyDescent="0.3">
      <c r="B183" t="str">
        <f t="shared" si="4"/>
        <v/>
      </c>
      <c r="C183" t="str">
        <f>IF(A183="","",A183)</f>
        <v/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7:O198"/>
  <sheetViews>
    <sheetView view="pageBreakPreview" zoomScale="84" zoomScaleNormal="100" zoomScaleSheetLayoutView="84" workbookViewId="0"/>
  </sheetViews>
  <sheetFormatPr defaultColWidth="9.109375" defaultRowHeight="14.4" x14ac:dyDescent="0.3"/>
  <cols>
    <col min="1" max="5" width="9.33203125" style="8" bestFit="1" customWidth="1"/>
    <col min="6" max="6" width="10.6640625" style="8" bestFit="1" customWidth="1"/>
    <col min="7" max="11" width="9.33203125" style="8" bestFit="1" customWidth="1"/>
    <col min="12" max="12" width="10.5546875" style="8" bestFit="1" customWidth="1"/>
    <col min="13" max="14" width="9.33203125" style="8" bestFit="1" customWidth="1"/>
    <col min="15" max="16384" width="9.109375" style="8"/>
  </cols>
  <sheetData>
    <row r="7" spans="2:15" ht="6" customHeight="1" x14ac:dyDescent="0.3"/>
    <row r="8" spans="2:15" ht="7.5" customHeight="1" x14ac:dyDescent="0.3"/>
    <row r="9" spans="2:15" ht="26.4" thickBot="1" x14ac:dyDescent="0.55000000000000004">
      <c r="B9" s="91" t="s">
        <v>12</v>
      </c>
      <c r="C9" s="91"/>
      <c r="D9" s="91"/>
    </row>
    <row r="10" spans="2:15" ht="21.6" thickTop="1" x14ac:dyDescent="0.4">
      <c r="C10" s="9" t="s">
        <v>43</v>
      </c>
      <c r="D10" s="10"/>
      <c r="E10" s="10"/>
      <c r="F10" s="10"/>
      <c r="G10" s="10"/>
      <c r="H10" s="10"/>
      <c r="I10" s="10"/>
      <c r="J10" s="10"/>
      <c r="K10" s="10"/>
      <c r="L10" s="11">
        <f>INPUT!M8</f>
        <v>2</v>
      </c>
      <c r="M10" s="116" t="str">
        <f>INPUT!L14</f>
        <v>Surface Course Bid Price is less than Minimum value of P.Verify  P value in Special provisions as it will be used for PA analyses.</v>
      </c>
      <c r="N10" s="117"/>
      <c r="O10" s="36"/>
    </row>
    <row r="11" spans="2:15" ht="21" x14ac:dyDescent="0.4">
      <c r="C11" s="12" t="s">
        <v>45</v>
      </c>
      <c r="D11" s="13"/>
      <c r="E11" s="13"/>
      <c r="F11" s="13"/>
      <c r="G11" s="13"/>
      <c r="H11" s="13"/>
      <c r="I11" s="13"/>
      <c r="J11" s="13"/>
      <c r="K11" s="13"/>
      <c r="L11" s="14" t="b">
        <f>IF(INPUT!M11="YES",(IF(INPUT!M9&lt;INPUT!Q12,INPUT!Q12,INPUT!M9)),INPUT!M9)</f>
        <v>0</v>
      </c>
      <c r="M11" s="116"/>
      <c r="N11" s="117"/>
      <c r="O11" s="36" t="str">
        <f>INPUT!M11</f>
        <v>YES</v>
      </c>
    </row>
    <row r="12" spans="2:15" ht="21.6" thickBot="1" x14ac:dyDescent="0.45">
      <c r="C12" s="15" t="s">
        <v>46</v>
      </c>
      <c r="D12" s="16"/>
      <c r="E12" s="16"/>
      <c r="F12" s="16"/>
      <c r="G12" s="16"/>
      <c r="H12" s="16"/>
      <c r="I12" s="16"/>
      <c r="J12" s="16"/>
      <c r="K12" s="16"/>
      <c r="L12" s="17">
        <f>INPUT!M10</f>
        <v>2</v>
      </c>
      <c r="M12" s="116"/>
      <c r="N12" s="117"/>
    </row>
    <row r="13" spans="2:15" ht="21.6" thickTop="1" x14ac:dyDescent="0.4">
      <c r="C13" s="18" t="s">
        <v>13</v>
      </c>
    </row>
    <row r="14" spans="2:15" ht="6" customHeight="1" thickBot="1" x14ac:dyDescent="0.35">
      <c r="C14" s="19"/>
      <c r="D14" s="19"/>
      <c r="E14" s="19"/>
      <c r="F14" s="19"/>
      <c r="G14" s="19"/>
      <c r="H14" s="19"/>
      <c r="I14" s="19"/>
      <c r="J14" s="19"/>
      <c r="K14" s="19"/>
      <c r="L14" s="19"/>
    </row>
    <row r="15" spans="2:15" ht="22.2" thickTop="1" thickBot="1" x14ac:dyDescent="0.45">
      <c r="C15" s="20" t="s">
        <v>9</v>
      </c>
      <c r="D15" s="101">
        <f>Analysis!D7</f>
        <v>-37.75347</v>
      </c>
      <c r="E15" s="102"/>
      <c r="F15" s="18"/>
      <c r="J15" s="20" t="s">
        <v>10</v>
      </c>
      <c r="K15" s="101">
        <f>Analysis!D8</f>
        <v>194.87</v>
      </c>
      <c r="L15" s="102"/>
    </row>
    <row r="16" spans="2:15" ht="24.6" thickTop="1" thickBot="1" x14ac:dyDescent="0.5">
      <c r="B16" s="92" t="s">
        <v>14</v>
      </c>
      <c r="C16" s="92"/>
    </row>
    <row r="17" spans="1:14" ht="27" thickTop="1" thickBot="1" x14ac:dyDescent="0.55000000000000004">
      <c r="C17" s="93" t="s">
        <v>19</v>
      </c>
      <c r="D17" s="94"/>
      <c r="E17" s="94"/>
      <c r="F17" s="94"/>
      <c r="G17" s="94"/>
      <c r="H17" s="114">
        <f>Analysis!D6</f>
        <v>60</v>
      </c>
      <c r="I17" s="114"/>
      <c r="J17" s="114"/>
      <c r="K17" s="114"/>
      <c r="L17" s="115"/>
    </row>
    <row r="18" spans="1:14" ht="20.25" customHeight="1" thickTop="1" thickBot="1" x14ac:dyDescent="0.4">
      <c r="C18" s="107" t="s">
        <v>20</v>
      </c>
      <c r="D18" s="108"/>
      <c r="E18" s="108"/>
      <c r="F18" s="112">
        <f>Analysis!D4/Analysis!D5</f>
        <v>36.340637026966164</v>
      </c>
      <c r="G18" s="103" t="s">
        <v>15</v>
      </c>
      <c r="H18" s="105">
        <f>Analysis!D4</f>
        <v>1464.32</v>
      </c>
      <c r="I18" s="105"/>
      <c r="J18" s="105"/>
      <c r="K18" s="105"/>
      <c r="L18" s="89"/>
    </row>
    <row r="19" spans="1:14" ht="18.75" customHeight="1" thickTop="1" thickBot="1" x14ac:dyDescent="0.4">
      <c r="C19" s="109"/>
      <c r="D19" s="110"/>
      <c r="E19" s="110"/>
      <c r="F19" s="113"/>
      <c r="G19" s="104"/>
      <c r="H19" s="106" t="str">
        <f>CONCATENATE(D15,"X","LN(IRI)"," + ",K15)</f>
        <v>-37.75347XLN(IRI) + 194.87</v>
      </c>
      <c r="I19" s="106"/>
      <c r="J19" s="106"/>
      <c r="K19" s="106"/>
      <c r="L19" s="90"/>
    </row>
    <row r="20" spans="1:14" ht="15.6" thickTop="1" thickBot="1" x14ac:dyDescent="0.35"/>
    <row r="21" spans="1:14" ht="15.6" thickTop="1" thickBot="1" x14ac:dyDescent="0.35">
      <c r="A21" s="21"/>
      <c r="B21" s="111" t="s">
        <v>16</v>
      </c>
      <c r="C21" s="111"/>
      <c r="D21" s="111"/>
      <c r="E21" s="111"/>
      <c r="F21" s="111"/>
      <c r="G21" s="111"/>
      <c r="H21" s="111"/>
      <c r="I21" s="111"/>
      <c r="J21" s="111"/>
      <c r="K21" s="111"/>
      <c r="L21" s="111"/>
      <c r="M21" s="22"/>
      <c r="N21" s="23"/>
    </row>
    <row r="22" spans="1:14" ht="15.6" thickTop="1" thickBot="1" x14ac:dyDescent="0.35">
      <c r="A22" s="24" t="s">
        <v>17</v>
      </c>
      <c r="B22" s="25" t="s">
        <v>18</v>
      </c>
      <c r="C22" s="24" t="s">
        <v>17</v>
      </c>
      <c r="D22" s="25" t="s">
        <v>18</v>
      </c>
      <c r="E22" s="24" t="s">
        <v>17</v>
      </c>
      <c r="F22" s="25" t="s">
        <v>18</v>
      </c>
      <c r="G22" s="24" t="s">
        <v>17</v>
      </c>
      <c r="H22" s="25" t="s">
        <v>18</v>
      </c>
      <c r="I22" s="24" t="s">
        <v>17</v>
      </c>
      <c r="J22" s="25" t="s">
        <v>18</v>
      </c>
      <c r="K22" s="24" t="s">
        <v>17</v>
      </c>
      <c r="L22" s="25" t="s">
        <v>18</v>
      </c>
      <c r="M22" s="24" t="s">
        <v>17</v>
      </c>
      <c r="N22" s="26" t="s">
        <v>18</v>
      </c>
    </row>
    <row r="23" spans="1:14" ht="12" customHeight="1" thickTop="1" x14ac:dyDescent="0.3">
      <c r="A23" s="27">
        <f>IF(Analysis!B12="","",Analysis!A12)</f>
        <v>1</v>
      </c>
      <c r="B23" s="28">
        <f>IF(Analysis!B12="","",Analysis!B12)</f>
        <v>29</v>
      </c>
      <c r="C23" s="29">
        <f>IF(Analysis!B37="","",Analysis!A37)</f>
        <v>26</v>
      </c>
      <c r="D23" s="30">
        <f>IF(Analysis!B37="","",Analysis!B37)</f>
        <v>16</v>
      </c>
      <c r="E23" s="31">
        <f>IF(Analysis!B62="","",Analysis!A62)</f>
        <v>51</v>
      </c>
      <c r="F23" s="28">
        <f>IF(Analysis!B62="","",Analysis!B62)</f>
        <v>5</v>
      </c>
      <c r="G23" s="29">
        <f>IF(Analysis!B87="","",Analysis!A87)</f>
        <v>76</v>
      </c>
      <c r="H23" s="30">
        <f>IF(Analysis!B87="","",Analysis!B87)</f>
        <v>-10</v>
      </c>
      <c r="I23" s="31">
        <f>IF(Analysis!B112="","",Analysis!A112)</f>
        <v>101</v>
      </c>
      <c r="J23" s="28">
        <f>IF(Analysis!B112="","",Analysis!B112)</f>
        <v>-35</v>
      </c>
      <c r="K23" s="29">
        <f>IF(Analysis!B137="","",Analysis!A137)</f>
        <v>126</v>
      </c>
      <c r="L23" s="30">
        <f>IF(Analysis!B137="","",Analysis!B137)</f>
        <v>-83</v>
      </c>
      <c r="M23" s="31">
        <f>IF(Analysis!B162="","",Analysis!A162)</f>
        <v>151</v>
      </c>
      <c r="N23" s="28">
        <f>IF(Analysis!B162="","",Analysis!B162)</f>
        <v>-232</v>
      </c>
    </row>
    <row r="24" spans="1:14" ht="12" customHeight="1" x14ac:dyDescent="0.3">
      <c r="A24" s="27">
        <f>IF(Analysis!B13="","",Analysis!A13)</f>
        <v>2</v>
      </c>
      <c r="B24" s="28">
        <f>IF(Analysis!B13="","",Analysis!B13)</f>
        <v>28</v>
      </c>
      <c r="C24" s="32">
        <f>IF(Analysis!B38="","",Analysis!A38)</f>
        <v>27</v>
      </c>
      <c r="D24" s="30">
        <f>IF(Analysis!B38="","",Analysis!B38)</f>
        <v>16</v>
      </c>
      <c r="E24" s="33">
        <f>IF(Analysis!B63="","",Analysis!A63)</f>
        <v>52</v>
      </c>
      <c r="F24" s="28">
        <f>IF(Analysis!B63="","",Analysis!B63)</f>
        <v>4</v>
      </c>
      <c r="G24" s="32">
        <f>IF(Analysis!B88="","",Analysis!A88)</f>
        <v>77</v>
      </c>
      <c r="H24" s="30">
        <f>IF(Analysis!B88="","",Analysis!B88)</f>
        <v>-11</v>
      </c>
      <c r="I24" s="33">
        <f>IF(Analysis!B113="","",Analysis!A113)</f>
        <v>102</v>
      </c>
      <c r="J24" s="28">
        <f>IF(Analysis!B113="","",Analysis!B113)</f>
        <v>-36</v>
      </c>
      <c r="K24" s="32">
        <f>IF(Analysis!B138="","",Analysis!A138)</f>
        <v>127</v>
      </c>
      <c r="L24" s="30">
        <f>IF(Analysis!B138="","",Analysis!B138)</f>
        <v>-86</v>
      </c>
      <c r="M24" s="33">
        <f>IF(Analysis!B163="","",Analysis!A163)</f>
        <v>152</v>
      </c>
      <c r="N24" s="28">
        <f>IF(Analysis!B163="","",Analysis!B163)</f>
        <v>-245</v>
      </c>
    </row>
    <row r="25" spans="1:14" ht="12" customHeight="1" x14ac:dyDescent="0.3">
      <c r="A25" s="27">
        <f>IF(Analysis!B14="","",Analysis!A14)</f>
        <v>3</v>
      </c>
      <c r="B25" s="28">
        <f>IF(Analysis!B14="","",Analysis!B14)</f>
        <v>27</v>
      </c>
      <c r="C25" s="32">
        <f>IF(Analysis!B39="","",Analysis!A39)</f>
        <v>28</v>
      </c>
      <c r="D25" s="30">
        <f>IF(Analysis!B39="","",Analysis!B39)</f>
        <v>15</v>
      </c>
      <c r="E25" s="33">
        <f>IF(Analysis!B64="","",Analysis!A64)</f>
        <v>53</v>
      </c>
      <c r="F25" s="28">
        <f>IF(Analysis!B64="","",Analysis!B64)</f>
        <v>4</v>
      </c>
      <c r="G25" s="32">
        <f>IF(Analysis!B89="","",Analysis!A89)</f>
        <v>78</v>
      </c>
      <c r="H25" s="30">
        <f>IF(Analysis!B89="","",Analysis!B89)</f>
        <v>-12</v>
      </c>
      <c r="I25" s="33">
        <f>IF(Analysis!B114="","",Analysis!A114)</f>
        <v>103</v>
      </c>
      <c r="J25" s="28">
        <f>IF(Analysis!B114="","",Analysis!B114)</f>
        <v>-37</v>
      </c>
      <c r="K25" s="32">
        <f>IF(Analysis!B139="","",Analysis!A139)</f>
        <v>128</v>
      </c>
      <c r="L25" s="30">
        <f>IF(Analysis!B139="","",Analysis!B139)</f>
        <v>-89</v>
      </c>
      <c r="M25" s="33">
        <f>IF(Analysis!B164="","",Analysis!A164)</f>
        <v>153</v>
      </c>
      <c r="N25" s="28">
        <f>IF(Analysis!B164="","",Analysis!B164)</f>
        <v>-259</v>
      </c>
    </row>
    <row r="26" spans="1:14" ht="12" customHeight="1" x14ac:dyDescent="0.3">
      <c r="A26" s="27">
        <f>IF(Analysis!B15="","",Analysis!A15)</f>
        <v>4</v>
      </c>
      <c r="B26" s="28">
        <f>IF(Analysis!B15="","",Analysis!B15)</f>
        <v>26</v>
      </c>
      <c r="C26" s="32">
        <f>IF(Analysis!B40="","",Analysis!A40)</f>
        <v>29</v>
      </c>
      <c r="D26" s="30">
        <f>IF(Analysis!B40="","",Analysis!B40)</f>
        <v>15</v>
      </c>
      <c r="E26" s="33">
        <f>IF(Analysis!B65="","",Analysis!A65)</f>
        <v>54</v>
      </c>
      <c r="F26" s="28">
        <f>IF(Analysis!B65="","",Analysis!B65)</f>
        <v>3</v>
      </c>
      <c r="G26" s="32">
        <f>IF(Analysis!B90="","",Analysis!A90)</f>
        <v>79</v>
      </c>
      <c r="H26" s="30">
        <f>IF(Analysis!B90="","",Analysis!B90)</f>
        <v>-13</v>
      </c>
      <c r="I26" s="33">
        <f>IF(Analysis!B115="","",Analysis!A115)</f>
        <v>104</v>
      </c>
      <c r="J26" s="28">
        <f>IF(Analysis!B115="","",Analysis!B115)</f>
        <v>-39</v>
      </c>
      <c r="K26" s="32">
        <f>IF(Analysis!B140="","",Analysis!A140)</f>
        <v>129</v>
      </c>
      <c r="L26" s="30">
        <f>IF(Analysis!B140="","",Analysis!B140)</f>
        <v>-92</v>
      </c>
      <c r="M26" s="33">
        <f>IF(Analysis!B165="","",Analysis!A165)</f>
        <v>154</v>
      </c>
      <c r="N26" s="28">
        <f>IF(Analysis!B165="","",Analysis!B165)</f>
        <v>-275</v>
      </c>
    </row>
    <row r="27" spans="1:14" ht="12" customHeight="1" x14ac:dyDescent="0.3">
      <c r="A27" s="27">
        <f>IF(Analysis!B16="","",Analysis!A16)</f>
        <v>5</v>
      </c>
      <c r="B27" s="28">
        <f>IF(Analysis!B16="","",Analysis!B16)</f>
        <v>25</v>
      </c>
      <c r="C27" s="32">
        <f>IF(Analysis!B41="","",Analysis!A41)</f>
        <v>30</v>
      </c>
      <c r="D27" s="30">
        <f>IF(Analysis!B41="","",Analysis!B41)</f>
        <v>14</v>
      </c>
      <c r="E27" s="33">
        <f>IF(Analysis!B66="","",Analysis!A66)</f>
        <v>55</v>
      </c>
      <c r="F27" s="28">
        <f>IF(Analysis!B66="","",Analysis!B66)</f>
        <v>3</v>
      </c>
      <c r="G27" s="32">
        <f>IF(Analysis!B91="","",Analysis!A91)</f>
        <v>80</v>
      </c>
      <c r="H27" s="30">
        <f>IF(Analysis!B91="","",Analysis!B91)</f>
        <v>-13</v>
      </c>
      <c r="I27" s="33">
        <f>IF(Analysis!B116="","",Analysis!A116)</f>
        <v>105</v>
      </c>
      <c r="J27" s="28">
        <f>IF(Analysis!B116="","",Analysis!B116)</f>
        <v>-40</v>
      </c>
      <c r="K27" s="32">
        <f>IF(Analysis!B141="","",Analysis!A141)</f>
        <v>130</v>
      </c>
      <c r="L27" s="30">
        <f>IF(Analysis!B141="","",Analysis!B141)</f>
        <v>-96</v>
      </c>
      <c r="M27" s="33">
        <f>IF(Analysis!B166="","",Analysis!A166)</f>
        <v>155</v>
      </c>
      <c r="N27" s="28">
        <f>IF(Analysis!B166="","",Analysis!B166)</f>
        <v>-292</v>
      </c>
    </row>
    <row r="28" spans="1:14" ht="12" customHeight="1" x14ac:dyDescent="0.3">
      <c r="A28" s="27">
        <f>IF(Analysis!B17="","",Analysis!A17)</f>
        <v>6</v>
      </c>
      <c r="B28" s="28">
        <f>IF(Analysis!B17="","",Analysis!B17)</f>
        <v>25</v>
      </c>
      <c r="C28" s="32">
        <f>IF(Analysis!B42="","",Analysis!A42)</f>
        <v>31</v>
      </c>
      <c r="D28" s="30">
        <f>IF(Analysis!B42="","",Analysis!B42)</f>
        <v>14</v>
      </c>
      <c r="E28" s="33">
        <f>IF(Analysis!B67="","",Analysis!A67)</f>
        <v>56</v>
      </c>
      <c r="F28" s="28">
        <f>IF(Analysis!B67="","",Analysis!B67)</f>
        <v>2</v>
      </c>
      <c r="G28" s="32">
        <f>IF(Analysis!B92="","",Analysis!A92)</f>
        <v>81</v>
      </c>
      <c r="H28" s="30">
        <f>IF(Analysis!B92="","",Analysis!B92)</f>
        <v>-14</v>
      </c>
      <c r="I28" s="33">
        <f>IF(Analysis!B117="","",Analysis!A117)</f>
        <v>106</v>
      </c>
      <c r="J28" s="28">
        <f>IF(Analysis!B117="","",Analysis!B117)</f>
        <v>-42</v>
      </c>
      <c r="K28" s="32">
        <f>IF(Analysis!B142="","",Analysis!A142)</f>
        <v>131</v>
      </c>
      <c r="L28" s="30">
        <f>IF(Analysis!B142="","",Analysis!B142)</f>
        <v>-99</v>
      </c>
      <c r="M28" s="33">
        <f>IF(Analysis!B167="","",Analysis!A167)</f>
        <v>156</v>
      </c>
      <c r="N28" s="28">
        <f>IF(Analysis!B167="","",Analysis!B167)</f>
        <v>-311</v>
      </c>
    </row>
    <row r="29" spans="1:14" ht="12" customHeight="1" x14ac:dyDescent="0.3">
      <c r="A29" s="27">
        <f>IF(Analysis!B18="","",Analysis!A18)</f>
        <v>7</v>
      </c>
      <c r="B29" s="28">
        <f>IF(Analysis!B18="","",Analysis!B18)</f>
        <v>24</v>
      </c>
      <c r="C29" s="32">
        <f>IF(Analysis!B43="","",Analysis!A43)</f>
        <v>32</v>
      </c>
      <c r="D29" s="30">
        <f>IF(Analysis!B43="","",Analysis!B43)</f>
        <v>13</v>
      </c>
      <c r="E29" s="33">
        <f>IF(Analysis!B68="","",Analysis!A68)</f>
        <v>57</v>
      </c>
      <c r="F29" s="28">
        <f>IF(Analysis!B68="","",Analysis!B68)</f>
        <v>2</v>
      </c>
      <c r="G29" s="32">
        <f>IF(Analysis!B93="","",Analysis!A93)</f>
        <v>82</v>
      </c>
      <c r="H29" s="30">
        <f>IF(Analysis!B93="","",Analysis!B93)</f>
        <v>-15</v>
      </c>
      <c r="I29" s="33">
        <f>IF(Analysis!B118="","",Analysis!A118)</f>
        <v>107</v>
      </c>
      <c r="J29" s="28">
        <f>IF(Analysis!B118="","",Analysis!B118)</f>
        <v>-43</v>
      </c>
      <c r="K29" s="32">
        <f>IF(Analysis!B143="","",Analysis!A143)</f>
        <v>132</v>
      </c>
      <c r="L29" s="30">
        <f>IF(Analysis!B143="","",Analysis!B143)</f>
        <v>-103</v>
      </c>
      <c r="M29" s="33">
        <f>IF(Analysis!B168="","",Analysis!A168)</f>
        <v>157</v>
      </c>
      <c r="N29" s="28">
        <f>IF(Analysis!B168="","",Analysis!B168)</f>
        <v>-332</v>
      </c>
    </row>
    <row r="30" spans="1:14" ht="12" customHeight="1" x14ac:dyDescent="0.3">
      <c r="A30" s="27">
        <f>IF(Analysis!B19="","",Analysis!A19)</f>
        <v>8</v>
      </c>
      <c r="B30" s="28">
        <f>IF(Analysis!B19="","",Analysis!B19)</f>
        <v>24</v>
      </c>
      <c r="C30" s="32">
        <f>IF(Analysis!B44="","",Analysis!A44)</f>
        <v>33</v>
      </c>
      <c r="D30" s="30">
        <f>IF(Analysis!B44="","",Analysis!B44)</f>
        <v>13</v>
      </c>
      <c r="E30" s="33">
        <f>IF(Analysis!B69="","",Analysis!A69)</f>
        <v>58</v>
      </c>
      <c r="F30" s="28">
        <f>IF(Analysis!B69="","",Analysis!B69)</f>
        <v>1</v>
      </c>
      <c r="G30" s="32">
        <f>IF(Analysis!B94="","",Analysis!A94)</f>
        <v>83</v>
      </c>
      <c r="H30" s="30">
        <f>IF(Analysis!B94="","",Analysis!B94)</f>
        <v>-16</v>
      </c>
      <c r="I30" s="33">
        <f>IF(Analysis!B119="","",Analysis!A119)</f>
        <v>108</v>
      </c>
      <c r="J30" s="28">
        <f>IF(Analysis!B119="","",Analysis!B119)</f>
        <v>-45</v>
      </c>
      <c r="K30" s="32">
        <f>IF(Analysis!B144="","",Analysis!A144)</f>
        <v>133</v>
      </c>
      <c r="L30" s="30">
        <f>IF(Analysis!B144="","",Analysis!B144)</f>
        <v>-107</v>
      </c>
      <c r="M30" s="33">
        <f>IF(Analysis!B169="","",Analysis!A169)</f>
        <v>158</v>
      </c>
      <c r="N30" s="28">
        <f>IF(Analysis!B169="","",Analysis!B169)</f>
        <v>-355</v>
      </c>
    </row>
    <row r="31" spans="1:14" ht="12" customHeight="1" x14ac:dyDescent="0.3">
      <c r="A31" s="27">
        <f>IF(Analysis!B20="","",Analysis!A20)</f>
        <v>9</v>
      </c>
      <c r="B31" s="28">
        <f>IF(Analysis!B20="","",Analysis!B20)</f>
        <v>23</v>
      </c>
      <c r="C31" s="32">
        <f>IF(Analysis!B45="","",Analysis!A45)</f>
        <v>34</v>
      </c>
      <c r="D31" s="30">
        <f>IF(Analysis!B45="","",Analysis!B45)</f>
        <v>13</v>
      </c>
      <c r="E31" s="33">
        <f>IF(Analysis!B70="","",Analysis!A70)</f>
        <v>59</v>
      </c>
      <c r="F31" s="28">
        <f>IF(Analysis!B70="","",Analysis!B70)</f>
        <v>1</v>
      </c>
      <c r="G31" s="32">
        <f>IF(Analysis!B95="","",Analysis!A95)</f>
        <v>84</v>
      </c>
      <c r="H31" s="30">
        <f>IF(Analysis!B95="","",Analysis!B95)</f>
        <v>-17</v>
      </c>
      <c r="I31" s="33">
        <f>IF(Analysis!B120="","",Analysis!A120)</f>
        <v>109</v>
      </c>
      <c r="J31" s="28">
        <f>IF(Analysis!B120="","",Analysis!B120)</f>
        <v>-46</v>
      </c>
      <c r="K31" s="32">
        <f>IF(Analysis!B145="","",Analysis!A145)</f>
        <v>134</v>
      </c>
      <c r="L31" s="30">
        <f>IF(Analysis!B145="","",Analysis!B145)</f>
        <v>-111</v>
      </c>
      <c r="M31" s="33">
        <f>IF(Analysis!B170="","",Analysis!A170)</f>
        <v>159</v>
      </c>
      <c r="N31" s="28">
        <f>IF(Analysis!B170="","",Analysis!B170)</f>
        <v>-382</v>
      </c>
    </row>
    <row r="32" spans="1:14" ht="12" customHeight="1" x14ac:dyDescent="0.3">
      <c r="A32" s="27">
        <f>IF(Analysis!B21="","",Analysis!A21)</f>
        <v>10</v>
      </c>
      <c r="B32" s="28">
        <f>IF(Analysis!B21="","",Analysis!B21)</f>
        <v>23</v>
      </c>
      <c r="C32" s="32">
        <f>IF(Analysis!B46="","",Analysis!A46)</f>
        <v>35</v>
      </c>
      <c r="D32" s="30">
        <f>IF(Analysis!B46="","",Analysis!B46)</f>
        <v>12</v>
      </c>
      <c r="E32" s="33">
        <f>IF(Analysis!B71="","",Analysis!A71)</f>
        <v>60</v>
      </c>
      <c r="F32" s="28">
        <f>IF(Analysis!B71="","",Analysis!B71)</f>
        <v>0</v>
      </c>
      <c r="G32" s="32">
        <f>IF(Analysis!B96="","",Analysis!A96)</f>
        <v>85</v>
      </c>
      <c r="H32" s="30">
        <f>IF(Analysis!B96="","",Analysis!B96)</f>
        <v>-18</v>
      </c>
      <c r="I32" s="33">
        <f>IF(Analysis!B121="","",Analysis!A121)</f>
        <v>110</v>
      </c>
      <c r="J32" s="28">
        <f>IF(Analysis!B121="","",Analysis!B121)</f>
        <v>-48</v>
      </c>
      <c r="K32" s="32">
        <f>IF(Analysis!B146="","",Analysis!A146)</f>
        <v>135</v>
      </c>
      <c r="L32" s="30">
        <f>IF(Analysis!B146="","",Analysis!B146)</f>
        <v>-115</v>
      </c>
      <c r="M32" s="33">
        <f>IF(Analysis!B171="","",Analysis!A171)</f>
        <v>160</v>
      </c>
      <c r="N32" s="28">
        <f>IF(Analysis!B171="","",Analysis!B171)</f>
        <v>-412</v>
      </c>
    </row>
    <row r="33" spans="1:14" ht="12" customHeight="1" x14ac:dyDescent="0.3">
      <c r="A33" s="27">
        <f>IF(Analysis!B22="","",Analysis!A22)</f>
        <v>11</v>
      </c>
      <c r="B33" s="28">
        <f>IF(Analysis!B22="","",Analysis!B22)</f>
        <v>22</v>
      </c>
      <c r="C33" s="32">
        <f>IF(Analysis!B47="","",Analysis!A47)</f>
        <v>36</v>
      </c>
      <c r="D33" s="30">
        <f>IF(Analysis!B47="","",Analysis!B47)</f>
        <v>12</v>
      </c>
      <c r="E33" s="33">
        <f>IF(Analysis!B72="","",Analysis!A72)</f>
        <v>61</v>
      </c>
      <c r="F33" s="28">
        <f>IF(Analysis!B72="","",Analysis!B72)</f>
        <v>-1</v>
      </c>
      <c r="G33" s="32">
        <f>IF(Analysis!B97="","",Analysis!A97)</f>
        <v>86</v>
      </c>
      <c r="H33" s="30">
        <f>IF(Analysis!B97="","",Analysis!B97)</f>
        <v>-18</v>
      </c>
      <c r="I33" s="33">
        <f>IF(Analysis!B122="","",Analysis!A122)</f>
        <v>111</v>
      </c>
      <c r="J33" s="28">
        <f>IF(Analysis!B122="","",Analysis!B122)</f>
        <v>-49</v>
      </c>
      <c r="K33" s="32">
        <f>IF(Analysis!B147="","",Analysis!A147)</f>
        <v>136</v>
      </c>
      <c r="L33" s="30">
        <f>IF(Analysis!B147="","",Analysis!B147)</f>
        <v>-119</v>
      </c>
      <c r="M33" s="33">
        <f>IF(Analysis!B172="","",Analysis!A172)</f>
        <v>161</v>
      </c>
      <c r="N33" s="28">
        <f>IF(Analysis!B172="","",Analysis!B172)</f>
        <v>-447</v>
      </c>
    </row>
    <row r="34" spans="1:14" ht="12" customHeight="1" x14ac:dyDescent="0.3">
      <c r="A34" s="27">
        <f>IF(Analysis!B23="","",Analysis!A23)</f>
        <v>12</v>
      </c>
      <c r="B34" s="28">
        <f>IF(Analysis!B23="","",Analysis!B23)</f>
        <v>22</v>
      </c>
      <c r="C34" s="32">
        <f>IF(Analysis!B48="","",Analysis!A48)</f>
        <v>37</v>
      </c>
      <c r="D34" s="30">
        <f>IF(Analysis!B48="","",Analysis!B48)</f>
        <v>11</v>
      </c>
      <c r="E34" s="33">
        <f>IF(Analysis!B73="","",Analysis!A73)</f>
        <v>62</v>
      </c>
      <c r="F34" s="28">
        <f>IF(Analysis!B73="","",Analysis!B73)</f>
        <v>-1</v>
      </c>
      <c r="G34" s="32">
        <f>IF(Analysis!B98="","",Analysis!A98)</f>
        <v>87</v>
      </c>
      <c r="H34" s="30">
        <f>IF(Analysis!B98="","",Analysis!B98)</f>
        <v>-19</v>
      </c>
      <c r="I34" s="33">
        <f>IF(Analysis!B123="","",Analysis!A123)</f>
        <v>112</v>
      </c>
      <c r="J34" s="28">
        <f>IF(Analysis!B123="","",Analysis!B123)</f>
        <v>-51</v>
      </c>
      <c r="K34" s="32">
        <f>IF(Analysis!B148="","",Analysis!A148)</f>
        <v>137</v>
      </c>
      <c r="L34" s="30">
        <f>IF(Analysis!B148="","",Analysis!B148)</f>
        <v>-124</v>
      </c>
      <c r="M34" s="33">
        <f>IF(Analysis!B173="","",Analysis!A173)</f>
        <v>162</v>
      </c>
      <c r="N34" s="28">
        <f>IF(Analysis!B173="","",Analysis!B173)</f>
        <v>-487</v>
      </c>
    </row>
    <row r="35" spans="1:14" ht="12" customHeight="1" x14ac:dyDescent="0.3">
      <c r="A35" s="27">
        <f>IF(Analysis!B24="","",Analysis!A24)</f>
        <v>13</v>
      </c>
      <c r="B35" s="28">
        <f>IF(Analysis!B24="","",Analysis!B24)</f>
        <v>21</v>
      </c>
      <c r="C35" s="32">
        <f>IF(Analysis!B49="","",Analysis!A49)</f>
        <v>38</v>
      </c>
      <c r="D35" s="30">
        <f>IF(Analysis!B49="","",Analysis!B49)</f>
        <v>11</v>
      </c>
      <c r="E35" s="33">
        <f>IF(Analysis!B74="","",Analysis!A74)</f>
        <v>63</v>
      </c>
      <c r="F35" s="28">
        <f>IF(Analysis!B74="","",Analysis!B74)</f>
        <v>-2</v>
      </c>
      <c r="G35" s="32">
        <f>IF(Analysis!B99="","",Analysis!A99)</f>
        <v>88</v>
      </c>
      <c r="H35" s="30">
        <f>IF(Analysis!B99="","",Analysis!B99)</f>
        <v>-20</v>
      </c>
      <c r="I35" s="33">
        <f>IF(Analysis!B124="","",Analysis!A124)</f>
        <v>113</v>
      </c>
      <c r="J35" s="28">
        <f>IF(Analysis!B124="","",Analysis!B124)</f>
        <v>-53</v>
      </c>
      <c r="K35" s="32">
        <f>IF(Analysis!B149="","",Analysis!A149)</f>
        <v>138</v>
      </c>
      <c r="L35" s="30">
        <f>IF(Analysis!B149="","",Analysis!B149)</f>
        <v>-129</v>
      </c>
      <c r="M35" s="33">
        <f>IF(Analysis!B174="","",Analysis!A174)</f>
        <v>163</v>
      </c>
      <c r="N35" s="28">
        <f>IF(Analysis!B174="","",Analysis!B174)</f>
        <v>-535</v>
      </c>
    </row>
    <row r="36" spans="1:14" ht="12" customHeight="1" x14ac:dyDescent="0.3">
      <c r="A36" s="27">
        <f>IF(Analysis!B25="","",Analysis!A25)</f>
        <v>14</v>
      </c>
      <c r="B36" s="28">
        <f>IF(Analysis!B25="","",Analysis!B25)</f>
        <v>21</v>
      </c>
      <c r="C36" s="32">
        <f>IF(Analysis!B50="","",Analysis!A50)</f>
        <v>39</v>
      </c>
      <c r="D36" s="30">
        <f>IF(Analysis!B50="","",Analysis!B50)</f>
        <v>10</v>
      </c>
      <c r="E36" s="33">
        <f>IF(Analysis!B75="","",Analysis!A75)</f>
        <v>64</v>
      </c>
      <c r="F36" s="28">
        <f>IF(Analysis!B75="","",Analysis!B75)</f>
        <v>-2</v>
      </c>
      <c r="G36" s="32">
        <f>IF(Analysis!B100="","",Analysis!A100)</f>
        <v>89</v>
      </c>
      <c r="H36" s="30">
        <f>IF(Analysis!B100="","",Analysis!B100)</f>
        <v>-21</v>
      </c>
      <c r="I36" s="33">
        <f>IF(Analysis!B125="","",Analysis!A125)</f>
        <v>114</v>
      </c>
      <c r="J36" s="28">
        <f>IF(Analysis!B125="","",Analysis!B125)</f>
        <v>-55</v>
      </c>
      <c r="K36" s="32">
        <f>IF(Analysis!B150="","",Analysis!A150)</f>
        <v>139</v>
      </c>
      <c r="L36" s="30">
        <f>IF(Analysis!B150="","",Analysis!B150)</f>
        <v>-134</v>
      </c>
      <c r="M36" s="33">
        <f>IF(Analysis!B175="","",Analysis!A175)</f>
        <v>164</v>
      </c>
      <c r="N36" s="28">
        <f>IF(Analysis!B175="","",Analysis!B175)</f>
        <v>-591</v>
      </c>
    </row>
    <row r="37" spans="1:14" ht="12" customHeight="1" x14ac:dyDescent="0.3">
      <c r="A37" s="27">
        <f>IF(Analysis!B26="","",Analysis!A26)</f>
        <v>15</v>
      </c>
      <c r="B37" s="28">
        <f>IF(Analysis!B26="","",Analysis!B26)</f>
        <v>21</v>
      </c>
      <c r="C37" s="32">
        <f>IF(Analysis!B51="","",Analysis!A51)</f>
        <v>40</v>
      </c>
      <c r="D37" s="30">
        <f>IF(Analysis!B51="","",Analysis!B51)</f>
        <v>10</v>
      </c>
      <c r="E37" s="33">
        <f>IF(Analysis!B76="","",Analysis!A76)</f>
        <v>65</v>
      </c>
      <c r="F37" s="28">
        <f>IF(Analysis!B76="","",Analysis!B76)</f>
        <v>-3</v>
      </c>
      <c r="G37" s="32">
        <f>IF(Analysis!B101="","",Analysis!A101)</f>
        <v>90</v>
      </c>
      <c r="H37" s="30">
        <f>IF(Analysis!B101="","",Analysis!B101)</f>
        <v>-22</v>
      </c>
      <c r="I37" s="33">
        <f>IF(Analysis!B126="","",Analysis!A126)</f>
        <v>115</v>
      </c>
      <c r="J37" s="28">
        <f>IF(Analysis!B126="","",Analysis!B126)</f>
        <v>-57</v>
      </c>
      <c r="K37" s="32">
        <f>IF(Analysis!B151="","",Analysis!A151)</f>
        <v>140</v>
      </c>
      <c r="L37" s="30">
        <f>IF(Analysis!B151="","",Analysis!B151)</f>
        <v>-140</v>
      </c>
      <c r="M37" s="33">
        <f>IF(Analysis!B176="","",Analysis!A176)</f>
        <v>165</v>
      </c>
      <c r="N37" s="28">
        <f>IF(Analysis!B176="","",Analysis!B176)</f>
        <v>-660</v>
      </c>
    </row>
    <row r="38" spans="1:14" ht="12" customHeight="1" x14ac:dyDescent="0.3">
      <c r="A38" s="27">
        <f>IF(Analysis!B27="","",Analysis!A27)</f>
        <v>16</v>
      </c>
      <c r="B38" s="28">
        <f>IF(Analysis!B27="","",Analysis!B27)</f>
        <v>20</v>
      </c>
      <c r="C38" s="32">
        <f>IF(Analysis!B52="","",Analysis!A52)</f>
        <v>41</v>
      </c>
      <c r="D38" s="30">
        <f>IF(Analysis!B52="","",Analysis!B52)</f>
        <v>10</v>
      </c>
      <c r="E38" s="33">
        <f>IF(Analysis!B77="","",Analysis!A77)</f>
        <v>66</v>
      </c>
      <c r="F38" s="28">
        <f>IF(Analysis!B77="","",Analysis!B77)</f>
        <v>-4</v>
      </c>
      <c r="G38" s="32">
        <f>IF(Analysis!B102="","",Analysis!A102)</f>
        <v>91</v>
      </c>
      <c r="H38" s="30">
        <f>IF(Analysis!B102="","",Analysis!B102)</f>
        <v>-23</v>
      </c>
      <c r="I38" s="33">
        <f>IF(Analysis!B127="","",Analysis!A127)</f>
        <v>116</v>
      </c>
      <c r="J38" s="28">
        <f>IF(Analysis!B127="","",Analysis!B127)</f>
        <v>-59</v>
      </c>
      <c r="K38" s="32">
        <f>IF(Analysis!B152="","",Analysis!A152)</f>
        <v>141</v>
      </c>
      <c r="L38" s="30">
        <f>IF(Analysis!B152="","",Analysis!B152)</f>
        <v>-146</v>
      </c>
      <c r="M38" s="33">
        <f>IF(Analysis!B177="","",Analysis!A177)</f>
        <v>166</v>
      </c>
      <c r="N38" s="28">
        <f>IF(Analysis!B177="","",Analysis!B177)</f>
        <v>-745</v>
      </c>
    </row>
    <row r="39" spans="1:14" ht="12" customHeight="1" x14ac:dyDescent="0.3">
      <c r="A39" s="27">
        <f>IF(Analysis!B28="","",Analysis!A28)</f>
        <v>17</v>
      </c>
      <c r="B39" s="28">
        <f>IF(Analysis!B28="","",Analysis!B28)</f>
        <v>20</v>
      </c>
      <c r="C39" s="32">
        <f>IF(Analysis!B53="","",Analysis!A53)</f>
        <v>42</v>
      </c>
      <c r="D39" s="30">
        <f>IF(Analysis!B53="","",Analysis!B53)</f>
        <v>9</v>
      </c>
      <c r="E39" s="33">
        <f>IF(Analysis!B78="","",Analysis!A78)</f>
        <v>67</v>
      </c>
      <c r="F39" s="28">
        <f>IF(Analysis!B78="","",Analysis!B78)</f>
        <v>-4</v>
      </c>
      <c r="G39" s="32">
        <f>IF(Analysis!B103="","",Analysis!A103)</f>
        <v>92</v>
      </c>
      <c r="H39" s="30">
        <f>IF(Analysis!B103="","",Analysis!B103)</f>
        <v>-24</v>
      </c>
      <c r="I39" s="33">
        <f>IF(Analysis!B128="","",Analysis!A128)</f>
        <v>117</v>
      </c>
      <c r="J39" s="28">
        <f>IF(Analysis!B128="","",Analysis!B128)</f>
        <v>-61</v>
      </c>
      <c r="K39" s="32">
        <f>IF(Analysis!B153="","",Analysis!A153)</f>
        <v>142</v>
      </c>
      <c r="L39" s="30">
        <f>IF(Analysis!B153="","",Analysis!B153)</f>
        <v>-152</v>
      </c>
      <c r="M39" s="33">
        <f>IF(Analysis!B178="","",Analysis!A178)</f>
        <v>167</v>
      </c>
      <c r="N39" s="28">
        <f>IF(Analysis!B178="","",Analysis!B178)</f>
        <v>-852</v>
      </c>
    </row>
    <row r="40" spans="1:14" ht="12" customHeight="1" x14ac:dyDescent="0.3">
      <c r="A40" s="27">
        <f>IF(Analysis!B29="","",Analysis!A29)</f>
        <v>18</v>
      </c>
      <c r="B40" s="28">
        <f>IF(Analysis!B29="","",Analysis!B29)</f>
        <v>19</v>
      </c>
      <c r="C40" s="32">
        <f>IF(Analysis!B54="","",Analysis!A54)</f>
        <v>43</v>
      </c>
      <c r="D40" s="30">
        <f>IF(Analysis!B54="","",Analysis!B54)</f>
        <v>9</v>
      </c>
      <c r="E40" s="33">
        <f>IF(Analysis!B79="","",Analysis!A79)</f>
        <v>68</v>
      </c>
      <c r="F40" s="28">
        <f>IF(Analysis!B79="","",Analysis!B79)</f>
        <v>-5</v>
      </c>
      <c r="G40" s="32">
        <f>IF(Analysis!B104="","",Analysis!A104)</f>
        <v>93</v>
      </c>
      <c r="H40" s="30">
        <f>IF(Analysis!B104="","",Analysis!B104)</f>
        <v>-25</v>
      </c>
      <c r="I40" s="33">
        <f>IF(Analysis!B129="","",Analysis!A129)</f>
        <v>118</v>
      </c>
      <c r="J40" s="28">
        <f>IF(Analysis!B129="","",Analysis!B129)</f>
        <v>-63</v>
      </c>
      <c r="K40" s="32">
        <f>IF(Analysis!B154="","",Analysis!A154)</f>
        <v>143</v>
      </c>
      <c r="L40" s="30">
        <f>IF(Analysis!B154="","",Analysis!B154)</f>
        <v>-159</v>
      </c>
      <c r="M40" s="33">
        <f>IF(Analysis!B179="","",Analysis!A179)</f>
        <v>168</v>
      </c>
      <c r="N40" s="28">
        <f>IF(Analysis!B179="","",Analysis!B179)</f>
        <v>-993</v>
      </c>
    </row>
    <row r="41" spans="1:14" ht="12" customHeight="1" x14ac:dyDescent="0.3">
      <c r="A41" s="27">
        <f>IF(Analysis!B30="","",Analysis!A30)</f>
        <v>19</v>
      </c>
      <c r="B41" s="28">
        <f>IF(Analysis!B30="","",Analysis!B30)</f>
        <v>19</v>
      </c>
      <c r="C41" s="32">
        <f>IF(Analysis!B55="","",Analysis!A55)</f>
        <v>44</v>
      </c>
      <c r="D41" s="30">
        <f>IF(Analysis!B55="","",Analysis!B55)</f>
        <v>8</v>
      </c>
      <c r="E41" s="33">
        <f>IF(Analysis!B80="","",Analysis!A80)</f>
        <v>69</v>
      </c>
      <c r="F41" s="28">
        <f>IF(Analysis!B80="","",Analysis!B80)</f>
        <v>-5</v>
      </c>
      <c r="G41" s="32">
        <f>IF(Analysis!B105="","",Analysis!A105)</f>
        <v>94</v>
      </c>
      <c r="H41" s="30">
        <f>IF(Analysis!B105="","",Analysis!B105)</f>
        <v>-26</v>
      </c>
      <c r="I41" s="33">
        <f>IF(Analysis!B130="","",Analysis!A130)</f>
        <v>119</v>
      </c>
      <c r="J41" s="28">
        <f>IF(Analysis!B130="","",Analysis!B130)</f>
        <v>-65</v>
      </c>
      <c r="K41" s="32">
        <f>IF(Analysis!B155="","",Analysis!A155)</f>
        <v>144</v>
      </c>
      <c r="L41" s="30">
        <f>IF(Analysis!B155="","",Analysis!B155)</f>
        <v>-166</v>
      </c>
      <c r="M41" s="33">
        <f>IF(Analysis!B180="","",Analysis!A180)</f>
        <v>169</v>
      </c>
      <c r="N41" s="28">
        <f>IF(Analysis!B180="","",Analysis!B180)</f>
        <v>-1185</v>
      </c>
    </row>
    <row r="42" spans="1:14" ht="12" customHeight="1" x14ac:dyDescent="0.3">
      <c r="A42" s="27">
        <f>IF(Analysis!B31="","",Analysis!A31)</f>
        <v>20</v>
      </c>
      <c r="B42" s="28">
        <f>IF(Analysis!B31="","",Analysis!B31)</f>
        <v>18</v>
      </c>
      <c r="C42" s="32">
        <f>IF(Analysis!B56="","",Analysis!A56)</f>
        <v>45</v>
      </c>
      <c r="D42" s="30">
        <f>IF(Analysis!B56="","",Analysis!B56)</f>
        <v>8</v>
      </c>
      <c r="E42" s="33">
        <f>IF(Analysis!B81="","",Analysis!A81)</f>
        <v>70</v>
      </c>
      <c r="F42" s="28">
        <f>IF(Analysis!B81="","",Analysis!B81)</f>
        <v>-6</v>
      </c>
      <c r="G42" s="32">
        <f>IF(Analysis!B106="","",Analysis!A106)</f>
        <v>95</v>
      </c>
      <c r="H42" s="30">
        <f>IF(Analysis!B106="","",Analysis!B106)</f>
        <v>-27</v>
      </c>
      <c r="I42" s="33">
        <f>IF(Analysis!B131="","",Analysis!A131)</f>
        <v>120</v>
      </c>
      <c r="J42" s="28">
        <f>IF(Analysis!B131="","",Analysis!B131)</f>
        <v>-67</v>
      </c>
      <c r="K42" s="32">
        <f>IF(Analysis!B156="","",Analysis!A156)</f>
        <v>145</v>
      </c>
      <c r="L42" s="30">
        <f>IF(Analysis!B156="","",Analysis!B156)</f>
        <v>-173</v>
      </c>
      <c r="M42" s="33">
        <f>IF(Analysis!B181="","",Analysis!A181)</f>
        <v>170</v>
      </c>
      <c r="N42" s="28">
        <f>IF(Analysis!B181="","",Analysis!B181)</f>
        <v>-1464</v>
      </c>
    </row>
    <row r="43" spans="1:14" ht="12" customHeight="1" x14ac:dyDescent="0.3">
      <c r="A43" s="27">
        <f>IF(Analysis!B32="","",Analysis!A32)</f>
        <v>21</v>
      </c>
      <c r="B43" s="28">
        <f>IF(Analysis!B32="","",Analysis!B32)</f>
        <v>18</v>
      </c>
      <c r="C43" s="32">
        <f>IF(Analysis!B57="","",Analysis!A57)</f>
        <v>46</v>
      </c>
      <c r="D43" s="30">
        <f>IF(Analysis!B57="","",Analysis!B57)</f>
        <v>7</v>
      </c>
      <c r="E43" s="33">
        <f>IF(Analysis!B82="","",Analysis!A82)</f>
        <v>71</v>
      </c>
      <c r="F43" s="28">
        <f>IF(Analysis!B82="","",Analysis!B82)</f>
        <v>-7</v>
      </c>
      <c r="G43" s="32">
        <f>IF(Analysis!B107="","",Analysis!A107)</f>
        <v>96</v>
      </c>
      <c r="H43" s="30">
        <f>IF(Analysis!B107="","",Analysis!B107)</f>
        <v>-29</v>
      </c>
      <c r="I43" s="33">
        <f>IF(Analysis!B132="","",Analysis!A132)</f>
        <v>121</v>
      </c>
      <c r="J43" s="28">
        <f>IF(Analysis!B132="","",Analysis!B132)</f>
        <v>-70</v>
      </c>
      <c r="K43" s="32">
        <f>IF(Analysis!B157="","",Analysis!A157)</f>
        <v>146</v>
      </c>
      <c r="L43" s="30">
        <f>IF(Analysis!B157="","",Analysis!B157)</f>
        <v>-182</v>
      </c>
      <c r="M43" s="33"/>
      <c r="N43" s="28"/>
    </row>
    <row r="44" spans="1:14" ht="12" customHeight="1" x14ac:dyDescent="0.3">
      <c r="A44" s="27">
        <f>IF(Analysis!B33="","",Analysis!A33)</f>
        <v>22</v>
      </c>
      <c r="B44" s="28">
        <f>IF(Analysis!B33="","",Analysis!B33)</f>
        <v>18</v>
      </c>
      <c r="C44" s="32">
        <f>IF(Analysis!B58="","",Analysis!A58)</f>
        <v>47</v>
      </c>
      <c r="D44" s="30">
        <f>IF(Analysis!B58="","",Analysis!B58)</f>
        <v>7</v>
      </c>
      <c r="E44" s="33">
        <f>IF(Analysis!B83="","",Analysis!A83)</f>
        <v>72</v>
      </c>
      <c r="F44" s="28">
        <f>IF(Analysis!B83="","",Analysis!B83)</f>
        <v>-7</v>
      </c>
      <c r="G44" s="32">
        <f>IF(Analysis!B108="","",Analysis!A108)</f>
        <v>97</v>
      </c>
      <c r="H44" s="30">
        <f>IF(Analysis!B108="","",Analysis!B108)</f>
        <v>-30</v>
      </c>
      <c r="I44" s="33">
        <f>IF(Analysis!B133="","",Analysis!A133)</f>
        <v>122</v>
      </c>
      <c r="J44" s="28">
        <f>IF(Analysis!B133="","",Analysis!B133)</f>
        <v>-72</v>
      </c>
      <c r="K44" s="32">
        <f>IF(Analysis!B158="","",Analysis!A158)</f>
        <v>147</v>
      </c>
      <c r="L44" s="30">
        <f>IF(Analysis!B158="","",Analysis!B158)</f>
        <v>-190</v>
      </c>
      <c r="M44" s="33"/>
      <c r="N44" s="28"/>
    </row>
    <row r="45" spans="1:14" ht="12" customHeight="1" x14ac:dyDescent="0.3">
      <c r="A45" s="27">
        <f>IF(Analysis!B34="","",Analysis!A34)</f>
        <v>23</v>
      </c>
      <c r="B45" s="28">
        <f>IF(Analysis!B34="","",Analysis!B34)</f>
        <v>17</v>
      </c>
      <c r="C45" s="32">
        <f>IF(Analysis!B59="","",Analysis!A59)</f>
        <v>48</v>
      </c>
      <c r="D45" s="30">
        <f>IF(Analysis!B59="","",Analysis!B59)</f>
        <v>6</v>
      </c>
      <c r="E45" s="33">
        <f>IF(Analysis!B84="","",Analysis!A84)</f>
        <v>73</v>
      </c>
      <c r="F45" s="28">
        <f>IF(Analysis!B84="","",Analysis!B84)</f>
        <v>-8</v>
      </c>
      <c r="G45" s="32">
        <f>IF(Analysis!B109="","",Analysis!A109)</f>
        <v>98</v>
      </c>
      <c r="H45" s="30">
        <f>IF(Analysis!B109="","",Analysis!B109)</f>
        <v>-31</v>
      </c>
      <c r="I45" s="33">
        <f>IF(Analysis!B134="","",Analysis!A134)</f>
        <v>123</v>
      </c>
      <c r="J45" s="28">
        <f>IF(Analysis!B134="","",Analysis!B134)</f>
        <v>-75</v>
      </c>
      <c r="K45" s="32">
        <f>IF(Analysis!B159="","",Analysis!A159)</f>
        <v>148</v>
      </c>
      <c r="L45" s="30">
        <f>IF(Analysis!B159="","",Analysis!B159)</f>
        <v>-200</v>
      </c>
      <c r="M45" s="33"/>
      <c r="N45" s="28"/>
    </row>
    <row r="46" spans="1:14" ht="12" customHeight="1" x14ac:dyDescent="0.3">
      <c r="A46" s="27">
        <f>IF(Analysis!B35="","",Analysis!A35)</f>
        <v>24</v>
      </c>
      <c r="B46" s="28">
        <f>IF(Analysis!B35="","",Analysis!B35)</f>
        <v>17</v>
      </c>
      <c r="C46" s="32">
        <f>IF(Analysis!B60="","",Analysis!A60)</f>
        <v>49</v>
      </c>
      <c r="D46" s="30">
        <f>IF(Analysis!B60="","",Analysis!B60)</f>
        <v>6</v>
      </c>
      <c r="E46" s="33">
        <f>IF(Analysis!B85="","",Analysis!A85)</f>
        <v>74</v>
      </c>
      <c r="F46" s="28">
        <f>IF(Analysis!B85="","",Analysis!B85)</f>
        <v>-9</v>
      </c>
      <c r="G46" s="32">
        <f>IF(Analysis!B110="","",Analysis!A110)</f>
        <v>99</v>
      </c>
      <c r="H46" s="30">
        <f>IF(Analysis!B110="","",Analysis!B110)</f>
        <v>-32</v>
      </c>
      <c r="I46" s="33">
        <f>IF(Analysis!B135="","",Analysis!A135)</f>
        <v>124</v>
      </c>
      <c r="J46" s="28">
        <f>IF(Analysis!B135="","",Analysis!B135)</f>
        <v>-77</v>
      </c>
      <c r="K46" s="32">
        <f>IF(Analysis!B160="","",Analysis!A160)</f>
        <v>149</v>
      </c>
      <c r="L46" s="30">
        <f>IF(Analysis!B160="","",Analysis!B160)</f>
        <v>-210</v>
      </c>
      <c r="M46" s="33"/>
      <c r="N46" s="28"/>
    </row>
    <row r="47" spans="1:14" ht="12" customHeight="1" thickBot="1" x14ac:dyDescent="0.35">
      <c r="A47" s="27">
        <f>IF(Analysis!B36="","",Analysis!A36)</f>
        <v>25</v>
      </c>
      <c r="B47" s="28">
        <f>IF(Analysis!B36="","",Analysis!B36)</f>
        <v>16</v>
      </c>
      <c r="C47" s="34">
        <f>IF(Analysis!B61="","",Analysis!A61)</f>
        <v>50</v>
      </c>
      <c r="D47" s="30">
        <f>IF(Analysis!B61="","",Analysis!B61)</f>
        <v>5</v>
      </c>
      <c r="E47" s="35">
        <f>IF(Analysis!B86="","",Analysis!A86)</f>
        <v>75</v>
      </c>
      <c r="F47" s="28">
        <f>IF(Analysis!B86="","",Analysis!B86)</f>
        <v>-10</v>
      </c>
      <c r="G47" s="34">
        <f>IF(Analysis!B111="","",Analysis!A111)</f>
        <v>100</v>
      </c>
      <c r="H47" s="30">
        <f>IF(Analysis!B111="","",Analysis!B111)</f>
        <v>-33</v>
      </c>
      <c r="I47" s="35">
        <f>IF(Analysis!B136="","",Analysis!A136)</f>
        <v>125</v>
      </c>
      <c r="J47" s="28">
        <f>IF(Analysis!B136="","",Analysis!B136)</f>
        <v>-80</v>
      </c>
      <c r="K47" s="34">
        <f>IF(Analysis!B161="","",Analysis!A161)</f>
        <v>150</v>
      </c>
      <c r="L47" s="30">
        <f>IF(Analysis!B161="","",Analysis!B161)</f>
        <v>-221</v>
      </c>
      <c r="M47" s="35"/>
      <c r="N47" s="28"/>
    </row>
    <row r="48" spans="1:14" ht="19.2" thickTop="1" thickBot="1" x14ac:dyDescent="0.4">
      <c r="A48" s="95" t="str">
        <f>CONCATENATE("Positive Pay Adjustment at IRI= ",A23," is $",B23)</f>
        <v>Positive Pay Adjustment at IRI= 1 is $29</v>
      </c>
      <c r="B48" s="96"/>
      <c r="C48" s="96"/>
      <c r="D48" s="96"/>
      <c r="E48" s="97"/>
      <c r="F48" s="98" t="str">
        <f>CONCATENATE("Maximum Negative Pay Adjustment is ","-$",ROUND(Analysis!D4,)," at IRI = ",170," Inch/Mile")</f>
        <v>Maximum Negative Pay Adjustment is -$1464 at IRI = 170 Inch/Mile</v>
      </c>
      <c r="G48" s="99"/>
      <c r="H48" s="99"/>
      <c r="I48" s="99"/>
      <c r="J48" s="99"/>
      <c r="K48" s="99"/>
      <c r="L48" s="99"/>
      <c r="M48" s="99"/>
      <c r="N48" s="100"/>
    </row>
    <row r="49" ht="15" thickTop="1" x14ac:dyDescent="0.3"/>
    <row r="67" ht="9" customHeight="1" x14ac:dyDescent="0.3"/>
    <row r="68" ht="11.25" customHeight="1" x14ac:dyDescent="0.3"/>
    <row r="101" spans="2:9" x14ac:dyDescent="0.3">
      <c r="B101" s="36"/>
      <c r="C101" s="36"/>
      <c r="D101" s="36"/>
      <c r="E101" s="36"/>
      <c r="F101" s="36"/>
      <c r="G101" s="36"/>
      <c r="H101" s="36"/>
      <c r="I101" s="36"/>
    </row>
    <row r="102" spans="2:9" x14ac:dyDescent="0.3">
      <c r="B102" s="36"/>
      <c r="C102" s="36"/>
      <c r="D102" s="36"/>
      <c r="E102" s="36"/>
      <c r="F102" s="36"/>
      <c r="G102" s="36"/>
      <c r="H102" s="36"/>
      <c r="I102" s="36"/>
    </row>
    <row r="103" spans="2:9" x14ac:dyDescent="0.3">
      <c r="B103" s="36"/>
      <c r="C103" s="36"/>
      <c r="D103" s="36"/>
      <c r="E103" s="36"/>
      <c r="F103" s="36"/>
      <c r="G103" s="36"/>
      <c r="H103" s="36"/>
      <c r="I103" s="36"/>
    </row>
    <row r="104" spans="2:9" x14ac:dyDescent="0.3">
      <c r="B104" s="36"/>
      <c r="C104" s="36">
        <f>IF(Analysis!B93="","",Analysis!B93)</f>
        <v>-15</v>
      </c>
      <c r="D104" s="36"/>
      <c r="E104" s="36"/>
      <c r="F104" s="36"/>
      <c r="G104" s="36"/>
      <c r="H104" s="36"/>
      <c r="I104" s="36"/>
    </row>
    <row r="105" spans="2:9" x14ac:dyDescent="0.3">
      <c r="B105" s="36"/>
      <c r="C105" s="36">
        <f>IF(Analysis!B94="","",Analysis!B94)</f>
        <v>-16</v>
      </c>
      <c r="D105" s="36"/>
      <c r="E105" s="36"/>
      <c r="F105" s="36"/>
      <c r="G105" s="36"/>
      <c r="H105" s="36"/>
      <c r="I105" s="36"/>
    </row>
    <row r="106" spans="2:9" x14ac:dyDescent="0.3">
      <c r="B106" s="36"/>
      <c r="C106" s="36">
        <f>IF(Analysis!B95="","",Analysis!B95)</f>
        <v>-17</v>
      </c>
      <c r="D106" s="36"/>
      <c r="E106" s="36"/>
      <c r="F106" s="36"/>
      <c r="G106" s="36"/>
      <c r="H106" s="36"/>
      <c r="I106" s="36"/>
    </row>
    <row r="107" spans="2:9" x14ac:dyDescent="0.3">
      <c r="B107" s="36"/>
      <c r="C107" s="36">
        <f>IF(Analysis!B96="","",Analysis!B96)</f>
        <v>-18</v>
      </c>
      <c r="D107" s="36"/>
      <c r="E107" s="36"/>
      <c r="F107" s="36"/>
      <c r="G107" s="36"/>
      <c r="H107" s="36"/>
      <c r="I107" s="36"/>
    </row>
    <row r="108" spans="2:9" x14ac:dyDescent="0.3">
      <c r="B108" s="36"/>
      <c r="C108" s="36">
        <f>IF(Analysis!B97="","",Analysis!B97)</f>
        <v>-18</v>
      </c>
      <c r="D108" s="36"/>
      <c r="E108" s="36"/>
      <c r="F108" s="36"/>
      <c r="G108" s="36"/>
      <c r="H108" s="36"/>
      <c r="I108" s="36"/>
    </row>
    <row r="109" spans="2:9" x14ac:dyDescent="0.3">
      <c r="B109" s="36"/>
      <c r="C109" s="36">
        <f>IF(Analysis!B98="","",Analysis!B98)</f>
        <v>-19</v>
      </c>
      <c r="D109" s="36"/>
      <c r="E109" s="36"/>
      <c r="F109" s="36"/>
      <c r="G109" s="36"/>
      <c r="H109" s="36"/>
      <c r="I109" s="36"/>
    </row>
    <row r="110" spans="2:9" x14ac:dyDescent="0.3">
      <c r="B110" s="36"/>
      <c r="C110" s="36">
        <f>IF(Analysis!B99="","",Analysis!B99)</f>
        <v>-20</v>
      </c>
      <c r="D110" s="36"/>
      <c r="E110" s="36"/>
      <c r="F110" s="36"/>
      <c r="G110" s="36"/>
      <c r="H110" s="36"/>
      <c r="I110" s="36"/>
    </row>
    <row r="111" spans="2:9" x14ac:dyDescent="0.3">
      <c r="B111" s="36"/>
      <c r="C111" s="36">
        <f>IF(Analysis!B100="","",Analysis!B100)</f>
        <v>-21</v>
      </c>
      <c r="D111" s="36"/>
      <c r="E111" s="36"/>
      <c r="F111" s="36"/>
      <c r="G111" s="36"/>
      <c r="H111" s="36"/>
      <c r="I111" s="36"/>
    </row>
    <row r="112" spans="2:9" x14ac:dyDescent="0.3">
      <c r="B112" s="36"/>
      <c r="C112" s="36">
        <f>IF(Analysis!B101="","",Analysis!B101)</f>
        <v>-22</v>
      </c>
      <c r="D112" s="36"/>
      <c r="E112" s="36"/>
      <c r="F112" s="36"/>
      <c r="G112" s="36"/>
      <c r="H112" s="36"/>
      <c r="I112" s="36"/>
    </row>
    <row r="113" spans="2:9" x14ac:dyDescent="0.3">
      <c r="B113" s="36"/>
      <c r="C113" s="36">
        <f>IF(Analysis!B102="","",Analysis!B102)</f>
        <v>-23</v>
      </c>
      <c r="D113" s="36"/>
      <c r="E113" s="36"/>
      <c r="F113" s="36"/>
      <c r="G113" s="36"/>
      <c r="H113" s="36"/>
      <c r="I113" s="36"/>
    </row>
    <row r="114" spans="2:9" x14ac:dyDescent="0.3">
      <c r="B114" s="36"/>
      <c r="C114" s="36">
        <f>IF(Analysis!B103="","",Analysis!B103)</f>
        <v>-24</v>
      </c>
      <c r="D114" s="36"/>
      <c r="E114" s="36"/>
      <c r="F114" s="36"/>
      <c r="G114" s="36"/>
      <c r="H114" s="36"/>
      <c r="I114" s="36"/>
    </row>
    <row r="115" spans="2:9" x14ac:dyDescent="0.3">
      <c r="B115" s="36"/>
      <c r="C115" s="36">
        <f>IF(Analysis!B104="","",Analysis!B104)</f>
        <v>-25</v>
      </c>
      <c r="D115" s="36"/>
      <c r="E115" s="36"/>
      <c r="F115" s="36"/>
      <c r="G115" s="36"/>
      <c r="H115" s="36"/>
      <c r="I115" s="36"/>
    </row>
    <row r="116" spans="2:9" x14ac:dyDescent="0.3">
      <c r="B116" s="36"/>
      <c r="C116" s="36">
        <f>IF(Analysis!B105="","",Analysis!B105)</f>
        <v>-26</v>
      </c>
      <c r="D116" s="36"/>
      <c r="E116" s="36"/>
      <c r="F116" s="36"/>
      <c r="G116" s="36"/>
      <c r="H116" s="36"/>
      <c r="I116" s="36"/>
    </row>
    <row r="117" spans="2:9" x14ac:dyDescent="0.3">
      <c r="B117" s="36"/>
      <c r="C117" s="36">
        <f>IF(Analysis!B106="","",Analysis!B106)</f>
        <v>-27</v>
      </c>
      <c r="D117" s="36"/>
      <c r="E117" s="36"/>
      <c r="F117" s="36"/>
      <c r="G117" s="36"/>
      <c r="H117" s="36"/>
      <c r="I117" s="36"/>
    </row>
    <row r="118" spans="2:9" x14ac:dyDescent="0.3">
      <c r="B118" s="36"/>
      <c r="C118" s="36">
        <f>IF(Analysis!B107="","",Analysis!B107)</f>
        <v>-29</v>
      </c>
      <c r="D118" s="36"/>
      <c r="E118" s="36"/>
      <c r="F118" s="36"/>
      <c r="G118" s="36"/>
      <c r="H118" s="36"/>
      <c r="I118" s="36"/>
    </row>
    <row r="119" spans="2:9" x14ac:dyDescent="0.3">
      <c r="B119" s="36"/>
      <c r="C119" s="36">
        <f>IF(Analysis!B108="","",Analysis!B108)</f>
        <v>-30</v>
      </c>
      <c r="D119" s="36"/>
      <c r="E119" s="36"/>
      <c r="F119" s="36"/>
      <c r="G119" s="36"/>
      <c r="H119" s="36"/>
      <c r="I119" s="36"/>
    </row>
    <row r="120" spans="2:9" x14ac:dyDescent="0.3">
      <c r="B120" s="36"/>
      <c r="C120" s="36">
        <f>IF(Analysis!B109="","",Analysis!B109)</f>
        <v>-31</v>
      </c>
      <c r="D120" s="36"/>
      <c r="E120" s="36"/>
      <c r="F120" s="36"/>
      <c r="G120" s="36"/>
      <c r="H120" s="36"/>
      <c r="I120" s="36"/>
    </row>
    <row r="121" spans="2:9" x14ac:dyDescent="0.3">
      <c r="B121" s="36"/>
      <c r="C121" s="36">
        <f>IF(Analysis!B110="","",Analysis!B110)</f>
        <v>-32</v>
      </c>
      <c r="D121" s="36"/>
      <c r="E121" s="36"/>
      <c r="F121" s="36"/>
      <c r="G121" s="36"/>
      <c r="H121" s="36"/>
      <c r="I121" s="36"/>
    </row>
    <row r="122" spans="2:9" x14ac:dyDescent="0.3">
      <c r="B122" s="36"/>
      <c r="C122" s="36">
        <f>IF(Analysis!B111="","",Analysis!B111)</f>
        <v>-33</v>
      </c>
      <c r="D122" s="36"/>
      <c r="E122" s="36"/>
      <c r="F122" s="36"/>
      <c r="G122" s="36"/>
      <c r="H122" s="36"/>
      <c r="I122" s="36"/>
    </row>
    <row r="123" spans="2:9" x14ac:dyDescent="0.3">
      <c r="B123" s="36"/>
      <c r="C123" s="36">
        <f>IF(Analysis!B112="","",Analysis!B112)</f>
        <v>-35</v>
      </c>
      <c r="D123" s="36"/>
      <c r="E123" s="36"/>
      <c r="F123" s="36"/>
      <c r="G123" s="36"/>
      <c r="H123" s="36"/>
      <c r="I123" s="36"/>
    </row>
    <row r="124" spans="2:9" x14ac:dyDescent="0.3">
      <c r="B124" s="36"/>
      <c r="C124" s="36">
        <f>IF(Analysis!B113="","",Analysis!B113)</f>
        <v>-36</v>
      </c>
      <c r="D124" s="36"/>
      <c r="E124" s="36"/>
      <c r="F124" s="36"/>
      <c r="G124" s="36"/>
      <c r="H124" s="36"/>
      <c r="I124" s="36"/>
    </row>
    <row r="125" spans="2:9" x14ac:dyDescent="0.3">
      <c r="B125" s="36"/>
      <c r="C125" s="36">
        <f>IF(Analysis!B114="","",Analysis!B114)</f>
        <v>-37</v>
      </c>
      <c r="D125" s="36"/>
      <c r="E125" s="36"/>
      <c r="F125" s="36"/>
      <c r="G125" s="36"/>
      <c r="H125" s="36"/>
      <c r="I125" s="36"/>
    </row>
    <row r="126" spans="2:9" x14ac:dyDescent="0.3">
      <c r="B126" s="36"/>
      <c r="C126" s="36">
        <f>IF(Analysis!B115="","",Analysis!B115)</f>
        <v>-39</v>
      </c>
      <c r="D126" s="36"/>
      <c r="E126" s="36"/>
      <c r="F126" s="36"/>
      <c r="G126" s="36"/>
      <c r="H126" s="36"/>
      <c r="I126" s="36"/>
    </row>
    <row r="127" spans="2:9" x14ac:dyDescent="0.3">
      <c r="B127" s="36"/>
      <c r="C127" s="36"/>
      <c r="D127" s="36"/>
      <c r="E127" s="36"/>
      <c r="F127" s="36"/>
      <c r="G127" s="36"/>
      <c r="H127" s="36"/>
      <c r="I127" s="36"/>
    </row>
    <row r="193" spans="1:2" x14ac:dyDescent="0.3">
      <c r="A193" s="8" t="str">
        <f>IF(Analysis!B182="","",Analysis!A182)</f>
        <v/>
      </c>
      <c r="B193" s="8">
        <f>COUNT(B23:B192)</f>
        <v>25</v>
      </c>
    </row>
    <row r="194" spans="1:2" x14ac:dyDescent="0.3">
      <c r="A194" s="8" t="str">
        <f>IF(Analysis!B183="","",Analysis!A183)</f>
        <v/>
      </c>
      <c r="B194" s="8" t="str">
        <f>IF(Analysis!B183="","",Analysis!B183)</f>
        <v/>
      </c>
    </row>
    <row r="195" spans="1:2" x14ac:dyDescent="0.3">
      <c r="A195" s="8" t="str">
        <f>IF(Analysis!B184="","",Analysis!A184)</f>
        <v/>
      </c>
      <c r="B195" s="8" t="str">
        <f>IF(Analysis!B184="","",Analysis!B184)</f>
        <v/>
      </c>
    </row>
    <row r="196" spans="1:2" x14ac:dyDescent="0.3">
      <c r="A196" s="8" t="str">
        <f>IF(Analysis!B185="","",Analysis!A185)</f>
        <v/>
      </c>
      <c r="B196" s="8" t="str">
        <f>IF(Analysis!B185="","",Analysis!B185)</f>
        <v/>
      </c>
    </row>
    <row r="197" spans="1:2" x14ac:dyDescent="0.3">
      <c r="A197" s="8" t="str">
        <f>IF(Analysis!B186="","",Analysis!A186)</f>
        <v/>
      </c>
      <c r="B197" s="8" t="str">
        <f>IF(Analysis!B186="","",Analysis!B186)</f>
        <v/>
      </c>
    </row>
    <row r="198" spans="1:2" x14ac:dyDescent="0.3">
      <c r="A198" s="8" t="str">
        <f>IF(Analysis!B187="","",Analysis!A187)</f>
        <v/>
      </c>
      <c r="B198" s="8" t="str">
        <f>IF(Analysis!B187="","",Analysis!B187)</f>
        <v/>
      </c>
    </row>
  </sheetData>
  <sheetProtection algorithmName="SHA-512" hashValue="3wWFT7tqR9Poh119exvViJZ5ZSpvsy5jaEq7YQAN3QRaNyXgP5N6As0+Njp17e8OVOJCasmxMzWWWcEYEZwyNA==" saltValue="pZPJXZHQdGhjj+xh1k4cCw==" spinCount="100000" sheet="1"/>
  <mergeCells count="16">
    <mergeCell ref="L18:L19"/>
    <mergeCell ref="B9:D9"/>
    <mergeCell ref="B16:C16"/>
    <mergeCell ref="C17:G17"/>
    <mergeCell ref="A48:E48"/>
    <mergeCell ref="F48:N48"/>
    <mergeCell ref="D15:E15"/>
    <mergeCell ref="K15:L15"/>
    <mergeCell ref="G18:G19"/>
    <mergeCell ref="H18:K18"/>
    <mergeCell ref="H19:K19"/>
    <mergeCell ref="C18:E19"/>
    <mergeCell ref="B21:L21"/>
    <mergeCell ref="F18:F19"/>
    <mergeCell ref="H17:L17"/>
    <mergeCell ref="M10:N12"/>
  </mergeCells>
  <pageMargins left="0.7" right="0.7" top="0.75" bottom="0.75" header="0.3" footer="0.3"/>
  <pageSetup scale="6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4" name="Button 2">
              <controlPr defaultSize="0" print="0" autoFill="0" autoPict="0" macro="[0]!PRINT_Click">
                <anchor moveWithCells="1" sizeWithCells="1">
                  <from>
                    <xdr:col>1</xdr:col>
                    <xdr:colOff>30480</xdr:colOff>
                    <xdr:row>70</xdr:row>
                    <xdr:rowOff>22860</xdr:rowOff>
                  </from>
                  <to>
                    <xdr:col>6</xdr:col>
                    <xdr:colOff>411480</xdr:colOff>
                    <xdr:row>72</xdr:row>
                    <xdr:rowOff>137160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Button 3">
              <controlPr defaultSize="0" print="0" autoFill="0" autoPict="0" macro="[0]!Button3_Click">
                <anchor moveWithCells="1" sizeWithCells="1">
                  <from>
                    <xdr:col>7</xdr:col>
                    <xdr:colOff>60960</xdr:colOff>
                    <xdr:row>70</xdr:row>
                    <xdr:rowOff>45720</xdr:rowOff>
                  </from>
                  <to>
                    <xdr:col>12</xdr:col>
                    <xdr:colOff>464820</xdr:colOff>
                    <xdr:row>73</xdr:row>
                    <xdr:rowOff>30480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4:L102"/>
  <sheetViews>
    <sheetView tabSelected="1" zoomScale="115" zoomScaleNormal="115" workbookViewId="0">
      <selection activeCell="N41" sqref="N41"/>
    </sheetView>
  </sheetViews>
  <sheetFormatPr defaultColWidth="9.109375" defaultRowHeight="14.4" x14ac:dyDescent="0.3"/>
  <cols>
    <col min="1" max="7" width="9.109375" style="37"/>
    <col min="8" max="8" width="10.5546875" style="37" customWidth="1"/>
    <col min="9" max="16384" width="9.109375" style="37"/>
  </cols>
  <sheetData>
    <row r="4" spans="1:12" ht="8.25" customHeight="1" x14ac:dyDescent="0.3"/>
    <row r="5" spans="1:12" ht="21.75" customHeight="1" x14ac:dyDescent="0.5">
      <c r="A5" s="118" t="s">
        <v>21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</row>
    <row r="6" spans="1:12" ht="21" x14ac:dyDescent="0.4">
      <c r="A6" s="119" t="s">
        <v>31</v>
      </c>
      <c r="B6" s="119"/>
      <c r="C6" s="119"/>
      <c r="D6" s="119"/>
      <c r="E6" s="119"/>
      <c r="F6" s="119"/>
      <c r="G6" s="119"/>
      <c r="H6" s="119"/>
      <c r="I6" s="119"/>
      <c r="J6" s="119"/>
      <c r="K6" s="119"/>
      <c r="L6" s="119"/>
    </row>
    <row r="7" spans="1:12" x14ac:dyDescent="0.3">
      <c r="A7" s="120" t="s">
        <v>51</v>
      </c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</row>
    <row r="8" spans="1:12" x14ac:dyDescent="0.3">
      <c r="A8" s="120" t="s">
        <v>52</v>
      </c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</row>
    <row r="13" spans="1:12" ht="13.5" customHeight="1" x14ac:dyDescent="0.3"/>
    <row r="14" spans="1:12" ht="15" customHeight="1" x14ac:dyDescent="0.3">
      <c r="A14" s="122" t="s">
        <v>30</v>
      </c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</row>
    <row r="15" spans="1:12" ht="11.25" customHeight="1" x14ac:dyDescent="0.3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</row>
    <row r="16" spans="1:12" x14ac:dyDescent="0.3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</row>
    <row r="17" spans="1:12" x14ac:dyDescent="0.3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</row>
    <row r="18" spans="1:12" x14ac:dyDescent="0.3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</row>
    <row r="19" spans="1:12" x14ac:dyDescent="0.3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</row>
    <row r="20" spans="1:12" x14ac:dyDescent="0.3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</row>
    <row r="21" spans="1:12" ht="5.25" customHeight="1" x14ac:dyDescent="0.3"/>
    <row r="22" spans="1:12" ht="15.75" customHeight="1" x14ac:dyDescent="0.3">
      <c r="A22" s="121" t="s">
        <v>22</v>
      </c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</row>
    <row r="23" spans="1:12" ht="6.75" customHeight="1" x14ac:dyDescent="0.3"/>
    <row r="24" spans="1:12" ht="6.75" customHeight="1" x14ac:dyDescent="0.3"/>
    <row r="25" spans="1:12" x14ac:dyDescent="0.3">
      <c r="A25" s="38"/>
    </row>
    <row r="54" spans="1:12" x14ac:dyDescent="0.3">
      <c r="A54" s="39" t="s">
        <v>23</v>
      </c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 t="s">
        <v>24</v>
      </c>
    </row>
    <row r="55" spans="1:12" x14ac:dyDescent="0.3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</row>
    <row r="77" spans="1:12" ht="15.6" x14ac:dyDescent="0.3">
      <c r="A77" s="39" t="s">
        <v>23</v>
      </c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1" t="s">
        <v>24</v>
      </c>
    </row>
    <row r="102" spans="1:1" x14ac:dyDescent="0.3">
      <c r="A102" s="39" t="s">
        <v>23</v>
      </c>
    </row>
  </sheetData>
  <mergeCells count="6">
    <mergeCell ref="A5:L5"/>
    <mergeCell ref="A6:L6"/>
    <mergeCell ref="A7:L7"/>
    <mergeCell ref="A8:L8"/>
    <mergeCell ref="A22:L22"/>
    <mergeCell ref="A14:L20"/>
  </mergeCells>
  <hyperlinks>
    <hyperlink ref="A54:L55" location="Macro!A79" display="NEXT"/>
    <hyperlink ref="B77:L77" location="Macro!A103" display="NEXT"/>
    <hyperlink ref="A77" location="Macro!A34" display="PREVIOUS"/>
    <hyperlink ref="A54" location="Macro!A1" display="PREVIOUS"/>
    <hyperlink ref="A102" location="Macro!A58" display="PREVIOUS"/>
    <hyperlink ref="A22:L22" location="Macro!A58" display="How to enable MACRO?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"/>
  <sheetViews>
    <sheetView workbookViewId="0">
      <selection sqref="A1:XFD1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INPUT</vt:lpstr>
      <vt:lpstr>Analysis</vt:lpstr>
      <vt:lpstr>Output</vt:lpstr>
      <vt:lpstr>Macro</vt:lpstr>
      <vt:lpstr>blank</vt:lpstr>
      <vt:lpstr>INPUT!Print_Area</vt:lpstr>
      <vt:lpstr>Output!Print_Area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Kohli, Narinder S.</cp:lastModifiedBy>
  <cp:lastPrinted>2013-12-20T12:31:36Z</cp:lastPrinted>
  <dcterms:created xsi:type="dcterms:W3CDTF">2013-12-14T02:32:56Z</dcterms:created>
  <dcterms:modified xsi:type="dcterms:W3CDTF">2019-04-10T17:36:01Z</dcterms:modified>
</cp:coreProperties>
</file>