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9" yWindow="171" windowWidth="15484" windowHeight="11449" tabRatio="729"/>
  </bookViews>
  <sheets>
    <sheet name="Calcs" sheetId="138" r:id="rId1"/>
  </sheets>
  <definedNames>
    <definedName name="_xlnm.Print_Area" localSheetId="0">Calcs!$A$1:$I$65</definedName>
    <definedName name="_xlnm.Print_Titles" localSheetId="0">Calcs!$1:$2</definedName>
  </definedNames>
  <calcPr calcId="125725"/>
</workbook>
</file>

<file path=xl/calcChain.xml><?xml version="1.0" encoding="utf-8"?>
<calcChain xmlns="http://schemas.openxmlformats.org/spreadsheetml/2006/main">
  <c r="D52" i="138"/>
  <c r="D59"/>
  <c r="L48"/>
  <c r="L55" s="1"/>
  <c r="D16"/>
  <c r="C8"/>
  <c r="D17"/>
  <c r="L43"/>
  <c r="L44" s="1"/>
  <c r="H32" l="1"/>
  <c r="H31"/>
  <c r="D32"/>
  <c r="D31"/>
  <c r="C10"/>
  <c r="C9"/>
  <c r="C7"/>
  <c r="C6"/>
  <c r="D39" s="1"/>
  <c r="D26" l="1"/>
  <c r="D25"/>
  <c r="D27"/>
  <c r="D15"/>
  <c r="D18" s="1"/>
  <c r="D19" s="1"/>
  <c r="D20" s="1"/>
  <c r="D44"/>
  <c r="D46" s="1"/>
  <c r="H36"/>
  <c r="D45" l="1"/>
  <c r="D21"/>
  <c r="D22"/>
  <c r="D50" s="1"/>
  <c r="D57" l="1"/>
  <c r="D53"/>
  <c r="D51"/>
  <c r="D58"/>
  <c r="D56"/>
  <c r="D54"/>
  <c r="D55"/>
  <c r="H35" l="1"/>
  <c r="H34"/>
  <c r="H33"/>
  <c r="D33"/>
  <c r="H37" l="1"/>
  <c r="H38" s="1"/>
  <c r="H39" s="1"/>
  <c r="D36" l="1"/>
  <c r="D35"/>
  <c r="D34"/>
  <c r="D37" l="1"/>
  <c r="D38" s="1"/>
  <c r="D40" l="1"/>
  <c r="D41"/>
  <c r="D64" l="1"/>
  <c r="D65"/>
  <c r="D63"/>
  <c r="D60"/>
  <c r="D62"/>
  <c r="D61"/>
</calcChain>
</file>

<file path=xl/sharedStrings.xml><?xml version="1.0" encoding="utf-8"?>
<sst xmlns="http://schemas.openxmlformats.org/spreadsheetml/2006/main" count="125" uniqueCount="76">
  <si>
    <t>ft</t>
  </si>
  <si>
    <t>Skew</t>
  </si>
  <si>
    <t>W2</t>
  </si>
  <si>
    <t>W1</t>
  </si>
  <si>
    <t>W3</t>
  </si>
  <si>
    <t>H2</t>
  </si>
  <si>
    <t>H3</t>
  </si>
  <si>
    <t>plf</t>
  </si>
  <si>
    <t>DEAD LOADS</t>
  </si>
  <si>
    <t>Width</t>
  </si>
  <si>
    <t>sf</t>
  </si>
  <si>
    <t>H1</t>
  </si>
  <si>
    <t>degrees</t>
  </si>
  <si>
    <t>Height</t>
  </si>
  <si>
    <t>cf</t>
  </si>
  <si>
    <t>lb</t>
  </si>
  <si>
    <t>Volume</t>
  </si>
  <si>
    <t>Total Weight</t>
  </si>
  <si>
    <t>Weight per LF</t>
  </si>
  <si>
    <t xml:space="preserve">Height of LMC </t>
  </si>
  <si>
    <t>conservative</t>
  </si>
  <si>
    <t>TOTAL DEAD LOAD</t>
  </si>
  <si>
    <t>Center-Center Bearing</t>
  </si>
  <si>
    <t>Beam Spacing</t>
  </si>
  <si>
    <t>Beam Top Width</t>
  </si>
  <si>
    <t>Number of Beams</t>
  </si>
  <si>
    <t>DIAPHRAGMS (Continuous-Constant Stage 1)</t>
  </si>
  <si>
    <t>SIP FORMS (Continuous-Constant Stage 1)</t>
  </si>
  <si>
    <t>PARAPET (Continuous-Constant)</t>
  </si>
  <si>
    <t>LMC OVERLAY (Continuous-Constant)</t>
  </si>
  <si>
    <t>Length</t>
  </si>
  <si>
    <t>Weight per beam</t>
  </si>
  <si>
    <t>Median Barrier</t>
  </si>
  <si>
    <t>Fascia Barrier</t>
  </si>
  <si>
    <t>Diaphragms (Concrete)</t>
  </si>
  <si>
    <t>use skew at west abutment</t>
  </si>
  <si>
    <t>Noise Wall</t>
  </si>
  <si>
    <t>http://www.acoustax.com/noise-barrier-specs.php</t>
  </si>
  <si>
    <t>sf (per plans)</t>
  </si>
  <si>
    <t>psf</t>
  </si>
  <si>
    <t>assume 5 psf (per panel)</t>
  </si>
  <si>
    <t>psf (plus 15 % connections)</t>
  </si>
  <si>
    <t>Overhang Spacing</t>
  </si>
  <si>
    <t>Interior Beam (4 total)</t>
  </si>
  <si>
    <t>Exterior Beam (4 total)</t>
  </si>
  <si>
    <t>Panel</t>
  </si>
  <si>
    <t>Post</t>
  </si>
  <si>
    <t>total posts</t>
  </si>
  <si>
    <t>Interior Beam Weight per LF</t>
  </si>
  <si>
    <t>Exterior Beam Weight per LF</t>
  </si>
  <si>
    <t>Beam 10 Continuous-Constant Stage 1</t>
  </si>
  <si>
    <t>Beam 11 Continuous-Constant Stage 1</t>
  </si>
  <si>
    <t>Beam 18 Continuous-Constant Stage 1</t>
  </si>
  <si>
    <t>Beam 10 Continuous-Constant</t>
  </si>
  <si>
    <t>Beam 18 Continuous-Constant</t>
  </si>
  <si>
    <t>9999-999: I ### over Roadway</t>
  </si>
  <si>
    <t>Weight per beam (10 - 18)</t>
  </si>
  <si>
    <t>Weight per beam (1 - 9)</t>
  </si>
  <si>
    <t>Beam 1 Continuous-Constant Stage 1</t>
  </si>
  <si>
    <t>Beam 8 Continuous-Constant Stage 1</t>
  </si>
  <si>
    <t>Beam 9 Continuous-Constant Stage 1</t>
  </si>
  <si>
    <t>Beam 1 Continuous-Constant</t>
  </si>
  <si>
    <t>Beam 9 Continuous-Constant</t>
  </si>
  <si>
    <t>plf (beams 10-18 only)</t>
  </si>
  <si>
    <t>Area (x 2)</t>
  </si>
  <si>
    <t>Interior Beams  8 &amp; 11</t>
  </si>
  <si>
    <t>Exterior Beams 9 &amp; 10</t>
  </si>
  <si>
    <t>at open joint</t>
  </si>
  <si>
    <t>Beam 7 Continuous-Constant Stage 1</t>
  </si>
  <si>
    <t>Beams 2 - 6 Continuous-Constant Stage 1</t>
  </si>
  <si>
    <t>Beam 12 Continuous-Constant Stage 1</t>
  </si>
  <si>
    <t>Interior Beams  7 &amp; 12</t>
  </si>
  <si>
    <t>Beams 11 - 17 Continuous-Constant</t>
  </si>
  <si>
    <t>Beams 2 - 8 Continuous-Constant</t>
  </si>
  <si>
    <t>assume 12 lb/sf</t>
  </si>
  <si>
    <t>Beams 13 - 17 Continuous-Constant Stage 1</t>
  </si>
</sst>
</file>

<file path=xl/styles.xml><?xml version="1.0" encoding="utf-8"?>
<styleSheet xmlns="http://schemas.openxmlformats.org/spreadsheetml/2006/main">
  <numFmts count="4">
    <numFmt numFmtId="164" formatCode="0.000000000"/>
    <numFmt numFmtId="165" formatCode="0.00000"/>
    <numFmt numFmtId="166" formatCode="0.000"/>
    <numFmt numFmtId="167" formatCode="0.0000000"/>
  </numFmts>
  <fonts count="10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u/>
      <sz val="10"/>
      <color theme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3" fillId="0" borderId="0" xfId="0" applyFont="1" applyBorder="1"/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66" fontId="3" fillId="2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" fontId="3" fillId="2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/>
    <xf numFmtId="166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left"/>
    </xf>
    <xf numFmtId="0" fontId="7" fillId="0" borderId="0" xfId="0" applyFont="1" applyFill="1"/>
    <xf numFmtId="1" fontId="3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left"/>
    </xf>
    <xf numFmtId="166" fontId="3" fillId="0" borderId="0" xfId="0" applyNumberFormat="1" applyFont="1" applyAlignment="1">
      <alignment horizontal="center"/>
    </xf>
    <xf numFmtId="0" fontId="7" fillId="0" borderId="0" xfId="0" applyFont="1"/>
    <xf numFmtId="1" fontId="3" fillId="0" borderId="0" xfId="0" applyNumberFormat="1" applyFont="1" applyFill="1" applyAlignment="1">
      <alignment horizontal="right"/>
    </xf>
    <xf numFmtId="165" fontId="8" fillId="0" borderId="0" xfId="111" applyNumberFormat="1" applyFont="1" applyFill="1" applyBorder="1" applyAlignment="1" applyProtection="1">
      <alignment horizontal="lef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/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/>
    <xf numFmtId="0" fontId="9" fillId="0" borderId="0" xfId="0" applyFont="1"/>
  </cellXfs>
  <cellStyles count="112">
    <cellStyle name="Hyperlink" xfId="111" builtinId="8"/>
    <cellStyle name="Normal" xfId="0" builtinId="0"/>
    <cellStyle name="Normal 10 10" xfId="1"/>
    <cellStyle name="Normal 10 11" xfId="2"/>
    <cellStyle name="Normal 10 12" xfId="3"/>
    <cellStyle name="Normal 10 13" xfId="4"/>
    <cellStyle name="Normal 10 14" xfId="5"/>
    <cellStyle name="Normal 10 2" xfId="6"/>
    <cellStyle name="Normal 10 3" xfId="7"/>
    <cellStyle name="Normal 10 4" xfId="8"/>
    <cellStyle name="Normal 10 5" xfId="9"/>
    <cellStyle name="Normal 10 6" xfId="10"/>
    <cellStyle name="Normal 10 7" xfId="11"/>
    <cellStyle name="Normal 10 8" xfId="12"/>
    <cellStyle name="Normal 10 9" xfId="13"/>
    <cellStyle name="Normal 11 10" xfId="14"/>
    <cellStyle name="Normal 11 11" xfId="15"/>
    <cellStyle name="Normal 11 12" xfId="16"/>
    <cellStyle name="Normal 11 13" xfId="17"/>
    <cellStyle name="Normal 11 14" xfId="18"/>
    <cellStyle name="Normal 11 2" xfId="19"/>
    <cellStyle name="Normal 11 3" xfId="20"/>
    <cellStyle name="Normal 11 4" xfId="21"/>
    <cellStyle name="Normal 11 5" xfId="22"/>
    <cellStyle name="Normal 11 6" xfId="23"/>
    <cellStyle name="Normal 11 7" xfId="24"/>
    <cellStyle name="Normal 11 8" xfId="25"/>
    <cellStyle name="Normal 11 9" xfId="26"/>
    <cellStyle name="Normal 12 10" xfId="27"/>
    <cellStyle name="Normal 12 11" xfId="28"/>
    <cellStyle name="Normal 12 12" xfId="29"/>
    <cellStyle name="Normal 12 13" xfId="30"/>
    <cellStyle name="Normal 12 14" xfId="31"/>
    <cellStyle name="Normal 12 2" xfId="32"/>
    <cellStyle name="Normal 12 3" xfId="33"/>
    <cellStyle name="Normal 12 4" xfId="34"/>
    <cellStyle name="Normal 12 5" xfId="35"/>
    <cellStyle name="Normal 12 6" xfId="36"/>
    <cellStyle name="Normal 12 7" xfId="37"/>
    <cellStyle name="Normal 12 8" xfId="38"/>
    <cellStyle name="Normal 12 9" xfId="39"/>
    <cellStyle name="Normal 2 10" xfId="40"/>
    <cellStyle name="Normal 2 11" xfId="41"/>
    <cellStyle name="Normal 2 12" xfId="42"/>
    <cellStyle name="Normal 2 13" xfId="43"/>
    <cellStyle name="Normal 2 14" xfId="44"/>
    <cellStyle name="Normal 2 15" xfId="45"/>
    <cellStyle name="Normal 2 16" xfId="46"/>
    <cellStyle name="Normal 2 17" xfId="47"/>
    <cellStyle name="Normal 2 18" xfId="48"/>
    <cellStyle name="Normal 2 2" xfId="49"/>
    <cellStyle name="Normal 2 3" xfId="50"/>
    <cellStyle name="Normal 2 4" xfId="51"/>
    <cellStyle name="Normal 2 5" xfId="52"/>
    <cellStyle name="Normal 2 6" xfId="53"/>
    <cellStyle name="Normal 2 7" xfId="54"/>
    <cellStyle name="Normal 2 8" xfId="55"/>
    <cellStyle name="Normal 2 9" xfId="56"/>
    <cellStyle name="Normal 3" xfId="57"/>
    <cellStyle name="Normal 4 10" xfId="58"/>
    <cellStyle name="Normal 4 11" xfId="59"/>
    <cellStyle name="Normal 4 12" xfId="60"/>
    <cellStyle name="Normal 4 13" xfId="61"/>
    <cellStyle name="Normal 4 14" xfId="62"/>
    <cellStyle name="Normal 4 15" xfId="63"/>
    <cellStyle name="Normal 4 2" xfId="64"/>
    <cellStyle name="Normal 4 3" xfId="65"/>
    <cellStyle name="Normal 4 4" xfId="66"/>
    <cellStyle name="Normal 4 5" xfId="67"/>
    <cellStyle name="Normal 4 6" xfId="68"/>
    <cellStyle name="Normal 4 7" xfId="69"/>
    <cellStyle name="Normal 4 8" xfId="70"/>
    <cellStyle name="Normal 4 9" xfId="71"/>
    <cellStyle name="Normal 5" xfId="72"/>
    <cellStyle name="Normal 6" xfId="73"/>
    <cellStyle name="Normal 7 10" xfId="74"/>
    <cellStyle name="Normal 7 11" xfId="75"/>
    <cellStyle name="Normal 7 12" xfId="76"/>
    <cellStyle name="Normal 7 13" xfId="77"/>
    <cellStyle name="Normal 7 14" xfId="78"/>
    <cellStyle name="Normal 7 15" xfId="79"/>
    <cellStyle name="Normal 7 2" xfId="80"/>
    <cellStyle name="Normal 7 3" xfId="81"/>
    <cellStyle name="Normal 7 4" xfId="82"/>
    <cellStyle name="Normal 7 5" xfId="83"/>
    <cellStyle name="Normal 7 6" xfId="84"/>
    <cellStyle name="Normal 7 7" xfId="85"/>
    <cellStyle name="Normal 7 8" xfId="86"/>
    <cellStyle name="Normal 7 9" xfId="87"/>
    <cellStyle name="Normal 8 10" xfId="88"/>
    <cellStyle name="Normal 8 11" xfId="89"/>
    <cellStyle name="Normal 8 2" xfId="90"/>
    <cellStyle name="Normal 8 3" xfId="91"/>
    <cellStyle name="Normal 8 4" xfId="92"/>
    <cellStyle name="Normal 8 5" xfId="93"/>
    <cellStyle name="Normal 8 6" xfId="94"/>
    <cellStyle name="Normal 8 7" xfId="95"/>
    <cellStyle name="Normal 8 8" xfId="96"/>
    <cellStyle name="Normal 8 9" xfId="97"/>
    <cellStyle name="Normal 9 10" xfId="98"/>
    <cellStyle name="Normal 9 11" xfId="99"/>
    <cellStyle name="Normal 9 12" xfId="100"/>
    <cellStyle name="Normal 9 13" xfId="101"/>
    <cellStyle name="Normal 9 14" xfId="102"/>
    <cellStyle name="Normal 9 2" xfId="103"/>
    <cellStyle name="Normal 9 3" xfId="104"/>
    <cellStyle name="Normal 9 4" xfId="105"/>
    <cellStyle name="Normal 9 5" xfId="106"/>
    <cellStyle name="Normal 9 6" xfId="107"/>
    <cellStyle name="Normal 9 7" xfId="108"/>
    <cellStyle name="Normal 9 8" xfId="109"/>
    <cellStyle name="Normal 9 9" xfId="1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</xdr:colOff>
      <xdr:row>28</xdr:row>
      <xdr:rowOff>0</xdr:rowOff>
    </xdr:from>
    <xdr:to>
      <xdr:col>16</xdr:col>
      <xdr:colOff>95250</xdr:colOff>
      <xdr:row>28</xdr:row>
      <xdr:rowOff>180975</xdr:rowOff>
    </xdr:to>
    <xdr:sp macro="" textlink="">
      <xdr:nvSpPr>
        <xdr:cNvPr id="1000060" name="Text Box 73"/>
        <xdr:cNvSpPr txBox="1">
          <a:spLocks noChangeArrowheads="1"/>
        </xdr:cNvSpPr>
      </xdr:nvSpPr>
      <xdr:spPr bwMode="auto">
        <a:xfrm>
          <a:off x="13906500" y="79343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</xdr:colOff>
      <xdr:row>28</xdr:row>
      <xdr:rowOff>0</xdr:rowOff>
    </xdr:from>
    <xdr:to>
      <xdr:col>4</xdr:col>
      <xdr:colOff>38100</xdr:colOff>
      <xdr:row>28</xdr:row>
      <xdr:rowOff>180975</xdr:rowOff>
    </xdr:to>
    <xdr:sp macro="" textlink="">
      <xdr:nvSpPr>
        <xdr:cNvPr id="1000061" name="Text Box 132"/>
        <xdr:cNvSpPr txBox="1">
          <a:spLocks noChangeArrowheads="1"/>
        </xdr:cNvSpPr>
      </xdr:nvSpPr>
      <xdr:spPr bwMode="auto">
        <a:xfrm>
          <a:off x="434340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19050</xdr:colOff>
      <xdr:row>28</xdr:row>
      <xdr:rowOff>180975</xdr:rowOff>
    </xdr:to>
    <xdr:sp macro="" textlink="">
      <xdr:nvSpPr>
        <xdr:cNvPr id="1000062" name="Text Box 133"/>
        <xdr:cNvSpPr txBox="1">
          <a:spLocks noChangeArrowheads="1"/>
        </xdr:cNvSpPr>
      </xdr:nvSpPr>
      <xdr:spPr bwMode="auto">
        <a:xfrm>
          <a:off x="578167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28</xdr:row>
      <xdr:rowOff>0</xdr:rowOff>
    </xdr:from>
    <xdr:to>
      <xdr:col>1</xdr:col>
      <xdr:colOff>619125</xdr:colOff>
      <xdr:row>28</xdr:row>
      <xdr:rowOff>180975</xdr:rowOff>
    </xdr:to>
    <xdr:sp macro="" textlink="">
      <xdr:nvSpPr>
        <xdr:cNvPr id="1000063" name="Text Box 154"/>
        <xdr:cNvSpPr txBox="1">
          <a:spLocks noChangeArrowheads="1"/>
        </xdr:cNvSpPr>
      </xdr:nvSpPr>
      <xdr:spPr bwMode="auto">
        <a:xfrm>
          <a:off x="904875" y="7743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28</xdr:row>
      <xdr:rowOff>0</xdr:rowOff>
    </xdr:from>
    <xdr:to>
      <xdr:col>4</xdr:col>
      <xdr:colOff>733425</xdr:colOff>
      <xdr:row>28</xdr:row>
      <xdr:rowOff>180975</xdr:rowOff>
    </xdr:to>
    <xdr:sp macro="" textlink="">
      <xdr:nvSpPr>
        <xdr:cNvPr id="1000066" name="Text Box 97"/>
        <xdr:cNvSpPr txBox="1">
          <a:spLocks noChangeArrowheads="1"/>
        </xdr:cNvSpPr>
      </xdr:nvSpPr>
      <xdr:spPr bwMode="auto">
        <a:xfrm>
          <a:off x="50387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742950</xdr:colOff>
      <xdr:row>28</xdr:row>
      <xdr:rowOff>0</xdr:rowOff>
    </xdr:from>
    <xdr:to>
      <xdr:col>4</xdr:col>
      <xdr:colOff>762000</xdr:colOff>
      <xdr:row>28</xdr:row>
      <xdr:rowOff>180975</xdr:rowOff>
    </xdr:to>
    <xdr:sp macro="" textlink="">
      <xdr:nvSpPr>
        <xdr:cNvPr id="1000067" name="Text Box 97"/>
        <xdr:cNvSpPr txBox="1">
          <a:spLocks noChangeArrowheads="1"/>
        </xdr:cNvSpPr>
      </xdr:nvSpPr>
      <xdr:spPr bwMode="auto">
        <a:xfrm>
          <a:off x="506730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647700</xdr:colOff>
      <xdr:row>28</xdr:row>
      <xdr:rowOff>0</xdr:rowOff>
    </xdr:from>
    <xdr:to>
      <xdr:col>4</xdr:col>
      <xdr:colOff>666750</xdr:colOff>
      <xdr:row>28</xdr:row>
      <xdr:rowOff>180975</xdr:rowOff>
    </xdr:to>
    <xdr:sp macro="" textlink="">
      <xdr:nvSpPr>
        <xdr:cNvPr id="1000068" name="Text Box 167"/>
        <xdr:cNvSpPr txBox="1">
          <a:spLocks noChangeArrowheads="1"/>
        </xdr:cNvSpPr>
      </xdr:nvSpPr>
      <xdr:spPr bwMode="auto">
        <a:xfrm>
          <a:off x="497205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400050</xdr:colOff>
      <xdr:row>28</xdr:row>
      <xdr:rowOff>0</xdr:rowOff>
    </xdr:from>
    <xdr:to>
      <xdr:col>3</xdr:col>
      <xdr:colOff>419100</xdr:colOff>
      <xdr:row>28</xdr:row>
      <xdr:rowOff>180975</xdr:rowOff>
    </xdr:to>
    <xdr:sp macro="" textlink="">
      <xdr:nvSpPr>
        <xdr:cNvPr id="1000069" name="Text Box 95"/>
        <xdr:cNvSpPr txBox="1">
          <a:spLocks noChangeArrowheads="1"/>
        </xdr:cNvSpPr>
      </xdr:nvSpPr>
      <xdr:spPr bwMode="auto">
        <a:xfrm>
          <a:off x="34766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742950</xdr:colOff>
      <xdr:row>28</xdr:row>
      <xdr:rowOff>0</xdr:rowOff>
    </xdr:from>
    <xdr:to>
      <xdr:col>3</xdr:col>
      <xdr:colOff>762000</xdr:colOff>
      <xdr:row>28</xdr:row>
      <xdr:rowOff>180975</xdr:rowOff>
    </xdr:to>
    <xdr:sp macro="" textlink="">
      <xdr:nvSpPr>
        <xdr:cNvPr id="1000070" name="Text Box 97"/>
        <xdr:cNvSpPr txBox="1">
          <a:spLocks noChangeArrowheads="1"/>
        </xdr:cNvSpPr>
      </xdr:nvSpPr>
      <xdr:spPr bwMode="auto">
        <a:xfrm>
          <a:off x="38195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</xdr:colOff>
      <xdr:row>28</xdr:row>
      <xdr:rowOff>0</xdr:rowOff>
    </xdr:from>
    <xdr:to>
      <xdr:col>4</xdr:col>
      <xdr:colOff>38100</xdr:colOff>
      <xdr:row>28</xdr:row>
      <xdr:rowOff>180975</xdr:rowOff>
    </xdr:to>
    <xdr:sp macro="" textlink="">
      <xdr:nvSpPr>
        <xdr:cNvPr id="1000071" name="Text Box 132"/>
        <xdr:cNvSpPr txBox="1">
          <a:spLocks noChangeArrowheads="1"/>
        </xdr:cNvSpPr>
      </xdr:nvSpPr>
      <xdr:spPr bwMode="auto">
        <a:xfrm>
          <a:off x="434340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19050</xdr:colOff>
      <xdr:row>28</xdr:row>
      <xdr:rowOff>180975</xdr:rowOff>
    </xdr:to>
    <xdr:sp macro="" textlink="">
      <xdr:nvSpPr>
        <xdr:cNvPr id="1000072" name="Text Box 133"/>
        <xdr:cNvSpPr txBox="1">
          <a:spLocks noChangeArrowheads="1"/>
        </xdr:cNvSpPr>
      </xdr:nvSpPr>
      <xdr:spPr bwMode="auto">
        <a:xfrm>
          <a:off x="578167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28</xdr:row>
      <xdr:rowOff>0</xdr:rowOff>
    </xdr:from>
    <xdr:to>
      <xdr:col>3</xdr:col>
      <xdr:colOff>171450</xdr:colOff>
      <xdr:row>28</xdr:row>
      <xdr:rowOff>180975</xdr:rowOff>
    </xdr:to>
    <xdr:sp macro="" textlink="">
      <xdr:nvSpPr>
        <xdr:cNvPr id="1000073" name="Text Box 136"/>
        <xdr:cNvSpPr txBox="1">
          <a:spLocks noChangeArrowheads="1"/>
        </xdr:cNvSpPr>
      </xdr:nvSpPr>
      <xdr:spPr bwMode="auto">
        <a:xfrm>
          <a:off x="322897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561975</xdr:colOff>
      <xdr:row>28</xdr:row>
      <xdr:rowOff>0</xdr:rowOff>
    </xdr:from>
    <xdr:to>
      <xdr:col>1</xdr:col>
      <xdr:colOff>609600</xdr:colOff>
      <xdr:row>28</xdr:row>
      <xdr:rowOff>142875</xdr:rowOff>
    </xdr:to>
    <xdr:sp macro="" textlink="">
      <xdr:nvSpPr>
        <xdr:cNvPr id="1000075" name="Text Box 162"/>
        <xdr:cNvSpPr txBox="1">
          <a:spLocks noChangeArrowheads="1"/>
        </xdr:cNvSpPr>
      </xdr:nvSpPr>
      <xdr:spPr bwMode="auto">
        <a:xfrm flipH="1">
          <a:off x="923925" y="7743825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28</xdr:row>
      <xdr:rowOff>0</xdr:rowOff>
    </xdr:from>
    <xdr:to>
      <xdr:col>5</xdr:col>
      <xdr:colOff>38100</xdr:colOff>
      <xdr:row>28</xdr:row>
      <xdr:rowOff>180975</xdr:rowOff>
    </xdr:to>
    <xdr:sp macro="" textlink="">
      <xdr:nvSpPr>
        <xdr:cNvPr id="1000076" name="Text Box 132"/>
        <xdr:cNvSpPr txBox="1">
          <a:spLocks noChangeArrowheads="1"/>
        </xdr:cNvSpPr>
      </xdr:nvSpPr>
      <xdr:spPr bwMode="auto">
        <a:xfrm>
          <a:off x="51911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19050</xdr:colOff>
      <xdr:row>28</xdr:row>
      <xdr:rowOff>180975</xdr:rowOff>
    </xdr:to>
    <xdr:sp macro="" textlink="">
      <xdr:nvSpPr>
        <xdr:cNvPr id="1000077" name="Text Box 133"/>
        <xdr:cNvSpPr txBox="1">
          <a:spLocks noChangeArrowheads="1"/>
        </xdr:cNvSpPr>
      </xdr:nvSpPr>
      <xdr:spPr bwMode="auto">
        <a:xfrm>
          <a:off x="67151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714375</xdr:colOff>
      <xdr:row>28</xdr:row>
      <xdr:rowOff>0</xdr:rowOff>
    </xdr:from>
    <xdr:to>
      <xdr:col>4</xdr:col>
      <xdr:colOff>723900</xdr:colOff>
      <xdr:row>28</xdr:row>
      <xdr:rowOff>180975</xdr:rowOff>
    </xdr:to>
    <xdr:sp macro="" textlink="">
      <xdr:nvSpPr>
        <xdr:cNvPr id="1000078" name="Text Box 97"/>
        <xdr:cNvSpPr txBox="1">
          <a:spLocks noChangeArrowheads="1"/>
        </xdr:cNvSpPr>
      </xdr:nvSpPr>
      <xdr:spPr bwMode="auto">
        <a:xfrm>
          <a:off x="5781675" y="774382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742950</xdr:colOff>
      <xdr:row>28</xdr:row>
      <xdr:rowOff>0</xdr:rowOff>
    </xdr:from>
    <xdr:to>
      <xdr:col>4</xdr:col>
      <xdr:colOff>752475</xdr:colOff>
      <xdr:row>28</xdr:row>
      <xdr:rowOff>180975</xdr:rowOff>
    </xdr:to>
    <xdr:sp macro="" textlink="">
      <xdr:nvSpPr>
        <xdr:cNvPr id="1000079" name="Text Box 97"/>
        <xdr:cNvSpPr txBox="1">
          <a:spLocks noChangeArrowheads="1"/>
        </xdr:cNvSpPr>
      </xdr:nvSpPr>
      <xdr:spPr bwMode="auto">
        <a:xfrm>
          <a:off x="5781675" y="774382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647700</xdr:colOff>
      <xdr:row>28</xdr:row>
      <xdr:rowOff>0</xdr:rowOff>
    </xdr:from>
    <xdr:to>
      <xdr:col>4</xdr:col>
      <xdr:colOff>657225</xdr:colOff>
      <xdr:row>28</xdr:row>
      <xdr:rowOff>180975</xdr:rowOff>
    </xdr:to>
    <xdr:sp macro="" textlink="">
      <xdr:nvSpPr>
        <xdr:cNvPr id="1000080" name="Text Box 167"/>
        <xdr:cNvSpPr txBox="1">
          <a:spLocks noChangeArrowheads="1"/>
        </xdr:cNvSpPr>
      </xdr:nvSpPr>
      <xdr:spPr bwMode="auto">
        <a:xfrm>
          <a:off x="5781675" y="7743825"/>
          <a:ext cx="95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400050</xdr:colOff>
      <xdr:row>28</xdr:row>
      <xdr:rowOff>0</xdr:rowOff>
    </xdr:from>
    <xdr:to>
      <xdr:col>4</xdr:col>
      <xdr:colOff>419100</xdr:colOff>
      <xdr:row>28</xdr:row>
      <xdr:rowOff>180975</xdr:rowOff>
    </xdr:to>
    <xdr:sp macro="" textlink="">
      <xdr:nvSpPr>
        <xdr:cNvPr id="1000081" name="Text Box 95"/>
        <xdr:cNvSpPr txBox="1">
          <a:spLocks noChangeArrowheads="1"/>
        </xdr:cNvSpPr>
      </xdr:nvSpPr>
      <xdr:spPr bwMode="auto">
        <a:xfrm>
          <a:off x="472440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19050</xdr:colOff>
      <xdr:row>28</xdr:row>
      <xdr:rowOff>0</xdr:rowOff>
    </xdr:from>
    <xdr:to>
      <xdr:col>5</xdr:col>
      <xdr:colOff>38100</xdr:colOff>
      <xdr:row>28</xdr:row>
      <xdr:rowOff>180975</xdr:rowOff>
    </xdr:to>
    <xdr:sp macro="" textlink="">
      <xdr:nvSpPr>
        <xdr:cNvPr id="1000083" name="Text Box 132"/>
        <xdr:cNvSpPr txBox="1">
          <a:spLocks noChangeArrowheads="1"/>
        </xdr:cNvSpPr>
      </xdr:nvSpPr>
      <xdr:spPr bwMode="auto">
        <a:xfrm>
          <a:off x="51911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28</xdr:row>
      <xdr:rowOff>0</xdr:rowOff>
    </xdr:from>
    <xdr:to>
      <xdr:col>7</xdr:col>
      <xdr:colOff>19050</xdr:colOff>
      <xdr:row>28</xdr:row>
      <xdr:rowOff>180975</xdr:rowOff>
    </xdr:to>
    <xdr:sp macro="" textlink="">
      <xdr:nvSpPr>
        <xdr:cNvPr id="1000084" name="Text Box 133"/>
        <xdr:cNvSpPr txBox="1">
          <a:spLocks noChangeArrowheads="1"/>
        </xdr:cNvSpPr>
      </xdr:nvSpPr>
      <xdr:spPr bwMode="auto">
        <a:xfrm>
          <a:off x="6715125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28</xdr:row>
      <xdr:rowOff>0</xdr:rowOff>
    </xdr:from>
    <xdr:to>
      <xdr:col>4</xdr:col>
      <xdr:colOff>171450</xdr:colOff>
      <xdr:row>28</xdr:row>
      <xdr:rowOff>180975</xdr:rowOff>
    </xdr:to>
    <xdr:sp macro="" textlink="">
      <xdr:nvSpPr>
        <xdr:cNvPr id="1000085" name="Text Box 136"/>
        <xdr:cNvSpPr txBox="1">
          <a:spLocks noChangeArrowheads="1"/>
        </xdr:cNvSpPr>
      </xdr:nvSpPr>
      <xdr:spPr bwMode="auto">
        <a:xfrm>
          <a:off x="4476750" y="7743825"/>
          <a:ext cx="190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161364</xdr:colOff>
      <xdr:row>33</xdr:row>
      <xdr:rowOff>160021</xdr:rowOff>
    </xdr:from>
    <xdr:to>
      <xdr:col>1</xdr:col>
      <xdr:colOff>161925</xdr:colOff>
      <xdr:row>40</xdr:row>
      <xdr:rowOff>187139</xdr:rowOff>
    </xdr:to>
    <xdr:cxnSp macro="">
      <xdr:nvCxnSpPr>
        <xdr:cNvPr id="1000086" name="Straight Connector 28"/>
        <xdr:cNvCxnSpPr>
          <a:cxnSpLocks noChangeShapeType="1"/>
        </xdr:cNvCxnSpPr>
      </xdr:nvCxnSpPr>
      <xdr:spPr bwMode="auto">
        <a:xfrm rot="5400000">
          <a:off x="-156714" y="8155249"/>
          <a:ext cx="1360618" cy="561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161925</xdr:colOff>
      <xdr:row>41</xdr:row>
      <xdr:rowOff>0</xdr:rowOff>
    </xdr:from>
    <xdr:to>
      <xdr:col>1</xdr:col>
      <xdr:colOff>904875</xdr:colOff>
      <xdr:row>41</xdr:row>
      <xdr:rowOff>0</xdr:rowOff>
    </xdr:to>
    <xdr:cxnSp macro="">
      <xdr:nvCxnSpPr>
        <xdr:cNvPr id="1000087" name="Straight Connector 30"/>
        <xdr:cNvCxnSpPr>
          <a:cxnSpLocks noChangeShapeType="1"/>
        </xdr:cNvCxnSpPr>
      </xdr:nvCxnSpPr>
      <xdr:spPr bwMode="auto">
        <a:xfrm>
          <a:off x="523875" y="8839200"/>
          <a:ext cx="7429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903754</xdr:colOff>
      <xdr:row>39</xdr:row>
      <xdr:rowOff>105896</xdr:rowOff>
    </xdr:from>
    <xdr:to>
      <xdr:col>1</xdr:col>
      <xdr:colOff>904875</xdr:colOff>
      <xdr:row>41</xdr:row>
      <xdr:rowOff>0</xdr:rowOff>
    </xdr:to>
    <xdr:cxnSp macro="">
      <xdr:nvCxnSpPr>
        <xdr:cNvPr id="1000088" name="Straight Connector 33"/>
        <xdr:cNvCxnSpPr>
          <a:cxnSpLocks noChangeShapeType="1"/>
        </xdr:cNvCxnSpPr>
      </xdr:nvCxnSpPr>
      <xdr:spPr bwMode="auto">
        <a:xfrm rot="16200000" flipV="1">
          <a:off x="1128713" y="8701087"/>
          <a:ext cx="275104" cy="1121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578784</xdr:colOff>
      <xdr:row>38</xdr:row>
      <xdr:rowOff>103095</xdr:rowOff>
    </xdr:from>
    <xdr:to>
      <xdr:col>1</xdr:col>
      <xdr:colOff>904876</xdr:colOff>
      <xdr:row>39</xdr:row>
      <xdr:rowOff>104776</xdr:rowOff>
    </xdr:to>
    <xdr:cxnSp macro="">
      <xdr:nvCxnSpPr>
        <xdr:cNvPr id="1000089" name="Straight Connector 35"/>
        <xdr:cNvCxnSpPr>
          <a:cxnSpLocks noChangeShapeType="1"/>
        </xdr:cNvCxnSpPr>
      </xdr:nvCxnSpPr>
      <xdr:spPr bwMode="auto">
        <a:xfrm rot="10800000">
          <a:off x="940734" y="8370795"/>
          <a:ext cx="326092" cy="192181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438153</xdr:colOff>
      <xdr:row>33</xdr:row>
      <xdr:rowOff>161926</xdr:rowOff>
    </xdr:from>
    <xdr:to>
      <xdr:col>1</xdr:col>
      <xdr:colOff>581586</xdr:colOff>
      <xdr:row>38</xdr:row>
      <xdr:rowOff>105899</xdr:rowOff>
    </xdr:to>
    <xdr:cxnSp macro="">
      <xdr:nvCxnSpPr>
        <xdr:cNvPr id="1000090" name="Straight Connector 40"/>
        <xdr:cNvCxnSpPr>
          <a:cxnSpLocks noChangeShapeType="1"/>
        </xdr:cNvCxnSpPr>
      </xdr:nvCxnSpPr>
      <xdr:spPr bwMode="auto">
        <a:xfrm rot="16200000" flipV="1">
          <a:off x="423583" y="7853646"/>
          <a:ext cx="896473" cy="143433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161925</xdr:colOff>
      <xdr:row>33</xdr:row>
      <xdr:rowOff>161925</xdr:rowOff>
    </xdr:from>
    <xdr:to>
      <xdr:col>1</xdr:col>
      <xdr:colOff>438150</xdr:colOff>
      <xdr:row>33</xdr:row>
      <xdr:rowOff>161925</xdr:rowOff>
    </xdr:to>
    <xdr:cxnSp macro="">
      <xdr:nvCxnSpPr>
        <xdr:cNvPr id="1000091" name="Straight Connector 43"/>
        <xdr:cNvCxnSpPr>
          <a:cxnSpLocks noChangeShapeType="1"/>
        </xdr:cNvCxnSpPr>
      </xdr:nvCxnSpPr>
      <xdr:spPr bwMode="auto">
        <a:xfrm>
          <a:off x="523875" y="7477125"/>
          <a:ext cx="2762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1123950</xdr:colOff>
      <xdr:row>39</xdr:row>
      <xdr:rowOff>95250</xdr:rowOff>
    </xdr:from>
    <xdr:to>
      <xdr:col>1</xdr:col>
      <xdr:colOff>1123950</xdr:colOff>
      <xdr:row>41</xdr:row>
      <xdr:rowOff>0</xdr:rowOff>
    </xdr:to>
    <xdr:cxnSp macro="">
      <xdr:nvCxnSpPr>
        <xdr:cNvPr id="1000092" name="Straight Connector 52"/>
        <xdr:cNvCxnSpPr>
          <a:cxnSpLocks noChangeShapeType="1"/>
        </xdr:cNvCxnSpPr>
      </xdr:nvCxnSpPr>
      <xdr:spPr bwMode="auto">
        <a:xfrm rot="5400000">
          <a:off x="1343025" y="8696325"/>
          <a:ext cx="2857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161925</xdr:colOff>
      <xdr:row>33</xdr:row>
      <xdr:rowOff>19050</xdr:rowOff>
    </xdr:from>
    <xdr:to>
      <xdr:col>1</xdr:col>
      <xdr:colOff>438150</xdr:colOff>
      <xdr:row>33</xdr:row>
      <xdr:rowOff>19050</xdr:rowOff>
    </xdr:to>
    <xdr:cxnSp macro="">
      <xdr:nvCxnSpPr>
        <xdr:cNvPr id="1000093" name="Straight Connector 53"/>
        <xdr:cNvCxnSpPr>
          <a:cxnSpLocks noChangeShapeType="1"/>
        </xdr:cNvCxnSpPr>
      </xdr:nvCxnSpPr>
      <xdr:spPr bwMode="auto">
        <a:xfrm>
          <a:off x="523875" y="7334250"/>
          <a:ext cx="2762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400050</xdr:colOff>
      <xdr:row>33</xdr:row>
      <xdr:rowOff>19050</xdr:rowOff>
    </xdr:from>
    <xdr:to>
      <xdr:col>1</xdr:col>
      <xdr:colOff>571500</xdr:colOff>
      <xdr:row>33</xdr:row>
      <xdr:rowOff>19050</xdr:rowOff>
    </xdr:to>
    <xdr:cxnSp macro="">
      <xdr:nvCxnSpPr>
        <xdr:cNvPr id="1000094" name="Straight Connector 54"/>
        <xdr:cNvCxnSpPr>
          <a:cxnSpLocks noChangeShapeType="1"/>
        </xdr:cNvCxnSpPr>
      </xdr:nvCxnSpPr>
      <xdr:spPr bwMode="auto">
        <a:xfrm>
          <a:off x="762000" y="7334250"/>
          <a:ext cx="1714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533400</xdr:colOff>
      <xdr:row>33</xdr:row>
      <xdr:rowOff>19050</xdr:rowOff>
    </xdr:from>
    <xdr:to>
      <xdr:col>1</xdr:col>
      <xdr:colOff>866775</xdr:colOff>
      <xdr:row>33</xdr:row>
      <xdr:rowOff>19050</xdr:rowOff>
    </xdr:to>
    <xdr:cxnSp macro="">
      <xdr:nvCxnSpPr>
        <xdr:cNvPr id="1000095" name="Straight Connector 57"/>
        <xdr:cNvCxnSpPr>
          <a:cxnSpLocks noChangeShapeType="1"/>
        </xdr:cNvCxnSpPr>
      </xdr:nvCxnSpPr>
      <xdr:spPr bwMode="auto">
        <a:xfrm>
          <a:off x="895350" y="7334250"/>
          <a:ext cx="3333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1123950</xdr:colOff>
      <xdr:row>38</xdr:row>
      <xdr:rowOff>19050</xdr:rowOff>
    </xdr:from>
    <xdr:to>
      <xdr:col>1</xdr:col>
      <xdr:colOff>1123950</xdr:colOff>
      <xdr:row>39</xdr:row>
      <xdr:rowOff>104775</xdr:rowOff>
    </xdr:to>
    <xdr:cxnSp macro="">
      <xdr:nvCxnSpPr>
        <xdr:cNvPr id="1000096" name="Straight Connector 60"/>
        <xdr:cNvCxnSpPr>
          <a:cxnSpLocks noChangeShapeType="1"/>
        </xdr:cNvCxnSpPr>
      </xdr:nvCxnSpPr>
      <xdr:spPr bwMode="auto">
        <a:xfrm rot="5400000">
          <a:off x="1347787" y="8424863"/>
          <a:ext cx="2762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1123950</xdr:colOff>
      <xdr:row>33</xdr:row>
      <xdr:rowOff>152400</xdr:rowOff>
    </xdr:from>
    <xdr:to>
      <xdr:col>1</xdr:col>
      <xdr:colOff>1123950</xdr:colOff>
      <xdr:row>38</xdr:row>
      <xdr:rowOff>28575</xdr:rowOff>
    </xdr:to>
    <xdr:cxnSp macro="">
      <xdr:nvCxnSpPr>
        <xdr:cNvPr id="1000097" name="Straight Connector 61"/>
        <xdr:cNvCxnSpPr>
          <a:cxnSpLocks noChangeShapeType="1"/>
        </xdr:cNvCxnSpPr>
      </xdr:nvCxnSpPr>
      <xdr:spPr bwMode="auto">
        <a:xfrm rot="5400000">
          <a:off x="1071562" y="7881938"/>
          <a:ext cx="8286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1</xdr:col>
      <xdr:colOff>304800</xdr:colOff>
      <xdr:row>32</xdr:row>
      <xdr:rowOff>66675</xdr:rowOff>
    </xdr:from>
    <xdr:to>
      <xdr:col>1</xdr:col>
      <xdr:colOff>304800</xdr:colOff>
      <xdr:row>33</xdr:row>
      <xdr:rowOff>19050</xdr:rowOff>
    </xdr:to>
    <xdr:cxnSp macro="">
      <xdr:nvCxnSpPr>
        <xdr:cNvPr id="1000098" name="Straight Connector 64"/>
        <xdr:cNvCxnSpPr>
          <a:cxnSpLocks noChangeShapeType="1"/>
        </xdr:cNvCxnSpPr>
      </xdr:nvCxnSpPr>
      <xdr:spPr bwMode="auto">
        <a:xfrm rot="5400000" flipH="1" flipV="1">
          <a:off x="595312" y="7262813"/>
          <a:ext cx="1428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0</xdr:col>
      <xdr:colOff>142875</xdr:colOff>
      <xdr:row>32</xdr:row>
      <xdr:rowOff>66675</xdr:rowOff>
    </xdr:from>
    <xdr:to>
      <xdr:col>1</xdr:col>
      <xdr:colOff>304800</xdr:colOff>
      <xdr:row>32</xdr:row>
      <xdr:rowOff>66675</xdr:rowOff>
    </xdr:to>
    <xdr:cxnSp macro="">
      <xdr:nvCxnSpPr>
        <xdr:cNvPr id="1000099" name="Straight Connector 66"/>
        <xdr:cNvCxnSpPr>
          <a:cxnSpLocks noChangeShapeType="1"/>
        </xdr:cNvCxnSpPr>
      </xdr:nvCxnSpPr>
      <xdr:spPr bwMode="auto">
        <a:xfrm rot="10800000">
          <a:off x="142875" y="7191375"/>
          <a:ext cx="5238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485775</xdr:colOff>
      <xdr:row>30</xdr:row>
      <xdr:rowOff>171450</xdr:rowOff>
    </xdr:from>
    <xdr:to>
      <xdr:col>1</xdr:col>
      <xdr:colOff>485775</xdr:colOff>
      <xdr:row>33</xdr:row>
      <xdr:rowOff>19050</xdr:rowOff>
    </xdr:to>
    <xdr:cxnSp macro="">
      <xdr:nvCxnSpPr>
        <xdr:cNvPr id="1000100" name="Straight Connector 68"/>
        <xdr:cNvCxnSpPr>
          <a:cxnSpLocks noChangeShapeType="1"/>
        </xdr:cNvCxnSpPr>
      </xdr:nvCxnSpPr>
      <xdr:spPr bwMode="auto">
        <a:xfrm rot="5400000" flipH="1" flipV="1">
          <a:off x="638175" y="7124700"/>
          <a:ext cx="4191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0</xdr:col>
      <xdr:colOff>158002</xdr:colOff>
      <xdr:row>30</xdr:row>
      <xdr:rowOff>174251</xdr:rowOff>
    </xdr:from>
    <xdr:to>
      <xdr:col>1</xdr:col>
      <xdr:colOff>481852</xdr:colOff>
      <xdr:row>30</xdr:row>
      <xdr:rowOff>174251</xdr:rowOff>
    </xdr:to>
    <xdr:cxnSp macro="">
      <xdr:nvCxnSpPr>
        <xdr:cNvPr id="1000101" name="Straight Connector 70"/>
        <xdr:cNvCxnSpPr>
          <a:cxnSpLocks noChangeShapeType="1"/>
        </xdr:cNvCxnSpPr>
      </xdr:nvCxnSpPr>
      <xdr:spPr bwMode="auto">
        <a:xfrm rot="10800000">
          <a:off x="158002" y="6917951"/>
          <a:ext cx="6858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704850</xdr:colOff>
      <xdr:row>32</xdr:row>
      <xdr:rowOff>66675</xdr:rowOff>
    </xdr:from>
    <xdr:to>
      <xdr:col>1</xdr:col>
      <xdr:colOff>704850</xdr:colOff>
      <xdr:row>33</xdr:row>
      <xdr:rowOff>19050</xdr:rowOff>
    </xdr:to>
    <xdr:cxnSp macro="">
      <xdr:nvCxnSpPr>
        <xdr:cNvPr id="1000102" name="Straight Connector 73"/>
        <xdr:cNvCxnSpPr>
          <a:cxnSpLocks noChangeShapeType="1"/>
        </xdr:cNvCxnSpPr>
      </xdr:nvCxnSpPr>
      <xdr:spPr bwMode="auto">
        <a:xfrm rot="5400000" flipH="1" flipV="1">
          <a:off x="995362" y="7262813"/>
          <a:ext cx="1428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704850</xdr:colOff>
      <xdr:row>32</xdr:row>
      <xdr:rowOff>66675</xdr:rowOff>
    </xdr:from>
    <xdr:to>
      <xdr:col>1</xdr:col>
      <xdr:colOff>1209675</xdr:colOff>
      <xdr:row>32</xdr:row>
      <xdr:rowOff>66675</xdr:rowOff>
    </xdr:to>
    <xdr:cxnSp macro="">
      <xdr:nvCxnSpPr>
        <xdr:cNvPr id="1000103" name="Straight Connector 75"/>
        <xdr:cNvCxnSpPr>
          <a:cxnSpLocks noChangeShapeType="1"/>
        </xdr:cNvCxnSpPr>
      </xdr:nvCxnSpPr>
      <xdr:spPr bwMode="auto">
        <a:xfrm>
          <a:off x="1066800" y="7191375"/>
          <a:ext cx="5048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1123950</xdr:colOff>
      <xdr:row>35</xdr:row>
      <xdr:rowOff>180975</xdr:rowOff>
    </xdr:from>
    <xdr:to>
      <xdr:col>2</xdr:col>
      <xdr:colOff>190500</xdr:colOff>
      <xdr:row>35</xdr:row>
      <xdr:rowOff>180975</xdr:rowOff>
    </xdr:to>
    <xdr:cxnSp macro="">
      <xdr:nvCxnSpPr>
        <xdr:cNvPr id="1000104" name="Straight Connector 79"/>
        <xdr:cNvCxnSpPr>
          <a:cxnSpLocks noChangeShapeType="1"/>
        </xdr:cNvCxnSpPr>
      </xdr:nvCxnSpPr>
      <xdr:spPr bwMode="auto">
        <a:xfrm>
          <a:off x="1485900" y="7877175"/>
          <a:ext cx="6000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1133475</xdr:colOff>
      <xdr:row>38</xdr:row>
      <xdr:rowOff>161925</xdr:rowOff>
    </xdr:from>
    <xdr:to>
      <xdr:col>2</xdr:col>
      <xdr:colOff>171450</xdr:colOff>
      <xdr:row>38</xdr:row>
      <xdr:rowOff>161925</xdr:rowOff>
    </xdr:to>
    <xdr:cxnSp macro="">
      <xdr:nvCxnSpPr>
        <xdr:cNvPr id="1000105" name="Straight Connector 81"/>
        <xdr:cNvCxnSpPr>
          <a:cxnSpLocks noChangeShapeType="1"/>
        </xdr:cNvCxnSpPr>
      </xdr:nvCxnSpPr>
      <xdr:spPr bwMode="auto">
        <a:xfrm>
          <a:off x="1495425" y="8429625"/>
          <a:ext cx="5715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1123950</xdr:colOff>
      <xdr:row>40</xdr:row>
      <xdr:rowOff>38100</xdr:rowOff>
    </xdr:from>
    <xdr:to>
      <xdr:col>2</xdr:col>
      <xdr:colOff>152400</xdr:colOff>
      <xdr:row>40</xdr:row>
      <xdr:rowOff>38100</xdr:rowOff>
    </xdr:to>
    <xdr:cxnSp macro="">
      <xdr:nvCxnSpPr>
        <xdr:cNvPr id="1000106" name="Straight Connector 85"/>
        <xdr:cNvCxnSpPr>
          <a:cxnSpLocks noChangeShapeType="1"/>
        </xdr:cNvCxnSpPr>
      </xdr:nvCxnSpPr>
      <xdr:spPr bwMode="auto">
        <a:xfrm>
          <a:off x="1485900" y="8686800"/>
          <a:ext cx="56197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0</xdr:col>
      <xdr:colOff>151900</xdr:colOff>
      <xdr:row>29</xdr:row>
      <xdr:rowOff>79207</xdr:rowOff>
    </xdr:from>
    <xdr:to>
      <xdr:col>1</xdr:col>
      <xdr:colOff>231108</xdr:colOff>
      <xdr:row>30</xdr:row>
      <xdr:rowOff>134353</xdr:rowOff>
    </xdr:to>
    <xdr:sp macro="" textlink="">
      <xdr:nvSpPr>
        <xdr:cNvPr id="94" name="TextBox 93"/>
        <xdr:cNvSpPr txBox="1"/>
      </xdr:nvSpPr>
      <xdr:spPr>
        <a:xfrm>
          <a:off x="151900" y="6632407"/>
          <a:ext cx="441158" cy="245646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W2</a:t>
          </a:r>
        </a:p>
      </xdr:txBody>
    </xdr:sp>
    <xdr:clientData/>
  </xdr:twoCellAnchor>
  <xdr:twoCellAnchor>
    <xdr:from>
      <xdr:col>0</xdr:col>
      <xdr:colOff>151900</xdr:colOff>
      <xdr:row>31</xdr:row>
      <xdr:rowOff>9023</xdr:rowOff>
    </xdr:from>
    <xdr:to>
      <xdr:col>1</xdr:col>
      <xdr:colOff>231108</xdr:colOff>
      <xdr:row>32</xdr:row>
      <xdr:rowOff>64169</xdr:rowOff>
    </xdr:to>
    <xdr:sp macro="" textlink="">
      <xdr:nvSpPr>
        <xdr:cNvPr id="95" name="TextBox 94"/>
        <xdr:cNvSpPr txBox="1"/>
      </xdr:nvSpPr>
      <xdr:spPr>
        <a:xfrm>
          <a:off x="151900" y="6943223"/>
          <a:ext cx="441158" cy="245646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W1</a:t>
          </a:r>
        </a:p>
      </xdr:txBody>
    </xdr:sp>
    <xdr:clientData/>
  </xdr:twoCellAnchor>
  <xdr:twoCellAnchor>
    <xdr:from>
      <xdr:col>1</xdr:col>
      <xdr:colOff>707358</xdr:colOff>
      <xdr:row>31</xdr:row>
      <xdr:rowOff>9023</xdr:rowOff>
    </xdr:from>
    <xdr:to>
      <xdr:col>1</xdr:col>
      <xdr:colOff>1148516</xdr:colOff>
      <xdr:row>32</xdr:row>
      <xdr:rowOff>64169</xdr:rowOff>
    </xdr:to>
    <xdr:sp macro="" textlink="">
      <xdr:nvSpPr>
        <xdr:cNvPr id="96" name="TextBox 95"/>
        <xdr:cNvSpPr txBox="1"/>
      </xdr:nvSpPr>
      <xdr:spPr>
        <a:xfrm>
          <a:off x="1069308" y="6943223"/>
          <a:ext cx="441158" cy="245646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W3</a:t>
          </a:r>
        </a:p>
      </xdr:txBody>
    </xdr:sp>
    <xdr:clientData/>
  </xdr:twoCellAnchor>
  <xdr:twoCellAnchor>
    <xdr:from>
      <xdr:col>1</xdr:col>
      <xdr:colOff>1198648</xdr:colOff>
      <xdr:row>34</xdr:row>
      <xdr:rowOff>94247</xdr:rowOff>
    </xdr:from>
    <xdr:to>
      <xdr:col>2</xdr:col>
      <xdr:colOff>105779</xdr:colOff>
      <xdr:row>35</xdr:row>
      <xdr:rowOff>149393</xdr:rowOff>
    </xdr:to>
    <xdr:sp macro="" textlink="">
      <xdr:nvSpPr>
        <xdr:cNvPr id="97" name="TextBox 96"/>
        <xdr:cNvSpPr txBox="1"/>
      </xdr:nvSpPr>
      <xdr:spPr>
        <a:xfrm>
          <a:off x="1560598" y="7599947"/>
          <a:ext cx="440656" cy="245646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H3</a:t>
          </a:r>
        </a:p>
      </xdr:txBody>
    </xdr:sp>
    <xdr:clientData/>
  </xdr:twoCellAnchor>
  <xdr:twoCellAnchor>
    <xdr:from>
      <xdr:col>1</xdr:col>
      <xdr:colOff>1198648</xdr:colOff>
      <xdr:row>37</xdr:row>
      <xdr:rowOff>74194</xdr:rowOff>
    </xdr:from>
    <xdr:to>
      <xdr:col>2</xdr:col>
      <xdr:colOff>105779</xdr:colOff>
      <xdr:row>38</xdr:row>
      <xdr:rowOff>129340</xdr:rowOff>
    </xdr:to>
    <xdr:sp macro="" textlink="">
      <xdr:nvSpPr>
        <xdr:cNvPr id="102" name="TextBox 101"/>
        <xdr:cNvSpPr txBox="1"/>
      </xdr:nvSpPr>
      <xdr:spPr>
        <a:xfrm>
          <a:off x="1560598" y="8151394"/>
          <a:ext cx="440656" cy="245646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H2</a:t>
          </a:r>
        </a:p>
      </xdr:txBody>
    </xdr:sp>
    <xdr:clientData/>
  </xdr:twoCellAnchor>
  <xdr:twoCellAnchor>
    <xdr:from>
      <xdr:col>1</xdr:col>
      <xdr:colOff>1207229</xdr:colOff>
      <xdr:row>38</xdr:row>
      <xdr:rowOff>183009</xdr:rowOff>
    </xdr:from>
    <xdr:to>
      <xdr:col>2</xdr:col>
      <xdr:colOff>46681</xdr:colOff>
      <xdr:row>40</xdr:row>
      <xdr:rowOff>18578</xdr:rowOff>
    </xdr:to>
    <xdr:sp macro="" textlink="">
      <xdr:nvSpPr>
        <xdr:cNvPr id="103" name="TextBox 102"/>
        <xdr:cNvSpPr txBox="1"/>
      </xdr:nvSpPr>
      <xdr:spPr>
        <a:xfrm>
          <a:off x="1596528" y="7407674"/>
          <a:ext cx="505290" cy="215815"/>
        </a:xfrm>
        <a:prstGeom prst="rect">
          <a:avLst/>
        </a:prstGeom>
        <a:solidFill>
          <a:schemeClr val="bg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H1</a:t>
          </a:r>
        </a:p>
      </xdr:txBody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55" name="Text Box 154"/>
        <xdr:cNvSpPr txBox="1">
          <a:spLocks noChangeArrowheads="1"/>
        </xdr:cNvSpPr>
      </xdr:nvSpPr>
      <xdr:spPr bwMode="auto">
        <a:xfrm>
          <a:off x="904875" y="10153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56" name="Text Box 162"/>
        <xdr:cNvSpPr txBox="1">
          <a:spLocks noChangeArrowheads="1"/>
        </xdr:cNvSpPr>
      </xdr:nvSpPr>
      <xdr:spPr bwMode="auto">
        <a:xfrm flipH="1">
          <a:off x="790575" y="1015365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57" name="Text Box 154"/>
        <xdr:cNvSpPr txBox="1">
          <a:spLocks noChangeArrowheads="1"/>
        </xdr:cNvSpPr>
      </xdr:nvSpPr>
      <xdr:spPr bwMode="auto">
        <a:xfrm>
          <a:off x="904875" y="101536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42</xdr:row>
      <xdr:rowOff>0</xdr:rowOff>
    </xdr:from>
    <xdr:to>
      <xdr:col>1</xdr:col>
      <xdr:colOff>619125</xdr:colOff>
      <xdr:row>42</xdr:row>
      <xdr:rowOff>180975</xdr:rowOff>
    </xdr:to>
    <xdr:sp macro="" textlink="">
      <xdr:nvSpPr>
        <xdr:cNvPr id="66" name="Text Box 154"/>
        <xdr:cNvSpPr txBox="1">
          <a:spLocks noChangeArrowheads="1"/>
        </xdr:cNvSpPr>
      </xdr:nvSpPr>
      <xdr:spPr bwMode="auto">
        <a:xfrm>
          <a:off x="904875" y="7124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561975</xdr:colOff>
      <xdr:row>42</xdr:row>
      <xdr:rowOff>0</xdr:rowOff>
    </xdr:from>
    <xdr:to>
      <xdr:col>1</xdr:col>
      <xdr:colOff>609600</xdr:colOff>
      <xdr:row>42</xdr:row>
      <xdr:rowOff>142875</xdr:rowOff>
    </xdr:to>
    <xdr:sp macro="" textlink="">
      <xdr:nvSpPr>
        <xdr:cNvPr id="67" name="Text Box 162"/>
        <xdr:cNvSpPr txBox="1">
          <a:spLocks noChangeArrowheads="1"/>
        </xdr:cNvSpPr>
      </xdr:nvSpPr>
      <xdr:spPr bwMode="auto">
        <a:xfrm flipH="1">
          <a:off x="923925" y="71247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58" name="Text Box 154"/>
        <xdr:cNvSpPr txBox="1">
          <a:spLocks noChangeArrowheads="1"/>
        </xdr:cNvSpPr>
      </xdr:nvSpPr>
      <xdr:spPr bwMode="auto">
        <a:xfrm>
          <a:off x="904875" y="130302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59" name="Text Box 162"/>
        <xdr:cNvSpPr txBox="1">
          <a:spLocks noChangeArrowheads="1"/>
        </xdr:cNvSpPr>
      </xdr:nvSpPr>
      <xdr:spPr bwMode="auto">
        <a:xfrm flipH="1">
          <a:off x="790575" y="130302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0" name="Text Box 154"/>
        <xdr:cNvSpPr txBox="1">
          <a:spLocks noChangeArrowheads="1"/>
        </xdr:cNvSpPr>
      </xdr:nvSpPr>
      <xdr:spPr bwMode="auto">
        <a:xfrm>
          <a:off x="904875" y="130302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1" name="Text Box 154"/>
        <xdr:cNvSpPr txBox="1">
          <a:spLocks noChangeArrowheads="1"/>
        </xdr:cNvSpPr>
      </xdr:nvSpPr>
      <xdr:spPr bwMode="auto">
        <a:xfrm>
          <a:off x="904875" y="13220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62" name="Text Box 162"/>
        <xdr:cNvSpPr txBox="1">
          <a:spLocks noChangeArrowheads="1"/>
        </xdr:cNvSpPr>
      </xdr:nvSpPr>
      <xdr:spPr bwMode="auto">
        <a:xfrm flipH="1">
          <a:off x="790575" y="132207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3" name="Text Box 154"/>
        <xdr:cNvSpPr txBox="1">
          <a:spLocks noChangeArrowheads="1"/>
        </xdr:cNvSpPr>
      </xdr:nvSpPr>
      <xdr:spPr bwMode="auto">
        <a:xfrm>
          <a:off x="904875" y="13220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4" name="Text Box 154"/>
        <xdr:cNvSpPr txBox="1">
          <a:spLocks noChangeArrowheads="1"/>
        </xdr:cNvSpPr>
      </xdr:nvSpPr>
      <xdr:spPr bwMode="auto">
        <a:xfrm>
          <a:off x="904875" y="13601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65" name="Text Box 162"/>
        <xdr:cNvSpPr txBox="1">
          <a:spLocks noChangeArrowheads="1"/>
        </xdr:cNvSpPr>
      </xdr:nvSpPr>
      <xdr:spPr bwMode="auto">
        <a:xfrm flipH="1">
          <a:off x="790575" y="136017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8" name="Text Box 154"/>
        <xdr:cNvSpPr txBox="1">
          <a:spLocks noChangeArrowheads="1"/>
        </xdr:cNvSpPr>
      </xdr:nvSpPr>
      <xdr:spPr bwMode="auto">
        <a:xfrm>
          <a:off x="904875" y="13601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69" name="Text Box 154"/>
        <xdr:cNvSpPr txBox="1">
          <a:spLocks noChangeArrowheads="1"/>
        </xdr:cNvSpPr>
      </xdr:nvSpPr>
      <xdr:spPr bwMode="auto">
        <a:xfrm>
          <a:off x="904875" y="137922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70" name="Text Box 162"/>
        <xdr:cNvSpPr txBox="1">
          <a:spLocks noChangeArrowheads="1"/>
        </xdr:cNvSpPr>
      </xdr:nvSpPr>
      <xdr:spPr bwMode="auto">
        <a:xfrm flipH="1">
          <a:off x="790575" y="137922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71" name="Text Box 154"/>
        <xdr:cNvSpPr txBox="1">
          <a:spLocks noChangeArrowheads="1"/>
        </xdr:cNvSpPr>
      </xdr:nvSpPr>
      <xdr:spPr bwMode="auto">
        <a:xfrm>
          <a:off x="904875" y="137922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72" name="Text Box 154"/>
        <xdr:cNvSpPr txBox="1">
          <a:spLocks noChangeArrowheads="1"/>
        </xdr:cNvSpPr>
      </xdr:nvSpPr>
      <xdr:spPr bwMode="auto">
        <a:xfrm>
          <a:off x="904875" y="13982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428625</xdr:colOff>
      <xdr:row>65</xdr:row>
      <xdr:rowOff>0</xdr:rowOff>
    </xdr:from>
    <xdr:to>
      <xdr:col>1</xdr:col>
      <xdr:colOff>476250</xdr:colOff>
      <xdr:row>65</xdr:row>
      <xdr:rowOff>142875</xdr:rowOff>
    </xdr:to>
    <xdr:sp macro="" textlink="">
      <xdr:nvSpPr>
        <xdr:cNvPr id="73" name="Text Box 162"/>
        <xdr:cNvSpPr txBox="1">
          <a:spLocks noChangeArrowheads="1"/>
        </xdr:cNvSpPr>
      </xdr:nvSpPr>
      <xdr:spPr bwMode="auto">
        <a:xfrm flipH="1">
          <a:off x="790575" y="13982700"/>
          <a:ext cx="4762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542925</xdr:colOff>
      <xdr:row>65</xdr:row>
      <xdr:rowOff>0</xdr:rowOff>
    </xdr:from>
    <xdr:to>
      <xdr:col>1</xdr:col>
      <xdr:colOff>619125</xdr:colOff>
      <xdr:row>65</xdr:row>
      <xdr:rowOff>180975</xdr:rowOff>
    </xdr:to>
    <xdr:sp macro="" textlink="">
      <xdr:nvSpPr>
        <xdr:cNvPr id="74" name="Text Box 154"/>
        <xdr:cNvSpPr txBox="1">
          <a:spLocks noChangeArrowheads="1"/>
        </xdr:cNvSpPr>
      </xdr:nvSpPr>
      <xdr:spPr bwMode="auto">
        <a:xfrm>
          <a:off x="904875" y="1398270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coustax.com/noise-barrier-spec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08"/>
  <sheetViews>
    <sheetView tabSelected="1" view="pageBreakPreview" topLeftCell="A32" zoomScaleNormal="100" zoomScaleSheetLayoutView="100" workbookViewId="0">
      <selection activeCell="D57" sqref="D57"/>
    </sheetView>
  </sheetViews>
  <sheetFormatPr defaultColWidth="9.125" defaultRowHeight="15.7"/>
  <cols>
    <col min="1" max="1" width="5.375" style="39" customWidth="1"/>
    <col min="2" max="2" width="23" style="39" customWidth="1"/>
    <col min="3" max="3" width="26.25" style="39" customWidth="1"/>
    <col min="4" max="4" width="18.75" style="39" customWidth="1"/>
    <col min="5" max="5" width="15" style="39" customWidth="1"/>
    <col min="6" max="6" width="7.125" style="39" customWidth="1"/>
    <col min="7" max="7" width="13.75" style="39" customWidth="1"/>
    <col min="8" max="8" width="10" style="39" customWidth="1"/>
    <col min="9" max="9" width="11.75" style="39" customWidth="1"/>
    <col min="10" max="10" width="7.125" style="2" customWidth="1"/>
    <col min="11" max="11" width="11.875" style="2" customWidth="1"/>
    <col min="12" max="12" width="15.125" style="2" customWidth="1"/>
    <col min="13" max="13" width="12.25" style="2" customWidth="1"/>
    <col min="14" max="14" width="8.625" style="2" bestFit="1" customWidth="1"/>
    <col min="15" max="15" width="7.625" style="2" bestFit="1" customWidth="1"/>
    <col min="16" max="16" width="8.625" style="2" bestFit="1" customWidth="1"/>
    <col min="17" max="17" width="6.875" style="2" customWidth="1"/>
    <col min="18" max="18" width="7.625" style="3" bestFit="1" customWidth="1"/>
    <col min="19" max="20" width="6.875" style="3" customWidth="1"/>
    <col min="21" max="21" width="9.125" style="3"/>
    <col min="22" max="22" width="9.125" style="4"/>
    <col min="23" max="33" width="9.125" style="5"/>
    <col min="34" max="16384" width="9.125" style="39"/>
  </cols>
  <sheetData>
    <row r="1" spans="1:33" s="6" customFormat="1" ht="1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s="6" customFormat="1" ht="15" customHeight="1">
      <c r="B2" s="7" t="s">
        <v>55</v>
      </c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3"/>
      <c r="V2" s="4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s="6" customFormat="1" ht="15" customHeight="1">
      <c r="J3" s="2"/>
      <c r="K3" s="2"/>
      <c r="L3" s="2"/>
      <c r="M3" s="2"/>
      <c r="N3" s="2"/>
      <c r="O3" s="2"/>
      <c r="P3" s="2"/>
      <c r="Q3" s="2"/>
      <c r="R3" s="3"/>
      <c r="S3" s="3"/>
      <c r="T3" s="3"/>
      <c r="U3" s="3"/>
      <c r="V3" s="4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s="6" customFormat="1" ht="15" customHeight="1">
      <c r="B4" s="8" t="s">
        <v>8</v>
      </c>
      <c r="E4" s="9"/>
      <c r="J4" s="2"/>
      <c r="K4" s="2"/>
      <c r="L4" s="2"/>
      <c r="M4" s="2"/>
      <c r="N4" s="2"/>
      <c r="O4" s="2"/>
      <c r="P4" s="2"/>
      <c r="Q4" s="2"/>
      <c r="R4" s="3"/>
      <c r="S4" s="3"/>
      <c r="T4" s="3"/>
      <c r="U4" s="3"/>
      <c r="V4" s="4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s="6" customFormat="1" ht="15" customHeight="1">
      <c r="B5" s="10"/>
      <c r="E5" s="9"/>
      <c r="J5" s="2"/>
      <c r="K5" s="2"/>
      <c r="L5" s="2"/>
      <c r="M5" s="2"/>
      <c r="N5" s="2"/>
      <c r="O5" s="2"/>
      <c r="P5" s="2"/>
      <c r="Q5" s="2"/>
      <c r="R5" s="3"/>
      <c r="S5" s="3"/>
      <c r="T5" s="3"/>
      <c r="U5" s="3"/>
      <c r="V5" s="4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6" customFormat="1" ht="15" customHeight="1">
      <c r="B6" s="11" t="s">
        <v>22</v>
      </c>
      <c r="C6" s="12">
        <f>56+9/12+7/16/12</f>
        <v>56.786458333333336</v>
      </c>
      <c r="D6" s="13" t="s">
        <v>0</v>
      </c>
      <c r="E6" s="9"/>
      <c r="J6" s="14"/>
      <c r="K6" s="2"/>
      <c r="L6" s="2"/>
      <c r="M6" s="2"/>
      <c r="N6" s="2"/>
      <c r="O6" s="2"/>
      <c r="P6" s="2"/>
      <c r="Q6" s="2"/>
      <c r="R6" s="3"/>
      <c r="S6" s="3"/>
      <c r="T6" s="3"/>
      <c r="U6" s="3"/>
      <c r="V6" s="4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s="6" customFormat="1" ht="15" customHeight="1">
      <c r="B7" s="11" t="s">
        <v>23</v>
      </c>
      <c r="C7" s="12">
        <f>6+8/12</f>
        <v>6.666666666666667</v>
      </c>
      <c r="D7" s="13" t="s">
        <v>0</v>
      </c>
      <c r="E7" s="9"/>
      <c r="J7" s="2"/>
      <c r="K7" s="2"/>
      <c r="L7" s="2"/>
      <c r="M7" s="2"/>
      <c r="N7" s="2"/>
      <c r="O7" s="2"/>
      <c r="P7" s="2"/>
      <c r="Q7" s="2"/>
      <c r="R7" s="3"/>
      <c r="S7" s="3"/>
      <c r="T7" s="3"/>
      <c r="U7" s="3"/>
      <c r="V7" s="4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s="6" customFormat="1" ht="15" customHeight="1">
      <c r="B8" s="11" t="s">
        <v>42</v>
      </c>
      <c r="C8" s="12">
        <f>2+8/12</f>
        <v>2.6666666666666665</v>
      </c>
      <c r="D8" s="13" t="s">
        <v>0</v>
      </c>
      <c r="E8" s="9"/>
      <c r="J8" s="14" t="s">
        <v>67</v>
      </c>
      <c r="K8" s="2"/>
      <c r="L8" s="2"/>
      <c r="M8" s="2"/>
      <c r="N8" s="2"/>
      <c r="O8" s="2"/>
      <c r="P8" s="2"/>
      <c r="Q8" s="2"/>
      <c r="R8" s="3"/>
      <c r="S8" s="3"/>
      <c r="T8" s="3"/>
      <c r="U8" s="3"/>
      <c r="V8" s="4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s="6" customFormat="1" ht="15" customHeight="1">
      <c r="B9" s="11" t="s">
        <v>1</v>
      </c>
      <c r="C9" s="12">
        <f>90-(79+48/60+23.25/3600)</f>
        <v>10.193541666666675</v>
      </c>
      <c r="D9" s="13" t="s">
        <v>12</v>
      </c>
      <c r="E9" s="9"/>
      <c r="J9" s="14" t="s">
        <v>35</v>
      </c>
      <c r="K9" s="2"/>
      <c r="L9" s="14"/>
      <c r="M9" s="2"/>
      <c r="N9" s="2"/>
      <c r="O9" s="2"/>
      <c r="P9" s="2"/>
      <c r="Q9" s="2"/>
      <c r="R9" s="3"/>
      <c r="S9" s="3"/>
      <c r="T9" s="3"/>
      <c r="U9" s="3"/>
      <c r="V9" s="4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s="6" customFormat="1" ht="15" customHeight="1">
      <c r="B10" s="11" t="s">
        <v>24</v>
      </c>
      <c r="C10" s="12">
        <f>16/12</f>
        <v>1.3333333333333333</v>
      </c>
      <c r="D10" s="13" t="s">
        <v>0</v>
      </c>
      <c r="E10" s="9"/>
      <c r="J10" s="2"/>
      <c r="K10" s="2"/>
      <c r="L10" s="2"/>
      <c r="M10" s="2"/>
      <c r="N10" s="2"/>
      <c r="O10" s="2"/>
      <c r="P10" s="2"/>
      <c r="Q10" s="2"/>
      <c r="R10" s="3"/>
      <c r="S10" s="3"/>
      <c r="T10" s="3"/>
      <c r="U10" s="3"/>
      <c r="V10" s="4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s="6" customFormat="1" ht="15" customHeight="1">
      <c r="B11" s="11" t="s">
        <v>25</v>
      </c>
      <c r="C11" s="15">
        <v>18</v>
      </c>
      <c r="D11" s="13"/>
      <c r="E11" s="9"/>
      <c r="J11" s="2"/>
      <c r="K11" s="2"/>
      <c r="L11" s="2"/>
      <c r="M11" s="2"/>
      <c r="N11" s="2"/>
      <c r="O11" s="2"/>
      <c r="P11" s="2"/>
      <c r="Q11" s="2"/>
      <c r="R11" s="3"/>
      <c r="S11" s="3"/>
      <c r="T11" s="3"/>
      <c r="U11" s="3"/>
      <c r="V11" s="4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s="6" customFormat="1" ht="15" customHeight="1">
      <c r="B12" s="11"/>
      <c r="C12" s="16"/>
      <c r="D12" s="13"/>
      <c r="E12" s="9"/>
      <c r="J12" s="2"/>
      <c r="K12" s="2"/>
      <c r="L12" s="2"/>
      <c r="M12" s="2"/>
      <c r="N12" s="2"/>
      <c r="O12" s="2"/>
      <c r="P12" s="2"/>
      <c r="Q12" s="2"/>
      <c r="R12" s="3"/>
      <c r="S12" s="3"/>
      <c r="T12" s="3"/>
      <c r="U12" s="3"/>
      <c r="V12" s="4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s="6" customFormat="1" ht="15" customHeight="1">
      <c r="B13" s="17" t="s">
        <v>26</v>
      </c>
      <c r="C13" s="16"/>
      <c r="D13" s="13"/>
      <c r="E13" s="9"/>
      <c r="J13" s="2"/>
      <c r="K13" s="2"/>
      <c r="L13" s="2"/>
      <c r="M13" s="2"/>
      <c r="N13" s="2"/>
      <c r="O13" s="2"/>
      <c r="P13" s="2"/>
      <c r="Q13" s="2"/>
      <c r="R13" s="3"/>
      <c r="S13" s="3"/>
      <c r="T13" s="3"/>
      <c r="U13" s="3"/>
      <c r="V13" s="4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s="18" customFormat="1" ht="15" customHeight="1">
      <c r="B14" s="10"/>
      <c r="C14" s="18" t="s">
        <v>34</v>
      </c>
      <c r="D14" s="19"/>
      <c r="E14" s="19"/>
      <c r="H14" s="19"/>
      <c r="I14" s="19"/>
      <c r="J14" s="2"/>
      <c r="K14" s="16"/>
      <c r="L14" s="16"/>
      <c r="M14" s="16"/>
      <c r="N14" s="2"/>
      <c r="O14" s="2"/>
      <c r="P14" s="2"/>
      <c r="Q14" s="2"/>
      <c r="R14" s="2"/>
      <c r="S14" s="2"/>
      <c r="T14" s="2"/>
      <c r="U14" s="2"/>
      <c r="V14" s="16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s="18" customFormat="1" ht="15" customHeight="1">
      <c r="C15" s="11" t="s">
        <v>30</v>
      </c>
      <c r="D15" s="21">
        <f>C7/COS(RADIANS(C9))</f>
        <v>6.7735838776024417</v>
      </c>
      <c r="E15" s="22" t="s">
        <v>0</v>
      </c>
      <c r="G15" s="11"/>
      <c r="H15" s="21"/>
      <c r="I15" s="2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16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s="18" customFormat="1" ht="15" customHeight="1">
      <c r="C16" s="11" t="s">
        <v>9</v>
      </c>
      <c r="D16" s="12">
        <f>9/12</f>
        <v>0.75</v>
      </c>
      <c r="E16" s="22" t="s">
        <v>0</v>
      </c>
      <c r="F16" s="23"/>
      <c r="G16" s="11"/>
      <c r="H16" s="21"/>
      <c r="I16" s="2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16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2:33" s="18" customFormat="1" ht="15" customHeight="1">
      <c r="C17" s="11" t="s">
        <v>13</v>
      </c>
      <c r="D17" s="12">
        <f>(45-7)/12</f>
        <v>3.1666666666666665</v>
      </c>
      <c r="E17" s="22" t="s">
        <v>0</v>
      </c>
      <c r="F17" s="23"/>
      <c r="G17" s="11"/>
      <c r="H17" s="21"/>
      <c r="I17" s="22"/>
      <c r="J17" s="18" t="s">
        <v>20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16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2:33" s="18" customFormat="1" ht="15" customHeight="1">
      <c r="B18" s="10"/>
      <c r="C18" s="11" t="s">
        <v>16</v>
      </c>
      <c r="D18" s="21">
        <f>D15*D16*D17</f>
        <v>16.0872617093058</v>
      </c>
      <c r="E18" s="22" t="s">
        <v>14</v>
      </c>
      <c r="F18" s="13"/>
      <c r="G18" s="11"/>
      <c r="H18" s="21"/>
      <c r="I18" s="22"/>
      <c r="J18" s="16"/>
      <c r="K18" s="16"/>
      <c r="L18" s="16"/>
      <c r="M18" s="2"/>
      <c r="N18" s="2"/>
      <c r="O18" s="16"/>
      <c r="P18" s="16"/>
      <c r="Q18" s="16"/>
      <c r="R18" s="2"/>
      <c r="S18" s="2"/>
      <c r="T18" s="2"/>
      <c r="U18" s="2"/>
      <c r="V18" s="16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2:33" s="18" customFormat="1" ht="15" customHeight="1">
      <c r="B19" s="10"/>
      <c r="C19" s="11" t="s">
        <v>17</v>
      </c>
      <c r="D19" s="21">
        <f>D18*150</f>
        <v>2413.0892563958701</v>
      </c>
      <c r="E19" s="22" t="s">
        <v>15</v>
      </c>
      <c r="F19" s="13"/>
      <c r="G19" s="11"/>
      <c r="H19" s="21"/>
      <c r="I19" s="22"/>
      <c r="J19" s="16"/>
      <c r="K19" s="16"/>
      <c r="L19" s="16"/>
      <c r="M19" s="2"/>
      <c r="N19" s="2"/>
      <c r="O19" s="16"/>
      <c r="P19" s="16"/>
      <c r="Q19" s="16"/>
      <c r="R19" s="2"/>
      <c r="S19" s="2"/>
      <c r="T19" s="2"/>
      <c r="U19" s="2"/>
      <c r="V19" s="16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2:33" s="18" customFormat="1" ht="15" customHeight="1">
      <c r="B20" s="10"/>
      <c r="C20" s="11" t="s">
        <v>18</v>
      </c>
      <c r="D20" s="21">
        <f>D19/C6</f>
        <v>42.494096783271303</v>
      </c>
      <c r="E20" s="24" t="s">
        <v>7</v>
      </c>
      <c r="F20" s="13"/>
      <c r="G20" s="11"/>
      <c r="H20" s="21"/>
      <c r="I20" s="24"/>
      <c r="J20" s="16"/>
      <c r="K20" s="16"/>
      <c r="L20" s="16"/>
      <c r="M20" s="2"/>
      <c r="N20" s="2"/>
      <c r="O20" s="16"/>
      <c r="P20" s="16"/>
      <c r="Q20" s="16"/>
      <c r="R20" s="2"/>
      <c r="S20" s="2"/>
      <c r="T20" s="2"/>
      <c r="U20" s="2"/>
      <c r="V20" s="16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2:33" s="18" customFormat="1" ht="15" customHeight="1">
      <c r="B21" s="10"/>
      <c r="C21" s="11" t="s">
        <v>43</v>
      </c>
      <c r="D21" s="21">
        <f>D20*4</f>
        <v>169.97638713308521</v>
      </c>
      <c r="E21" s="24" t="s">
        <v>7</v>
      </c>
      <c r="F21" s="25"/>
      <c r="G21" s="11"/>
      <c r="H21" s="21"/>
      <c r="I21" s="24"/>
      <c r="J21" s="13"/>
      <c r="K21" s="16"/>
      <c r="L21" s="16"/>
      <c r="M21" s="2"/>
      <c r="N21" s="2"/>
      <c r="O21" s="16"/>
      <c r="P21" s="16"/>
      <c r="Q21" s="16"/>
      <c r="R21" s="2"/>
      <c r="S21" s="2"/>
      <c r="T21" s="2"/>
      <c r="U21" s="2"/>
      <c r="V21" s="16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2:33" s="18" customFormat="1" ht="15" customHeight="1">
      <c r="B22" s="10"/>
      <c r="C22" s="11" t="s">
        <v>44</v>
      </c>
      <c r="D22" s="21">
        <f>(D20*4)/2</f>
        <v>84.988193566542606</v>
      </c>
      <c r="E22" s="24" t="s">
        <v>7</v>
      </c>
      <c r="F22" s="25"/>
      <c r="G22" s="11"/>
      <c r="H22" s="21"/>
      <c r="I22" s="24"/>
      <c r="J22" s="13"/>
      <c r="K22" s="16"/>
      <c r="L22" s="16"/>
      <c r="M22" s="2"/>
      <c r="N22" s="2"/>
      <c r="O22" s="16"/>
      <c r="P22" s="16"/>
      <c r="Q22" s="16"/>
      <c r="R22" s="2"/>
      <c r="S22" s="2"/>
      <c r="T22" s="2"/>
      <c r="U22" s="2"/>
      <c r="V22" s="16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2:33" s="18" customFormat="1" ht="15" customHeight="1">
      <c r="B23" s="10"/>
      <c r="C23" s="11"/>
      <c r="D23" s="21"/>
      <c r="E23" s="24"/>
      <c r="F23" s="13"/>
      <c r="J23" s="16"/>
      <c r="K23" s="16"/>
      <c r="L23" s="2"/>
      <c r="N23" s="2"/>
      <c r="O23" s="16"/>
      <c r="P23" s="16"/>
      <c r="Q23" s="16"/>
      <c r="R23" s="2"/>
      <c r="S23" s="2"/>
      <c r="T23" s="2"/>
      <c r="U23" s="2"/>
      <c r="V23" s="16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2:33" s="18" customFormat="1" ht="15" customHeight="1">
      <c r="B24" s="17" t="s">
        <v>27</v>
      </c>
      <c r="C24" s="11"/>
      <c r="D24" s="21"/>
      <c r="E24" s="24"/>
      <c r="F24" s="13"/>
      <c r="J24" s="16"/>
      <c r="K24" s="16"/>
      <c r="L24" s="16"/>
      <c r="M24" s="2"/>
      <c r="N24" s="2"/>
      <c r="O24" s="16"/>
      <c r="P24" s="16"/>
      <c r="Q24" s="16"/>
      <c r="R24" s="2"/>
      <c r="S24" s="2"/>
      <c r="T24" s="2"/>
      <c r="U24" s="2"/>
      <c r="V24" s="16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2:33" s="18" customFormat="1" ht="15" customHeight="1">
      <c r="B25" s="26" t="s">
        <v>71</v>
      </c>
      <c r="C25" s="11" t="s">
        <v>18</v>
      </c>
      <c r="D25" s="21">
        <f>(C7*12)/2</f>
        <v>40</v>
      </c>
      <c r="E25" s="24" t="s">
        <v>7</v>
      </c>
      <c r="F25" s="13"/>
      <c r="J25" s="16"/>
      <c r="K25" s="16"/>
      <c r="L25" s="16"/>
      <c r="M25" s="2"/>
      <c r="N25" s="2"/>
      <c r="O25" s="16"/>
      <c r="P25" s="16"/>
      <c r="Q25" s="16"/>
      <c r="R25" s="2"/>
      <c r="S25" s="2"/>
      <c r="T25" s="2"/>
      <c r="U25" s="2"/>
      <c r="V25" s="16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2:33" s="18" customFormat="1" ht="15" customHeight="1">
      <c r="B26" s="26" t="s">
        <v>65</v>
      </c>
      <c r="C26" s="11" t="s">
        <v>18</v>
      </c>
      <c r="D26" s="21">
        <f>C7*12</f>
        <v>80</v>
      </c>
      <c r="E26" s="24" t="s">
        <v>7</v>
      </c>
      <c r="F26" s="25"/>
      <c r="J26" s="13" t="s">
        <v>74</v>
      </c>
      <c r="K26" s="16"/>
      <c r="L26" s="16"/>
      <c r="M26" s="2"/>
      <c r="N26" s="2"/>
      <c r="O26" s="16"/>
      <c r="P26" s="16"/>
      <c r="Q26" s="16"/>
      <c r="R26" s="2"/>
      <c r="S26" s="2"/>
      <c r="T26" s="2"/>
      <c r="U26" s="2"/>
      <c r="V26" s="16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2:33" s="18" customFormat="1" ht="15" customHeight="1">
      <c r="B27" s="26" t="s">
        <v>66</v>
      </c>
      <c r="C27" s="11" t="s">
        <v>18</v>
      </c>
      <c r="D27" s="21">
        <f>(C7*12)/2</f>
        <v>40</v>
      </c>
      <c r="E27" s="24" t="s">
        <v>7</v>
      </c>
      <c r="F27" s="25"/>
      <c r="J27" s="13"/>
      <c r="K27" s="16"/>
      <c r="L27" s="16"/>
      <c r="M27" s="2"/>
      <c r="N27" s="2"/>
      <c r="O27" s="16"/>
      <c r="P27" s="16"/>
      <c r="Q27" s="16"/>
      <c r="R27" s="2"/>
      <c r="S27" s="2"/>
      <c r="T27" s="2"/>
      <c r="U27" s="2"/>
      <c r="V27" s="16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2:33" s="18" customFormat="1" ht="15" customHeight="1">
      <c r="B28" s="10"/>
      <c r="C28" s="11"/>
      <c r="D28" s="21"/>
      <c r="E28" s="24"/>
      <c r="F28" s="13"/>
      <c r="J28" s="16"/>
      <c r="K28" s="16"/>
      <c r="L28" s="16"/>
      <c r="M28" s="2"/>
      <c r="N28" s="2"/>
      <c r="O28" s="16"/>
      <c r="P28" s="16"/>
      <c r="Q28" s="16"/>
      <c r="R28" s="2"/>
      <c r="S28" s="2"/>
      <c r="T28" s="2"/>
      <c r="U28" s="2"/>
      <c r="V28" s="16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2:33" s="18" customFormat="1" ht="15" customHeight="1">
      <c r="B29" s="17" t="s">
        <v>28</v>
      </c>
      <c r="D29" s="11"/>
      <c r="E29" s="27"/>
      <c r="F29" s="13"/>
      <c r="J29" s="16"/>
      <c r="K29" s="16"/>
      <c r="L29" s="16"/>
      <c r="M29" s="2"/>
      <c r="N29" s="2"/>
      <c r="O29" s="16"/>
      <c r="P29" s="16"/>
      <c r="Q29" s="16"/>
      <c r="R29" s="2"/>
      <c r="S29" s="2"/>
      <c r="T29" s="2"/>
      <c r="U29" s="2"/>
      <c r="V29" s="16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2:33" s="18" customFormat="1" ht="15" customHeight="1">
      <c r="B30" s="10"/>
      <c r="C30" s="26" t="s">
        <v>33</v>
      </c>
      <c r="D30" s="11"/>
      <c r="E30" s="28"/>
      <c r="F30" s="13"/>
      <c r="G30" s="26" t="s">
        <v>32</v>
      </c>
      <c r="H30" s="11"/>
      <c r="I30" s="28"/>
      <c r="J30" s="16"/>
      <c r="K30" s="16"/>
      <c r="L30" s="16"/>
      <c r="M30" s="2"/>
      <c r="N30" s="2"/>
      <c r="O30" s="16"/>
      <c r="P30" s="16"/>
      <c r="Q30" s="16"/>
      <c r="R30" s="2"/>
      <c r="S30" s="2"/>
      <c r="T30" s="2"/>
      <c r="U30" s="2"/>
      <c r="V30" s="16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2:33" s="18" customFormat="1" ht="15" customHeight="1">
      <c r="B31" s="10"/>
      <c r="C31" s="11" t="s">
        <v>3</v>
      </c>
      <c r="D31" s="12">
        <f>11/12+3/4/12</f>
        <v>0.97916666666666663</v>
      </c>
      <c r="E31" s="13" t="s">
        <v>0</v>
      </c>
      <c r="G31" s="11" t="s">
        <v>3</v>
      </c>
      <c r="H31" s="12">
        <f>6/12</f>
        <v>0.5</v>
      </c>
      <c r="I31" s="13" t="s">
        <v>0</v>
      </c>
      <c r="J31" s="29"/>
      <c r="K31" s="16"/>
      <c r="L31" s="16"/>
      <c r="M31" s="2"/>
      <c r="N31" s="2"/>
      <c r="O31" s="16"/>
      <c r="P31" s="16"/>
      <c r="Q31" s="16"/>
      <c r="R31" s="2"/>
      <c r="S31" s="2"/>
      <c r="T31" s="2"/>
      <c r="U31" s="2"/>
      <c r="V31" s="16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2:33" s="18" customFormat="1" ht="15" customHeight="1">
      <c r="B32" s="10"/>
      <c r="C32" s="11" t="s">
        <v>2</v>
      </c>
      <c r="D32" s="12">
        <f>(9.25-7)/12</f>
        <v>0.1875</v>
      </c>
      <c r="E32" s="13" t="s">
        <v>0</v>
      </c>
      <c r="G32" s="11" t="s">
        <v>2</v>
      </c>
      <c r="H32" s="12">
        <f>2/12</f>
        <v>0.16666666666666666</v>
      </c>
      <c r="I32" s="13" t="s">
        <v>0</v>
      </c>
      <c r="J32" s="16"/>
      <c r="K32" s="16"/>
      <c r="L32" s="16"/>
      <c r="M32" s="2"/>
      <c r="N32" s="2"/>
      <c r="O32" s="16"/>
      <c r="P32" s="16"/>
      <c r="Q32" s="16"/>
      <c r="R32" s="2"/>
      <c r="S32" s="2"/>
      <c r="T32" s="2"/>
      <c r="U32" s="2"/>
      <c r="V32" s="16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2:33" s="18" customFormat="1" ht="15" customHeight="1">
      <c r="B33" s="10"/>
      <c r="C33" s="11" t="s">
        <v>4</v>
      </c>
      <c r="D33" s="12">
        <f>7/12</f>
        <v>0.58333333333333337</v>
      </c>
      <c r="E33" s="13" t="s">
        <v>0</v>
      </c>
      <c r="G33" s="11" t="s">
        <v>4</v>
      </c>
      <c r="H33" s="12">
        <f>7/12</f>
        <v>0.58333333333333337</v>
      </c>
      <c r="I33" s="13" t="s">
        <v>0</v>
      </c>
      <c r="J33" s="16"/>
      <c r="K33" s="16"/>
      <c r="L33" s="16"/>
      <c r="M33" s="2"/>
      <c r="N33" s="2"/>
      <c r="O33" s="16"/>
      <c r="P33" s="16"/>
      <c r="Q33" s="16"/>
      <c r="R33" s="2"/>
      <c r="S33" s="2"/>
      <c r="T33" s="2"/>
      <c r="U33" s="2"/>
      <c r="V33" s="16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2:33" s="18" customFormat="1" ht="15" customHeight="1">
      <c r="C34" s="11" t="s">
        <v>11</v>
      </c>
      <c r="D34" s="12">
        <f>3/12</f>
        <v>0.25</v>
      </c>
      <c r="E34" s="13" t="s">
        <v>0</v>
      </c>
      <c r="G34" s="11" t="s">
        <v>11</v>
      </c>
      <c r="H34" s="12">
        <f>3/12</f>
        <v>0.25</v>
      </c>
      <c r="I34" s="13" t="s">
        <v>0</v>
      </c>
      <c r="J34" s="16"/>
      <c r="K34" s="16"/>
      <c r="L34" s="16"/>
      <c r="M34" s="2"/>
      <c r="N34" s="2"/>
      <c r="O34" s="16"/>
      <c r="P34" s="16"/>
      <c r="Q34" s="16"/>
      <c r="R34" s="2"/>
      <c r="S34" s="2"/>
      <c r="T34" s="2"/>
      <c r="U34" s="2"/>
      <c r="V34" s="16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2:33" s="18" customFormat="1" ht="15" customHeight="1">
      <c r="C35" s="11" t="s">
        <v>5</v>
      </c>
      <c r="D35" s="12">
        <f>10/12</f>
        <v>0.83333333333333337</v>
      </c>
      <c r="E35" s="13" t="s">
        <v>0</v>
      </c>
      <c r="G35" s="11" t="s">
        <v>5</v>
      </c>
      <c r="H35" s="12">
        <f>10/12</f>
        <v>0.83333333333333337</v>
      </c>
      <c r="I35" s="13" t="s">
        <v>0</v>
      </c>
      <c r="J35" s="16"/>
      <c r="K35" s="16"/>
      <c r="L35" s="16"/>
      <c r="M35" s="2"/>
      <c r="N35" s="2"/>
      <c r="O35" s="16"/>
      <c r="P35" s="16"/>
      <c r="Q35" s="16"/>
      <c r="R35" s="2"/>
      <c r="S35" s="2"/>
      <c r="T35" s="2"/>
      <c r="U35" s="2"/>
      <c r="V35" s="16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2:33" s="6" customFormat="1" ht="15" customHeight="1">
      <c r="B36" s="10"/>
      <c r="C36" s="11" t="s">
        <v>6</v>
      </c>
      <c r="D36" s="12">
        <f>1+9/12</f>
        <v>1.75</v>
      </c>
      <c r="E36" s="13" t="s">
        <v>0</v>
      </c>
      <c r="G36" s="11" t="s">
        <v>6</v>
      </c>
      <c r="H36" s="12">
        <f>1+7/12</f>
        <v>1.5833333333333335</v>
      </c>
      <c r="I36" s="13" t="s">
        <v>0</v>
      </c>
      <c r="J36" s="16"/>
      <c r="K36" s="16"/>
      <c r="L36" s="16"/>
      <c r="M36" s="2"/>
      <c r="N36" s="2"/>
      <c r="O36" s="16"/>
      <c r="P36" s="16"/>
      <c r="Q36" s="16"/>
      <c r="R36" s="2"/>
      <c r="S36" s="2"/>
      <c r="T36" s="3"/>
      <c r="U36" s="3"/>
      <c r="V36" s="4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  <row r="37" spans="2:33" s="6" customFormat="1" ht="15" customHeight="1">
      <c r="B37" s="10"/>
      <c r="C37" s="11" t="s">
        <v>64</v>
      </c>
      <c r="D37" s="21">
        <f>(D34*SUM(D31:D33)+D35*SUM(D31:D32)+D35*D33/2+D36*D31+D36*D32/2)*2</f>
        <v>7.0607638888888884</v>
      </c>
      <c r="E37" s="18" t="s">
        <v>10</v>
      </c>
      <c r="G37" s="11" t="s">
        <v>64</v>
      </c>
      <c r="H37" s="21">
        <f>(H34*SUM(H31:H33)+H35*SUM(H31:H32)+H35*H33/2+H36*H31+H36*H32/2)*2</f>
        <v>4.0694444444444446</v>
      </c>
      <c r="I37" s="18" t="s">
        <v>10</v>
      </c>
      <c r="J37" s="16"/>
      <c r="K37" s="16"/>
      <c r="L37" s="16"/>
      <c r="M37" s="2"/>
      <c r="N37" s="2"/>
      <c r="O37" s="16"/>
      <c r="P37" s="16"/>
      <c r="Q37" s="16"/>
      <c r="R37" s="2"/>
      <c r="S37" s="2"/>
      <c r="T37" s="3"/>
      <c r="U37" s="3"/>
      <c r="V37" s="4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</row>
    <row r="38" spans="2:33" s="6" customFormat="1" ht="15" customHeight="1">
      <c r="B38" s="10"/>
      <c r="C38" s="11" t="s">
        <v>18</v>
      </c>
      <c r="D38" s="21">
        <f>D37*150</f>
        <v>1059.1145833333333</v>
      </c>
      <c r="E38" s="13" t="s">
        <v>7</v>
      </c>
      <c r="G38" s="11" t="s">
        <v>18</v>
      </c>
      <c r="H38" s="21">
        <f>H37*150</f>
        <v>610.41666666666674</v>
      </c>
      <c r="I38" s="13" t="s">
        <v>7</v>
      </c>
      <c r="J38" s="16"/>
      <c r="K38" s="16"/>
      <c r="L38" s="16"/>
      <c r="M38" s="2"/>
      <c r="N38" s="2"/>
      <c r="O38" s="16"/>
      <c r="P38" s="16"/>
      <c r="Q38" s="16"/>
      <c r="R38" s="2"/>
      <c r="S38" s="2"/>
      <c r="T38" s="3"/>
      <c r="U38" s="3"/>
      <c r="V38" s="4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</row>
    <row r="39" spans="2:33" s="6" customFormat="1" ht="15" customHeight="1">
      <c r="B39" s="10"/>
      <c r="C39" s="11" t="s">
        <v>36</v>
      </c>
      <c r="D39" s="21">
        <f>(L44+L55)/C6</f>
        <v>187.67678620563146</v>
      </c>
      <c r="E39" s="13" t="s">
        <v>63</v>
      </c>
      <c r="G39" s="11" t="s">
        <v>31</v>
      </c>
      <c r="H39" s="21">
        <f>H38/C11</f>
        <v>33.912037037037038</v>
      </c>
      <c r="I39" s="13" t="s">
        <v>7</v>
      </c>
      <c r="K39" s="29" t="s">
        <v>36</v>
      </c>
      <c r="L39" s="16"/>
      <c r="M39" s="16"/>
      <c r="N39" s="2"/>
      <c r="O39" s="2"/>
      <c r="P39" s="16"/>
      <c r="Q39" s="16"/>
      <c r="R39" s="16"/>
      <c r="S39" s="2"/>
      <c r="T39" s="2"/>
      <c r="U39" s="3"/>
      <c r="V39" s="4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</row>
    <row r="40" spans="2:33" s="6" customFormat="1" ht="15" customHeight="1">
      <c r="B40" s="10"/>
      <c r="C40" s="11" t="s">
        <v>57</v>
      </c>
      <c r="D40" s="30">
        <f>(D38/C11)</f>
        <v>58.839699074074069</v>
      </c>
      <c r="E40" s="13" t="s">
        <v>7</v>
      </c>
      <c r="F40" s="31"/>
      <c r="G40" s="11"/>
      <c r="H40" s="30"/>
      <c r="I40" s="13"/>
      <c r="L40" s="6" t="s">
        <v>45</v>
      </c>
      <c r="R40" s="16"/>
      <c r="S40" s="2"/>
      <c r="T40" s="2"/>
      <c r="U40" s="3"/>
      <c r="V40" s="4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</row>
    <row r="41" spans="2:33" s="6" customFormat="1" ht="15" customHeight="1">
      <c r="B41" s="10"/>
      <c r="C41" s="11" t="s">
        <v>56</v>
      </c>
      <c r="D41" s="30">
        <f>((D38/2)+D39)/9</f>
        <v>79.692675319144229</v>
      </c>
      <c r="E41" s="13" t="s">
        <v>7</v>
      </c>
      <c r="K41" s="16"/>
      <c r="L41" s="32">
        <v>786</v>
      </c>
      <c r="M41" s="29" t="s">
        <v>38</v>
      </c>
      <c r="N41" s="2"/>
      <c r="O41" s="33" t="s">
        <v>37</v>
      </c>
      <c r="P41" s="16"/>
      <c r="Q41" s="16"/>
      <c r="R41" s="16"/>
      <c r="S41" s="2"/>
      <c r="T41" s="2"/>
      <c r="U41" s="3"/>
      <c r="V41" s="4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</row>
    <row r="42" spans="2:33" s="6" customFormat="1" ht="15" customHeight="1">
      <c r="B42" s="10"/>
      <c r="C42" s="18"/>
      <c r="D42" s="11"/>
      <c r="E42" s="27"/>
      <c r="F42" s="18"/>
      <c r="K42" s="16"/>
      <c r="L42" s="32">
        <v>5</v>
      </c>
      <c r="M42" s="29" t="s">
        <v>39</v>
      </c>
      <c r="N42" s="2"/>
      <c r="O42" s="14" t="s">
        <v>40</v>
      </c>
      <c r="P42" s="16"/>
      <c r="Q42" s="16"/>
      <c r="R42" s="16"/>
      <c r="S42" s="2"/>
      <c r="T42" s="2"/>
      <c r="U42" s="3"/>
      <c r="V42" s="4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</row>
    <row r="43" spans="2:33" s="6" customFormat="1" ht="15" customHeight="1">
      <c r="B43" s="17" t="s">
        <v>29</v>
      </c>
      <c r="C43" s="18"/>
      <c r="D43" s="11"/>
      <c r="E43" s="28"/>
      <c r="F43" s="18"/>
      <c r="K43" s="16"/>
      <c r="L43" s="32">
        <f>L42*1.15</f>
        <v>5.75</v>
      </c>
      <c r="M43" s="29" t="s">
        <v>41</v>
      </c>
      <c r="N43" s="2"/>
      <c r="O43" s="2"/>
      <c r="P43" s="16"/>
      <c r="Q43" s="16"/>
      <c r="R43" s="16"/>
      <c r="S43" s="2"/>
      <c r="T43" s="2"/>
      <c r="U43" s="3"/>
      <c r="V43" s="4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</row>
    <row r="44" spans="2:33" s="6" customFormat="1" ht="15" customHeight="1">
      <c r="B44" s="17"/>
      <c r="C44" s="11" t="s">
        <v>19</v>
      </c>
      <c r="D44" s="12">
        <f>1/12+1/4/12</f>
        <v>0.10416666666666666</v>
      </c>
      <c r="E44" s="24" t="s">
        <v>0</v>
      </c>
      <c r="F44" s="18"/>
      <c r="J44" s="16"/>
      <c r="L44" s="32">
        <f>L41*L43</f>
        <v>4519.5</v>
      </c>
      <c r="M44" s="29" t="s">
        <v>15</v>
      </c>
      <c r="N44" s="2"/>
      <c r="O44" s="2"/>
      <c r="P44" s="16"/>
      <c r="Q44" s="16"/>
      <c r="R44" s="2"/>
      <c r="S44" s="2"/>
      <c r="T44" s="3"/>
      <c r="U44" s="3"/>
      <c r="V44" s="4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</row>
    <row r="45" spans="2:33" s="6" customFormat="1" ht="15" customHeight="1">
      <c r="B45" s="17"/>
      <c r="C45" s="11" t="s">
        <v>48</v>
      </c>
      <c r="D45" s="21">
        <f>C7*D44*150</f>
        <v>104.16666666666666</v>
      </c>
      <c r="E45" s="24" t="s">
        <v>7</v>
      </c>
      <c r="F45" s="18"/>
      <c r="J45" s="16"/>
      <c r="K45" s="16"/>
      <c r="N45" s="2"/>
      <c r="O45" s="16"/>
      <c r="P45" s="16"/>
      <c r="Q45" s="16"/>
      <c r="R45" s="2"/>
      <c r="S45" s="2"/>
      <c r="T45" s="3"/>
      <c r="U45" s="3"/>
      <c r="V45" s="4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</row>
    <row r="46" spans="2:33" s="6" customFormat="1" ht="15" customHeight="1">
      <c r="B46" s="17"/>
      <c r="C46" s="11" t="s">
        <v>49</v>
      </c>
      <c r="D46" s="21">
        <f>(C7/2+C8)*D44*150</f>
        <v>93.75</v>
      </c>
      <c r="E46" s="24" t="s">
        <v>7</v>
      </c>
      <c r="F46" s="18"/>
      <c r="J46" s="16"/>
      <c r="K46" s="16"/>
      <c r="L46" s="6" t="s">
        <v>46</v>
      </c>
      <c r="N46" s="2"/>
      <c r="O46" s="16"/>
      <c r="P46" s="16"/>
      <c r="Q46" s="16"/>
      <c r="R46" s="2"/>
      <c r="S46" s="2"/>
      <c r="T46" s="3"/>
      <c r="U46" s="3"/>
      <c r="V46" s="4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</row>
    <row r="47" spans="2:33" s="6" customFormat="1" ht="15" customHeight="1">
      <c r="B47" s="17"/>
      <c r="C47" s="18"/>
      <c r="D47" s="11"/>
      <c r="E47" s="28"/>
      <c r="F47" s="18"/>
      <c r="J47" s="16"/>
      <c r="K47" s="16"/>
      <c r="L47" s="32">
        <v>36</v>
      </c>
      <c r="M47" s="14" t="s">
        <v>7</v>
      </c>
      <c r="N47" s="2"/>
      <c r="O47" s="16"/>
      <c r="P47" s="16"/>
      <c r="Q47" s="16"/>
      <c r="R47" s="2"/>
      <c r="S47" s="2"/>
      <c r="T47" s="3"/>
      <c r="U47" s="3"/>
      <c r="V47" s="4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</row>
    <row r="48" spans="2:33" s="6" customFormat="1" ht="15" customHeight="1">
      <c r="B48" s="17" t="s">
        <v>21</v>
      </c>
      <c r="C48" s="18"/>
      <c r="D48" s="11"/>
      <c r="E48" s="28"/>
      <c r="F48" s="18"/>
      <c r="J48" s="16"/>
      <c r="K48" s="16"/>
      <c r="L48" s="34">
        <f>14+2/12+1/2/12</f>
        <v>14.208333333333332</v>
      </c>
      <c r="M48" s="14" t="s">
        <v>0</v>
      </c>
      <c r="N48" s="2"/>
      <c r="O48" s="16"/>
      <c r="P48" s="16"/>
      <c r="Q48" s="16"/>
      <c r="R48" s="2"/>
      <c r="S48" s="2"/>
      <c r="T48" s="3"/>
      <c r="U48" s="3"/>
      <c r="V48" s="4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</row>
    <row r="49" spans="2:33" s="6" customFormat="1" ht="15" customHeight="1">
      <c r="B49" s="17"/>
      <c r="C49" s="18"/>
      <c r="D49" s="19"/>
      <c r="E49" s="19"/>
      <c r="F49" s="18"/>
      <c r="J49" s="16"/>
      <c r="K49" s="16"/>
      <c r="L49" s="32">
        <v>12</v>
      </c>
      <c r="M49" s="14" t="s">
        <v>47</v>
      </c>
      <c r="N49" s="2"/>
      <c r="O49" s="16"/>
      <c r="P49" s="16"/>
      <c r="Q49" s="16"/>
      <c r="R49" s="2"/>
      <c r="S49" s="2"/>
      <c r="T49" s="3"/>
      <c r="U49" s="3"/>
      <c r="V49" s="4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</row>
    <row r="50" spans="2:33" s="6" customFormat="1" ht="15" customHeight="1">
      <c r="B50" s="17"/>
      <c r="C50" s="11" t="s">
        <v>58</v>
      </c>
      <c r="D50" s="21">
        <f>D22</f>
        <v>84.988193566542606</v>
      </c>
      <c r="E50" s="19"/>
      <c r="F50" s="18"/>
      <c r="J50" s="16"/>
      <c r="K50" s="16"/>
      <c r="L50" s="32"/>
      <c r="M50" s="14"/>
      <c r="N50" s="2"/>
      <c r="O50" s="16"/>
      <c r="P50" s="16"/>
      <c r="Q50" s="16"/>
      <c r="R50" s="2"/>
      <c r="S50" s="2"/>
      <c r="T50" s="3"/>
      <c r="U50" s="3"/>
      <c r="V50" s="4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</row>
    <row r="51" spans="2:33" s="6" customFormat="1" ht="15" customHeight="1">
      <c r="B51" s="17"/>
      <c r="C51" s="11" t="s">
        <v>69</v>
      </c>
      <c r="D51" s="21">
        <f>D21</f>
        <v>169.97638713308521</v>
      </c>
      <c r="E51" s="19"/>
      <c r="F51" s="18"/>
      <c r="J51" s="16"/>
      <c r="K51" s="16"/>
      <c r="L51" s="32"/>
      <c r="M51" s="14"/>
      <c r="N51" s="2"/>
      <c r="O51" s="16"/>
      <c r="P51" s="16"/>
      <c r="Q51" s="16"/>
      <c r="R51" s="2"/>
      <c r="S51" s="2"/>
      <c r="T51" s="3"/>
      <c r="U51" s="3"/>
      <c r="V51" s="4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</row>
    <row r="52" spans="2:33" s="6" customFormat="1" ht="15" customHeight="1">
      <c r="B52" s="17"/>
      <c r="C52" s="11" t="s">
        <v>68</v>
      </c>
      <c r="D52" s="21">
        <f>D21+D25</f>
        <v>209.97638713308521</v>
      </c>
      <c r="E52" s="19"/>
      <c r="F52" s="18"/>
      <c r="J52" s="16"/>
      <c r="K52" s="16"/>
      <c r="L52" s="32"/>
      <c r="M52" s="14"/>
      <c r="N52" s="2"/>
      <c r="O52" s="16"/>
      <c r="P52" s="16"/>
      <c r="Q52" s="16"/>
      <c r="R52" s="2"/>
      <c r="S52" s="2"/>
      <c r="T52" s="3"/>
      <c r="U52" s="3"/>
      <c r="V52" s="4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</row>
    <row r="53" spans="2:33" s="6" customFormat="1" ht="15" customHeight="1">
      <c r="B53" s="17"/>
      <c r="C53" s="11" t="s">
        <v>59</v>
      </c>
      <c r="D53" s="21">
        <f>D21+D26</f>
        <v>249.97638713308521</v>
      </c>
      <c r="E53" s="19"/>
      <c r="F53" s="18"/>
      <c r="J53" s="16"/>
      <c r="K53" s="16"/>
      <c r="L53" s="32"/>
      <c r="M53" s="14"/>
      <c r="N53" s="2"/>
      <c r="O53" s="16"/>
      <c r="P53" s="16"/>
      <c r="Q53" s="16"/>
      <c r="R53" s="2"/>
      <c r="S53" s="2"/>
      <c r="T53" s="3"/>
      <c r="U53" s="3"/>
      <c r="V53" s="4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</row>
    <row r="54" spans="2:33" s="6" customFormat="1" ht="15" customHeight="1">
      <c r="B54" s="17"/>
      <c r="C54" s="11" t="s">
        <v>60</v>
      </c>
      <c r="D54" s="21">
        <f>D22+D27</f>
        <v>124.98819356654261</v>
      </c>
      <c r="E54" s="19"/>
      <c r="F54" s="18"/>
      <c r="J54" s="16"/>
      <c r="K54" s="16"/>
      <c r="L54" s="32"/>
      <c r="M54" s="14"/>
      <c r="N54" s="2"/>
      <c r="O54" s="16"/>
      <c r="P54" s="16"/>
      <c r="Q54" s="16"/>
      <c r="R54" s="2"/>
      <c r="S54" s="2"/>
      <c r="T54" s="3"/>
      <c r="U54" s="3"/>
      <c r="V54" s="4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</row>
    <row r="55" spans="2:33" s="6" customFormat="1" ht="15" customHeight="1">
      <c r="B55" s="17"/>
      <c r="C55" s="11" t="s">
        <v>50</v>
      </c>
      <c r="D55" s="21">
        <f>D22+D27</f>
        <v>124.98819356654261</v>
      </c>
      <c r="E55" s="21"/>
      <c r="F55" s="24"/>
      <c r="G55" s="35"/>
      <c r="J55" s="16"/>
      <c r="K55" s="16"/>
      <c r="L55" s="32">
        <f>L47*L48*L49</f>
        <v>6137.9999999999991</v>
      </c>
      <c r="M55" s="14" t="s">
        <v>15</v>
      </c>
      <c r="N55" s="2"/>
      <c r="O55" s="16"/>
      <c r="P55" s="16"/>
      <c r="Q55" s="16"/>
      <c r="R55" s="2"/>
      <c r="S55" s="2"/>
      <c r="T55" s="3"/>
      <c r="U55" s="3"/>
      <c r="V55" s="4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</row>
    <row r="56" spans="2:33" s="6" customFormat="1" ht="15" customHeight="1">
      <c r="B56" s="17"/>
      <c r="C56" s="11" t="s">
        <v>51</v>
      </c>
      <c r="D56" s="21">
        <f>D21+D26</f>
        <v>249.97638713308521</v>
      </c>
      <c r="E56" s="21"/>
      <c r="F56" s="24"/>
      <c r="G56" s="35"/>
      <c r="J56" s="16"/>
      <c r="K56" s="16"/>
      <c r="L56" s="32"/>
      <c r="M56" s="14"/>
      <c r="N56" s="2"/>
      <c r="O56" s="16"/>
      <c r="P56" s="16"/>
      <c r="Q56" s="16"/>
      <c r="R56" s="2"/>
      <c r="S56" s="2"/>
      <c r="T56" s="3"/>
      <c r="U56" s="3"/>
      <c r="V56" s="4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2:33" s="6" customFormat="1" ht="15" customHeight="1">
      <c r="B57" s="17"/>
      <c r="C57" s="11" t="s">
        <v>70</v>
      </c>
      <c r="D57" s="21">
        <f>D21+D25</f>
        <v>209.97638713308521</v>
      </c>
      <c r="E57" s="21"/>
      <c r="F57" s="24"/>
      <c r="G57" s="35"/>
      <c r="J57" s="16"/>
      <c r="K57" s="16"/>
      <c r="L57" s="32"/>
      <c r="M57" s="14"/>
      <c r="N57" s="2"/>
      <c r="O57" s="16"/>
      <c r="P57" s="16"/>
      <c r="Q57" s="16"/>
      <c r="R57" s="2"/>
      <c r="S57" s="2"/>
      <c r="T57" s="3"/>
      <c r="U57" s="3"/>
      <c r="V57" s="4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</row>
    <row r="58" spans="2:33" s="6" customFormat="1" ht="15" customHeight="1">
      <c r="B58" s="17"/>
      <c r="C58" s="11" t="s">
        <v>75</v>
      </c>
      <c r="D58" s="21">
        <f>D21</f>
        <v>169.97638713308521</v>
      </c>
      <c r="E58" s="21"/>
      <c r="F58" s="24"/>
      <c r="G58" s="35"/>
      <c r="J58" s="16"/>
      <c r="K58" s="16"/>
      <c r="L58" s="32"/>
      <c r="M58" s="14"/>
      <c r="N58" s="2"/>
      <c r="O58" s="16"/>
      <c r="P58" s="16"/>
      <c r="Q58" s="16"/>
      <c r="R58" s="2"/>
      <c r="S58" s="2"/>
      <c r="T58" s="3"/>
      <c r="U58" s="3"/>
      <c r="V58" s="4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</row>
    <row r="59" spans="2:33" s="6" customFormat="1" ht="15" customHeight="1">
      <c r="B59" s="17"/>
      <c r="C59" s="11" t="s">
        <v>52</v>
      </c>
      <c r="D59" s="21">
        <f>D22</f>
        <v>84.988193566542606</v>
      </c>
      <c r="E59" s="21"/>
      <c r="F59" s="24"/>
      <c r="G59" s="35"/>
      <c r="J59" s="16"/>
      <c r="K59" s="16"/>
      <c r="L59" s="32"/>
      <c r="M59" s="14"/>
      <c r="N59" s="2"/>
      <c r="O59" s="16"/>
      <c r="P59" s="16"/>
      <c r="Q59" s="16"/>
      <c r="R59" s="2"/>
      <c r="S59" s="2"/>
      <c r="T59" s="3"/>
      <c r="U59" s="3"/>
      <c r="V59" s="4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</row>
    <row r="60" spans="2:33" s="6" customFormat="1" ht="15" customHeight="1">
      <c r="B60" s="17"/>
      <c r="C60" s="11" t="s">
        <v>61</v>
      </c>
      <c r="D60" s="21">
        <f>D40+H39+D46</f>
        <v>186.50173611111111</v>
      </c>
      <c r="E60" s="21"/>
      <c r="F60" s="24"/>
      <c r="G60" s="35"/>
      <c r="J60" s="16"/>
      <c r="K60" s="16"/>
      <c r="L60" s="32"/>
      <c r="M60" s="14"/>
      <c r="N60" s="2"/>
      <c r="O60" s="16"/>
      <c r="P60" s="16"/>
      <c r="Q60" s="16"/>
      <c r="R60" s="2"/>
      <c r="S60" s="2"/>
      <c r="T60" s="3"/>
      <c r="U60" s="3"/>
      <c r="V60" s="4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</row>
    <row r="61" spans="2:33" s="6" customFormat="1" ht="15" customHeight="1">
      <c r="B61" s="17"/>
      <c r="C61" s="11" t="s">
        <v>73</v>
      </c>
      <c r="D61" s="21">
        <f>D40+H39+D45</f>
        <v>196.91840277777777</v>
      </c>
      <c r="E61" s="21"/>
      <c r="F61" s="24"/>
      <c r="G61" s="35"/>
      <c r="J61" s="16"/>
      <c r="K61" s="16"/>
      <c r="L61" s="32"/>
      <c r="M61" s="14"/>
      <c r="N61" s="2"/>
      <c r="O61" s="16"/>
      <c r="P61" s="16"/>
      <c r="Q61" s="16"/>
      <c r="R61" s="2"/>
      <c r="S61" s="2"/>
      <c r="T61" s="3"/>
      <c r="U61" s="3"/>
      <c r="V61" s="4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</row>
    <row r="62" spans="2:33" s="6" customFormat="1" ht="15" customHeight="1">
      <c r="B62" s="17"/>
      <c r="C62" s="11" t="s">
        <v>62</v>
      </c>
      <c r="D62" s="21">
        <f>D40+H39+D46</f>
        <v>186.50173611111111</v>
      </c>
      <c r="E62" s="21"/>
      <c r="F62" s="24"/>
      <c r="G62" s="35"/>
      <c r="J62" s="16"/>
      <c r="K62" s="16"/>
      <c r="L62" s="32"/>
      <c r="M62" s="14"/>
      <c r="N62" s="2"/>
      <c r="O62" s="16"/>
      <c r="P62" s="16"/>
      <c r="Q62" s="16"/>
      <c r="R62" s="2"/>
      <c r="S62" s="2"/>
      <c r="T62" s="3"/>
      <c r="U62" s="3"/>
      <c r="V62" s="4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</row>
    <row r="63" spans="2:33" s="6" customFormat="1" ht="15" customHeight="1">
      <c r="B63" s="17"/>
      <c r="C63" s="11" t="s">
        <v>53</v>
      </c>
      <c r="D63" s="21">
        <f>D41+H39+D46</f>
        <v>207.35471235618127</v>
      </c>
      <c r="E63" s="21"/>
      <c r="F63" s="24"/>
      <c r="J63" s="16"/>
      <c r="K63" s="16"/>
      <c r="N63" s="2"/>
      <c r="O63" s="16"/>
      <c r="P63" s="16"/>
      <c r="Q63" s="16"/>
      <c r="R63" s="2"/>
      <c r="S63" s="2"/>
      <c r="T63" s="3"/>
      <c r="U63" s="3"/>
      <c r="V63" s="4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</row>
    <row r="64" spans="2:33" s="6" customFormat="1" ht="15" customHeight="1">
      <c r="B64" s="17"/>
      <c r="C64" s="11" t="s">
        <v>72</v>
      </c>
      <c r="D64" s="21">
        <f>D41+H39+D45</f>
        <v>217.77137902284792</v>
      </c>
      <c r="E64" s="21"/>
      <c r="F64" s="24"/>
      <c r="J64" s="16"/>
      <c r="K64" s="16"/>
      <c r="N64" s="2"/>
      <c r="O64" s="16"/>
      <c r="P64" s="16"/>
      <c r="Q64" s="16"/>
      <c r="R64" s="2"/>
      <c r="S64" s="2"/>
      <c r="T64" s="3"/>
      <c r="U64" s="3"/>
      <c r="V64" s="4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  <row r="65" spans="2:33" s="6" customFormat="1" ht="15" customHeight="1">
      <c r="B65" s="17"/>
      <c r="C65" s="11" t="s">
        <v>54</v>
      </c>
      <c r="D65" s="21">
        <f>D41+H39+D46</f>
        <v>207.35471235618127</v>
      </c>
      <c r="E65" s="21"/>
      <c r="F65" s="24"/>
      <c r="J65" s="16"/>
      <c r="K65" s="16"/>
      <c r="N65" s="2"/>
      <c r="O65" s="16"/>
      <c r="P65" s="16"/>
      <c r="Q65" s="16"/>
      <c r="R65" s="2"/>
      <c r="S65" s="2"/>
      <c r="T65" s="3"/>
      <c r="U65" s="3"/>
      <c r="V65" s="4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</row>
    <row r="66" spans="2:33" s="35" customFormat="1" ht="15" customHeight="1">
      <c r="C66" s="30"/>
      <c r="D66" s="30"/>
      <c r="J66" s="37"/>
      <c r="K66" s="37"/>
      <c r="L66" s="37"/>
      <c r="M66" s="37"/>
      <c r="N66" s="37"/>
      <c r="O66" s="37"/>
      <c r="P66" s="37"/>
      <c r="Q66" s="37"/>
      <c r="R66" s="36"/>
      <c r="S66" s="36"/>
      <c r="T66" s="36"/>
      <c r="U66" s="36"/>
      <c r="V66" s="30"/>
    </row>
    <row r="67" spans="2:33" s="35" customFormat="1" ht="15" customHeight="1">
      <c r="C67" s="30"/>
      <c r="D67" s="30"/>
      <c r="H67" s="38"/>
      <c r="J67" s="37"/>
      <c r="K67" s="37"/>
      <c r="L67" s="37"/>
      <c r="M67" s="37"/>
      <c r="N67" s="37"/>
      <c r="O67" s="37"/>
      <c r="P67" s="37"/>
      <c r="Q67" s="37"/>
      <c r="R67" s="36"/>
      <c r="S67" s="36"/>
      <c r="T67" s="36"/>
      <c r="U67" s="36"/>
      <c r="V67" s="30"/>
    </row>
    <row r="68" spans="2:33" s="35" customFormat="1" ht="15" customHeight="1">
      <c r="J68" s="37"/>
      <c r="K68" s="37"/>
      <c r="L68" s="37"/>
      <c r="M68" s="37"/>
      <c r="N68" s="37"/>
      <c r="O68" s="37"/>
      <c r="P68" s="37"/>
      <c r="Q68" s="37"/>
      <c r="R68" s="36"/>
      <c r="S68" s="36"/>
      <c r="T68" s="36"/>
      <c r="U68" s="36"/>
      <c r="V68" s="30"/>
    </row>
    <row r="69" spans="2:33" s="35" customFormat="1" ht="15" customHeight="1">
      <c r="J69" s="37"/>
      <c r="K69" s="37"/>
      <c r="L69" s="37"/>
      <c r="M69" s="37"/>
      <c r="N69" s="37"/>
      <c r="O69" s="37"/>
      <c r="P69" s="37"/>
      <c r="Q69" s="37"/>
      <c r="R69" s="36"/>
      <c r="S69" s="36"/>
      <c r="T69" s="36"/>
      <c r="U69" s="36"/>
      <c r="V69" s="30"/>
    </row>
    <row r="70" spans="2:33" s="35" customFormat="1" ht="15" customHeight="1">
      <c r="J70" s="37"/>
      <c r="K70" s="37"/>
      <c r="L70" s="37"/>
      <c r="M70" s="37"/>
      <c r="N70" s="37"/>
      <c r="O70" s="37"/>
      <c r="P70" s="37"/>
      <c r="Q70" s="37"/>
      <c r="R70" s="36"/>
      <c r="S70" s="36"/>
      <c r="T70" s="36"/>
      <c r="U70" s="36"/>
      <c r="V70" s="30"/>
    </row>
    <row r="71" spans="2:33" s="35" customFormat="1" ht="15" customHeight="1">
      <c r="J71" s="37"/>
      <c r="K71" s="37"/>
      <c r="L71" s="37"/>
      <c r="M71" s="37"/>
      <c r="N71" s="37"/>
      <c r="O71" s="37"/>
      <c r="P71" s="37"/>
      <c r="Q71" s="37"/>
      <c r="R71" s="36"/>
      <c r="S71" s="36"/>
      <c r="T71" s="36"/>
      <c r="U71" s="36"/>
      <c r="V71" s="30"/>
    </row>
    <row r="72" spans="2:33" s="35" customFormat="1" ht="15" customHeight="1">
      <c r="J72" s="37"/>
      <c r="K72" s="37"/>
      <c r="L72" s="37"/>
      <c r="M72" s="37"/>
      <c r="N72" s="37"/>
      <c r="O72" s="37"/>
      <c r="P72" s="37"/>
      <c r="Q72" s="37"/>
      <c r="R72" s="36"/>
      <c r="S72" s="36"/>
      <c r="T72" s="36"/>
      <c r="U72" s="36"/>
      <c r="V72" s="30"/>
    </row>
    <row r="73" spans="2:33" s="35" customFormat="1" ht="15" customHeight="1">
      <c r="J73" s="37"/>
      <c r="K73" s="37"/>
      <c r="L73" s="37"/>
      <c r="M73" s="37"/>
      <c r="N73" s="37"/>
      <c r="O73" s="37"/>
      <c r="P73" s="37"/>
      <c r="Q73" s="37"/>
      <c r="R73" s="36"/>
      <c r="S73" s="36"/>
      <c r="T73" s="36"/>
      <c r="U73" s="36"/>
      <c r="V73" s="30"/>
    </row>
    <row r="74" spans="2:33" s="35" customFormat="1" ht="15" customHeight="1">
      <c r="J74" s="37"/>
      <c r="K74" s="37"/>
      <c r="L74" s="37"/>
      <c r="M74" s="37"/>
      <c r="N74" s="37"/>
      <c r="O74" s="37"/>
      <c r="P74" s="37"/>
      <c r="Q74" s="37"/>
      <c r="R74" s="36"/>
      <c r="S74" s="36"/>
      <c r="T74" s="36"/>
      <c r="U74" s="36"/>
      <c r="V74" s="30"/>
    </row>
    <row r="75" spans="2:33" s="35" customFormat="1" ht="15" customHeight="1">
      <c r="J75" s="37"/>
      <c r="K75" s="37"/>
      <c r="L75" s="37"/>
      <c r="M75" s="37"/>
      <c r="N75" s="37"/>
      <c r="O75" s="37"/>
      <c r="P75" s="37"/>
      <c r="Q75" s="37"/>
      <c r="R75" s="36"/>
      <c r="S75" s="36"/>
      <c r="T75" s="36"/>
      <c r="U75" s="36"/>
      <c r="V75" s="30"/>
    </row>
    <row r="76" spans="2:33" s="35" customFormat="1" ht="15" customHeight="1">
      <c r="J76" s="37"/>
      <c r="K76" s="37"/>
      <c r="L76" s="37"/>
      <c r="M76" s="37"/>
      <c r="N76" s="37"/>
      <c r="O76" s="37"/>
      <c r="P76" s="37"/>
      <c r="Q76" s="37"/>
      <c r="R76" s="36"/>
      <c r="S76" s="36"/>
      <c r="T76" s="36"/>
      <c r="U76" s="36"/>
      <c r="V76" s="30"/>
    </row>
    <row r="77" spans="2:33" s="35" customFormat="1" ht="15" customHeight="1">
      <c r="J77" s="37"/>
      <c r="K77" s="37"/>
      <c r="L77" s="37"/>
      <c r="M77" s="37"/>
      <c r="N77" s="37"/>
      <c r="O77" s="37"/>
      <c r="P77" s="37"/>
      <c r="Q77" s="37"/>
      <c r="R77" s="36"/>
      <c r="S77" s="36"/>
      <c r="T77" s="36"/>
      <c r="U77" s="36"/>
      <c r="V77" s="30"/>
    </row>
    <row r="78" spans="2:33" s="35" customFormat="1" ht="15" customHeight="1">
      <c r="J78" s="37"/>
      <c r="K78" s="37"/>
      <c r="L78" s="37"/>
      <c r="M78" s="37"/>
      <c r="N78" s="37"/>
      <c r="O78" s="37"/>
      <c r="P78" s="37"/>
      <c r="Q78" s="37"/>
      <c r="R78" s="36"/>
      <c r="S78" s="36"/>
      <c r="T78" s="36"/>
      <c r="U78" s="36"/>
      <c r="V78" s="30"/>
    </row>
    <row r="79" spans="2:33" s="35" customFormat="1" ht="15" customHeight="1">
      <c r="J79" s="37"/>
      <c r="K79" s="37"/>
      <c r="L79" s="37"/>
      <c r="M79" s="37"/>
      <c r="N79" s="37"/>
      <c r="O79" s="37"/>
      <c r="P79" s="37"/>
      <c r="Q79" s="37"/>
      <c r="R79" s="36"/>
      <c r="S79" s="36"/>
      <c r="T79" s="36"/>
      <c r="U79" s="36"/>
      <c r="V79" s="30"/>
    </row>
    <row r="80" spans="2:33" s="35" customFormat="1" ht="15" customHeight="1">
      <c r="J80" s="37"/>
      <c r="K80" s="37"/>
      <c r="L80" s="37"/>
      <c r="M80" s="37"/>
      <c r="N80" s="37"/>
      <c r="O80" s="37"/>
      <c r="P80" s="37"/>
      <c r="Q80" s="37"/>
      <c r="R80" s="36"/>
      <c r="S80" s="36"/>
      <c r="T80" s="36"/>
      <c r="U80" s="36"/>
      <c r="V80" s="30"/>
    </row>
    <row r="81" spans="10:22" s="35" customFormat="1" ht="15" customHeight="1">
      <c r="J81" s="37"/>
      <c r="K81" s="37"/>
      <c r="L81" s="37"/>
      <c r="M81" s="37"/>
      <c r="N81" s="37"/>
      <c r="O81" s="37"/>
      <c r="P81" s="37"/>
      <c r="Q81" s="37"/>
      <c r="R81" s="36"/>
      <c r="S81" s="36"/>
      <c r="T81" s="36"/>
      <c r="U81" s="36"/>
      <c r="V81" s="30"/>
    </row>
    <row r="82" spans="10:22" s="35" customFormat="1" ht="15" customHeight="1">
      <c r="J82" s="37"/>
      <c r="K82" s="37"/>
      <c r="L82" s="37"/>
      <c r="M82" s="37"/>
      <c r="N82" s="37"/>
      <c r="O82" s="37"/>
      <c r="P82" s="37"/>
      <c r="Q82" s="37"/>
      <c r="R82" s="36"/>
      <c r="S82" s="36"/>
      <c r="T82" s="36"/>
      <c r="U82" s="36"/>
      <c r="V82" s="30"/>
    </row>
    <row r="83" spans="10:22" s="35" customFormat="1" ht="15" customHeight="1">
      <c r="J83" s="37"/>
      <c r="K83" s="37"/>
      <c r="L83" s="37"/>
      <c r="M83" s="37"/>
      <c r="N83" s="37"/>
      <c r="O83" s="37"/>
      <c r="P83" s="37"/>
      <c r="Q83" s="37"/>
      <c r="R83" s="36"/>
      <c r="S83" s="36"/>
      <c r="T83" s="36"/>
      <c r="U83" s="36"/>
      <c r="V83" s="30"/>
    </row>
    <row r="84" spans="10:22" s="35" customFormat="1" ht="15" customHeight="1">
      <c r="J84" s="37"/>
      <c r="K84" s="37"/>
      <c r="L84" s="37"/>
      <c r="M84" s="37"/>
      <c r="N84" s="37"/>
      <c r="O84" s="37"/>
      <c r="P84" s="37"/>
      <c r="Q84" s="37"/>
      <c r="R84" s="36"/>
      <c r="S84" s="36"/>
      <c r="T84" s="36"/>
      <c r="U84" s="36"/>
      <c r="V84" s="30"/>
    </row>
    <row r="85" spans="10:22" s="35" customFormat="1" ht="15" customHeight="1">
      <c r="J85" s="37"/>
      <c r="K85" s="37"/>
      <c r="L85" s="37"/>
      <c r="M85" s="37"/>
      <c r="N85" s="37"/>
      <c r="O85" s="37"/>
      <c r="P85" s="37"/>
      <c r="Q85" s="37"/>
      <c r="R85" s="36"/>
      <c r="S85" s="36"/>
      <c r="T85" s="36"/>
      <c r="U85" s="36"/>
      <c r="V85" s="30"/>
    </row>
    <row r="86" spans="10:22" s="35" customFormat="1" ht="15" customHeight="1">
      <c r="J86" s="37"/>
      <c r="K86" s="37"/>
      <c r="L86" s="37"/>
      <c r="M86" s="37"/>
      <c r="N86" s="37"/>
      <c r="O86" s="37"/>
      <c r="P86" s="37"/>
      <c r="Q86" s="37"/>
      <c r="R86" s="36"/>
      <c r="S86" s="36"/>
      <c r="T86" s="36"/>
      <c r="U86" s="36"/>
      <c r="V86" s="30"/>
    </row>
    <row r="87" spans="10:22" s="35" customFormat="1" ht="15" customHeight="1">
      <c r="J87" s="37"/>
      <c r="K87" s="37"/>
      <c r="L87" s="37"/>
      <c r="M87" s="37"/>
      <c r="N87" s="37"/>
      <c r="O87" s="37"/>
      <c r="P87" s="37"/>
      <c r="Q87" s="37"/>
      <c r="R87" s="36"/>
      <c r="S87" s="36"/>
      <c r="T87" s="36"/>
      <c r="U87" s="36"/>
      <c r="V87" s="30"/>
    </row>
    <row r="88" spans="10:22" s="35" customFormat="1" ht="15" customHeight="1">
      <c r="J88" s="37"/>
      <c r="K88" s="37"/>
      <c r="L88" s="37"/>
      <c r="M88" s="37"/>
      <c r="N88" s="37"/>
      <c r="O88" s="37"/>
      <c r="P88" s="37"/>
      <c r="Q88" s="37"/>
      <c r="R88" s="36"/>
      <c r="S88" s="36"/>
      <c r="T88" s="36"/>
      <c r="U88" s="36"/>
      <c r="V88" s="30"/>
    </row>
    <row r="89" spans="10:22" s="35" customFormat="1" ht="15" customHeight="1">
      <c r="J89" s="37"/>
      <c r="K89" s="37"/>
      <c r="L89" s="37"/>
      <c r="M89" s="37"/>
      <c r="N89" s="37"/>
      <c r="O89" s="37"/>
      <c r="P89" s="37"/>
      <c r="Q89" s="37"/>
      <c r="R89" s="36"/>
      <c r="S89" s="36"/>
      <c r="T89" s="36"/>
      <c r="U89" s="36"/>
      <c r="V89" s="30"/>
    </row>
    <row r="90" spans="10:22" s="35" customFormat="1" ht="15" customHeight="1">
      <c r="J90" s="37"/>
      <c r="K90" s="37"/>
      <c r="L90" s="37"/>
      <c r="M90" s="37"/>
      <c r="N90" s="37"/>
      <c r="O90" s="37"/>
      <c r="P90" s="37"/>
      <c r="Q90" s="37"/>
      <c r="R90" s="36"/>
      <c r="S90" s="36"/>
      <c r="T90" s="36"/>
      <c r="U90" s="36"/>
      <c r="V90" s="30"/>
    </row>
    <row r="91" spans="10:22" s="35" customFormat="1" ht="15" customHeight="1">
      <c r="J91" s="37"/>
      <c r="K91" s="37"/>
      <c r="L91" s="37"/>
      <c r="M91" s="37"/>
      <c r="N91" s="37"/>
      <c r="O91" s="37"/>
      <c r="P91" s="37"/>
      <c r="Q91" s="37"/>
      <c r="R91" s="36"/>
      <c r="S91" s="36"/>
      <c r="T91" s="36"/>
      <c r="U91" s="36"/>
      <c r="V91" s="30"/>
    </row>
    <row r="92" spans="10:22" s="35" customFormat="1" ht="15" customHeight="1">
      <c r="J92" s="37"/>
      <c r="K92" s="37"/>
      <c r="L92" s="37"/>
      <c r="M92" s="37"/>
      <c r="N92" s="37"/>
      <c r="O92" s="37"/>
      <c r="P92" s="37"/>
      <c r="Q92" s="37"/>
      <c r="R92" s="36"/>
      <c r="S92" s="36"/>
      <c r="T92" s="36"/>
      <c r="U92" s="36"/>
      <c r="V92" s="30"/>
    </row>
    <row r="93" spans="10:22" s="35" customFormat="1" ht="15" customHeight="1">
      <c r="J93" s="37"/>
      <c r="K93" s="37"/>
      <c r="L93" s="37"/>
      <c r="M93" s="37"/>
      <c r="N93" s="37"/>
      <c r="O93" s="37"/>
      <c r="P93" s="37"/>
      <c r="Q93" s="37"/>
      <c r="R93" s="36"/>
      <c r="S93" s="36"/>
      <c r="T93" s="36"/>
      <c r="U93" s="36"/>
      <c r="V93" s="30"/>
    </row>
    <row r="94" spans="10:22" s="35" customFormat="1" ht="15" customHeight="1">
      <c r="J94" s="37"/>
      <c r="K94" s="37"/>
      <c r="L94" s="37"/>
      <c r="M94" s="37"/>
      <c r="N94" s="37"/>
      <c r="O94" s="37"/>
      <c r="P94" s="37"/>
      <c r="Q94" s="37"/>
      <c r="R94" s="36"/>
      <c r="S94" s="36"/>
      <c r="T94" s="36"/>
      <c r="U94" s="36"/>
      <c r="V94" s="30"/>
    </row>
    <row r="95" spans="10:22" s="35" customFormat="1" ht="15" customHeight="1">
      <c r="J95" s="37"/>
      <c r="K95" s="37"/>
      <c r="L95" s="37"/>
      <c r="M95" s="37"/>
      <c r="N95" s="37"/>
      <c r="O95" s="37"/>
      <c r="P95" s="37"/>
      <c r="Q95" s="37"/>
      <c r="R95" s="36"/>
      <c r="S95" s="36"/>
      <c r="T95" s="36"/>
      <c r="U95" s="36"/>
      <c r="V95" s="30"/>
    </row>
    <row r="96" spans="10:22" s="35" customFormat="1" ht="15" customHeight="1">
      <c r="J96" s="37"/>
      <c r="K96" s="37"/>
      <c r="L96" s="37"/>
      <c r="M96" s="37"/>
      <c r="N96" s="37"/>
      <c r="O96" s="37"/>
      <c r="P96" s="37"/>
      <c r="Q96" s="37"/>
      <c r="R96" s="36"/>
      <c r="S96" s="36"/>
      <c r="T96" s="36"/>
      <c r="U96" s="36"/>
      <c r="V96" s="30"/>
    </row>
    <row r="97" spans="10:33" s="35" customFormat="1" ht="15" customHeight="1">
      <c r="J97" s="37"/>
      <c r="K97" s="37"/>
      <c r="L97" s="37"/>
      <c r="M97" s="37"/>
      <c r="N97" s="37"/>
      <c r="O97" s="37"/>
      <c r="P97" s="37"/>
      <c r="Q97" s="37"/>
      <c r="R97" s="36"/>
      <c r="S97" s="36"/>
      <c r="T97" s="36"/>
      <c r="U97" s="36"/>
      <c r="V97" s="30"/>
    </row>
    <row r="98" spans="10:33" s="35" customFormat="1" ht="15" customHeight="1">
      <c r="J98" s="37"/>
      <c r="K98" s="37"/>
      <c r="L98" s="37"/>
      <c r="M98" s="37"/>
      <c r="N98" s="37"/>
      <c r="O98" s="37"/>
      <c r="P98" s="37"/>
      <c r="Q98" s="37"/>
      <c r="R98" s="36"/>
      <c r="S98" s="36"/>
      <c r="T98" s="36"/>
      <c r="U98" s="36"/>
      <c r="V98" s="30"/>
    </row>
    <row r="99" spans="10:33" s="35" customFormat="1" ht="15" customHeight="1">
      <c r="J99" s="37"/>
      <c r="K99" s="37"/>
      <c r="L99" s="37"/>
      <c r="M99" s="37"/>
      <c r="N99" s="37"/>
      <c r="O99" s="37"/>
      <c r="P99" s="37"/>
      <c r="Q99" s="37"/>
      <c r="R99" s="36"/>
      <c r="S99" s="36"/>
      <c r="T99" s="36"/>
      <c r="U99" s="36"/>
      <c r="V99" s="30"/>
    </row>
    <row r="100" spans="10:33" s="35" customFormat="1" ht="15" customHeight="1">
      <c r="J100" s="37"/>
      <c r="K100" s="37"/>
      <c r="L100" s="37"/>
      <c r="M100" s="37"/>
      <c r="N100" s="37"/>
      <c r="O100" s="37"/>
      <c r="P100" s="37"/>
      <c r="Q100" s="37"/>
      <c r="R100" s="36"/>
      <c r="S100" s="36"/>
      <c r="T100" s="36"/>
      <c r="U100" s="36"/>
      <c r="V100" s="30"/>
    </row>
    <row r="101" spans="10:33" s="35" customFormat="1" ht="15" customHeight="1">
      <c r="J101" s="37"/>
      <c r="K101" s="37"/>
      <c r="L101" s="37"/>
      <c r="M101" s="37"/>
      <c r="N101" s="37"/>
      <c r="O101" s="37"/>
      <c r="P101" s="37"/>
      <c r="Q101" s="37"/>
      <c r="R101" s="36"/>
      <c r="S101" s="36"/>
      <c r="T101" s="36"/>
      <c r="U101" s="36"/>
      <c r="V101" s="30"/>
    </row>
    <row r="102" spans="10:33" s="35" customFormat="1" ht="15" customHeight="1">
      <c r="J102" s="37"/>
      <c r="K102" s="37"/>
      <c r="L102" s="37"/>
      <c r="M102" s="37"/>
      <c r="N102" s="37"/>
      <c r="O102" s="37"/>
      <c r="P102" s="37"/>
      <c r="Q102" s="37"/>
      <c r="R102" s="36"/>
      <c r="S102" s="36"/>
      <c r="T102" s="36"/>
      <c r="U102" s="36"/>
      <c r="V102" s="30"/>
    </row>
    <row r="103" spans="10:33" s="35" customFormat="1" ht="15" customHeight="1">
      <c r="J103" s="37"/>
      <c r="K103" s="37"/>
      <c r="L103" s="37"/>
      <c r="M103" s="37"/>
      <c r="N103" s="37"/>
      <c r="O103" s="37"/>
      <c r="P103" s="37"/>
      <c r="Q103" s="37"/>
      <c r="R103" s="36"/>
      <c r="S103" s="36"/>
      <c r="T103" s="36"/>
      <c r="U103" s="36"/>
      <c r="V103" s="30"/>
    </row>
    <row r="104" spans="10:33" s="6" customFormat="1" ht="15" customHeight="1">
      <c r="J104" s="2"/>
      <c r="K104" s="2"/>
      <c r="L104" s="2"/>
      <c r="M104" s="2"/>
      <c r="N104" s="2"/>
      <c r="O104" s="2"/>
      <c r="P104" s="2"/>
      <c r="Q104" s="2"/>
      <c r="R104" s="3"/>
      <c r="S104" s="3"/>
      <c r="T104" s="3"/>
      <c r="U104" s="3"/>
      <c r="V104" s="4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</row>
    <row r="105" spans="10:33" s="6" customFormat="1" ht="15" customHeight="1">
      <c r="J105" s="2"/>
      <c r="K105" s="2"/>
      <c r="L105" s="2"/>
      <c r="M105" s="2"/>
      <c r="N105" s="2"/>
      <c r="O105" s="2"/>
      <c r="P105" s="2"/>
      <c r="Q105" s="2"/>
      <c r="R105" s="3"/>
      <c r="S105" s="3"/>
      <c r="T105" s="3"/>
      <c r="U105" s="3"/>
      <c r="V105" s="4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</row>
    <row r="106" spans="10:33" s="6" customFormat="1" ht="15" customHeight="1">
      <c r="J106" s="2"/>
      <c r="K106" s="2"/>
      <c r="L106" s="2"/>
      <c r="M106" s="2"/>
      <c r="N106" s="2"/>
      <c r="O106" s="2"/>
      <c r="P106" s="2"/>
      <c r="Q106" s="2"/>
      <c r="R106" s="3"/>
      <c r="S106" s="3"/>
      <c r="T106" s="3"/>
      <c r="U106" s="3"/>
      <c r="V106" s="4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</row>
    <row r="107" spans="10:33" s="6" customFormat="1" ht="15" customHeight="1">
      <c r="J107" s="2"/>
      <c r="K107" s="2"/>
      <c r="L107" s="2"/>
      <c r="M107" s="2"/>
      <c r="N107" s="2"/>
      <c r="O107" s="2"/>
      <c r="P107" s="2"/>
      <c r="Q107" s="2"/>
      <c r="R107" s="3"/>
      <c r="S107" s="3"/>
      <c r="T107" s="3"/>
      <c r="U107" s="3"/>
      <c r="V107" s="4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</row>
    <row r="108" spans="10:33" s="6" customFormat="1" ht="15" customHeight="1">
      <c r="J108" s="2"/>
      <c r="K108" s="2"/>
      <c r="L108" s="2"/>
      <c r="M108" s="2"/>
      <c r="N108" s="2"/>
      <c r="O108" s="2"/>
      <c r="P108" s="2"/>
      <c r="Q108" s="2"/>
      <c r="R108" s="3"/>
      <c r="S108" s="3"/>
      <c r="T108" s="3"/>
      <c r="U108" s="3"/>
      <c r="V108" s="4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</row>
    <row r="109" spans="10:33" s="6" customFormat="1" ht="15" customHeight="1">
      <c r="J109" s="2"/>
      <c r="K109" s="2"/>
      <c r="L109" s="2"/>
      <c r="M109" s="2"/>
      <c r="N109" s="2"/>
      <c r="O109" s="2"/>
      <c r="P109" s="2"/>
      <c r="Q109" s="2"/>
      <c r="R109" s="3"/>
      <c r="S109" s="3"/>
      <c r="T109" s="3"/>
      <c r="U109" s="3"/>
      <c r="V109" s="4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</row>
    <row r="110" spans="10:33" s="6" customFormat="1" ht="15" customHeight="1">
      <c r="J110" s="2"/>
      <c r="K110" s="2"/>
      <c r="L110" s="2"/>
      <c r="M110" s="2"/>
      <c r="N110" s="2"/>
      <c r="O110" s="2"/>
      <c r="P110" s="2"/>
      <c r="Q110" s="2"/>
      <c r="R110" s="3"/>
      <c r="S110" s="3"/>
      <c r="T110" s="3"/>
      <c r="U110" s="3"/>
      <c r="V110" s="4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</row>
    <row r="111" spans="10:33" s="6" customFormat="1" ht="15" customHeight="1">
      <c r="J111" s="2"/>
      <c r="K111" s="2"/>
      <c r="L111" s="2"/>
      <c r="M111" s="2"/>
      <c r="N111" s="2"/>
      <c r="O111" s="2"/>
      <c r="P111" s="2"/>
      <c r="Q111" s="2"/>
      <c r="R111" s="3"/>
      <c r="S111" s="3"/>
      <c r="T111" s="3"/>
      <c r="U111" s="3"/>
      <c r="V111" s="4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</row>
    <row r="112" spans="10:33" s="6" customFormat="1" ht="15" customHeight="1">
      <c r="J112" s="2"/>
      <c r="K112" s="2"/>
      <c r="L112" s="2"/>
      <c r="M112" s="2"/>
      <c r="N112" s="2"/>
      <c r="O112" s="2"/>
      <c r="P112" s="2"/>
      <c r="Q112" s="2"/>
      <c r="R112" s="3"/>
      <c r="S112" s="3"/>
      <c r="T112" s="3"/>
      <c r="U112" s="3"/>
      <c r="V112" s="4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</row>
    <row r="113" spans="10:33" s="6" customFormat="1" ht="15" customHeight="1">
      <c r="J113" s="2"/>
      <c r="K113" s="2"/>
      <c r="L113" s="2"/>
      <c r="M113" s="2"/>
      <c r="N113" s="2"/>
      <c r="O113" s="2"/>
      <c r="P113" s="2"/>
      <c r="Q113" s="2"/>
      <c r="R113" s="3"/>
      <c r="S113" s="3"/>
      <c r="T113" s="3"/>
      <c r="U113" s="3"/>
      <c r="V113" s="4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</row>
    <row r="114" spans="10:33" s="6" customFormat="1" ht="15" customHeight="1">
      <c r="J114" s="2"/>
      <c r="K114" s="2"/>
      <c r="L114" s="2"/>
      <c r="M114" s="2"/>
      <c r="N114" s="2"/>
      <c r="O114" s="2"/>
      <c r="P114" s="2"/>
      <c r="Q114" s="2"/>
      <c r="R114" s="3"/>
      <c r="S114" s="3"/>
      <c r="T114" s="3"/>
      <c r="U114" s="3"/>
      <c r="V114" s="4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</row>
    <row r="115" spans="10:33" s="6" customFormat="1" ht="15" customHeight="1">
      <c r="J115" s="2"/>
      <c r="K115" s="2"/>
      <c r="L115" s="2"/>
      <c r="M115" s="2"/>
      <c r="N115" s="2"/>
      <c r="O115" s="2"/>
      <c r="P115" s="2"/>
      <c r="Q115" s="2"/>
      <c r="R115" s="3"/>
      <c r="S115" s="3"/>
      <c r="T115" s="3"/>
      <c r="U115" s="3"/>
      <c r="V115" s="4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</row>
    <row r="116" spans="10:33" s="6" customFormat="1" ht="15" customHeight="1">
      <c r="J116" s="2"/>
      <c r="K116" s="2"/>
      <c r="L116" s="2"/>
      <c r="M116" s="2"/>
      <c r="N116" s="2"/>
      <c r="O116" s="2"/>
      <c r="P116" s="2"/>
      <c r="Q116" s="2"/>
      <c r="R116" s="3"/>
      <c r="S116" s="3"/>
      <c r="T116" s="3"/>
      <c r="U116" s="3"/>
      <c r="V116" s="4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</row>
    <row r="117" spans="10:33" s="6" customFormat="1" ht="15" customHeight="1">
      <c r="J117" s="2"/>
      <c r="K117" s="2"/>
      <c r="L117" s="2"/>
      <c r="M117" s="2"/>
      <c r="N117" s="2"/>
      <c r="O117" s="2"/>
      <c r="P117" s="2"/>
      <c r="Q117" s="2"/>
      <c r="R117" s="3"/>
      <c r="S117" s="3"/>
      <c r="T117" s="3"/>
      <c r="U117" s="3"/>
      <c r="V117" s="4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</row>
    <row r="118" spans="10:33" s="6" customFormat="1" ht="15" customHeight="1">
      <c r="J118" s="2"/>
      <c r="K118" s="2"/>
      <c r="L118" s="2"/>
      <c r="M118" s="2"/>
      <c r="N118" s="2"/>
      <c r="O118" s="2"/>
      <c r="P118" s="2"/>
      <c r="Q118" s="2"/>
      <c r="R118" s="3"/>
      <c r="S118" s="3"/>
      <c r="T118" s="3"/>
      <c r="U118" s="3"/>
      <c r="V118" s="4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</row>
    <row r="119" spans="10:33" s="6" customFormat="1" ht="15" customHeight="1">
      <c r="J119" s="2"/>
      <c r="K119" s="2"/>
      <c r="L119" s="2"/>
      <c r="M119" s="2"/>
      <c r="N119" s="2"/>
      <c r="O119" s="2"/>
      <c r="P119" s="2"/>
      <c r="Q119" s="2"/>
      <c r="R119" s="3"/>
      <c r="S119" s="3"/>
      <c r="T119" s="3"/>
      <c r="U119" s="3"/>
      <c r="V119" s="4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</row>
    <row r="120" spans="10:33" s="6" customFormat="1" ht="15" customHeight="1">
      <c r="J120" s="2"/>
      <c r="K120" s="2"/>
      <c r="L120" s="2"/>
      <c r="M120" s="2"/>
      <c r="N120" s="2"/>
      <c r="O120" s="2"/>
      <c r="P120" s="2"/>
      <c r="Q120" s="2"/>
      <c r="R120" s="3"/>
      <c r="S120" s="3"/>
      <c r="T120" s="3"/>
      <c r="U120" s="3"/>
      <c r="V120" s="4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</row>
    <row r="121" spans="10:33" s="6" customFormat="1" ht="15" customHeight="1">
      <c r="J121" s="2"/>
      <c r="K121" s="2"/>
      <c r="L121" s="2"/>
      <c r="M121" s="2"/>
      <c r="N121" s="2"/>
      <c r="O121" s="2"/>
      <c r="P121" s="2"/>
      <c r="Q121" s="2"/>
      <c r="R121" s="3"/>
      <c r="S121" s="3"/>
      <c r="T121" s="3"/>
      <c r="U121" s="3"/>
      <c r="V121" s="4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</row>
    <row r="122" spans="10:33" s="6" customFormat="1" ht="15" customHeight="1">
      <c r="J122" s="2"/>
      <c r="K122" s="2"/>
      <c r="L122" s="2"/>
      <c r="M122" s="2"/>
      <c r="N122" s="2"/>
      <c r="O122" s="2"/>
      <c r="P122" s="2"/>
      <c r="Q122" s="2"/>
      <c r="R122" s="3"/>
      <c r="S122" s="3"/>
      <c r="T122" s="3"/>
      <c r="U122" s="3"/>
      <c r="V122" s="4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</row>
    <row r="123" spans="10:33" s="6" customFormat="1" ht="15" customHeight="1">
      <c r="J123" s="2"/>
      <c r="K123" s="2"/>
      <c r="L123" s="2"/>
      <c r="M123" s="2"/>
      <c r="N123" s="2"/>
      <c r="O123" s="2"/>
      <c r="P123" s="2"/>
      <c r="Q123" s="2"/>
      <c r="R123" s="3"/>
      <c r="S123" s="3"/>
      <c r="T123" s="3"/>
      <c r="U123" s="3"/>
      <c r="V123" s="4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</row>
    <row r="124" spans="10:33" s="6" customFormat="1" ht="15" customHeight="1">
      <c r="J124" s="2"/>
      <c r="K124" s="2"/>
      <c r="L124" s="2"/>
      <c r="M124" s="2"/>
      <c r="N124" s="2"/>
      <c r="O124" s="2"/>
      <c r="P124" s="2"/>
      <c r="Q124" s="2"/>
      <c r="R124" s="3"/>
      <c r="S124" s="3"/>
      <c r="T124" s="3"/>
      <c r="U124" s="3"/>
      <c r="V124" s="4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</row>
    <row r="125" spans="10:33" s="6" customFormat="1" ht="15" customHeight="1">
      <c r="J125" s="2"/>
      <c r="K125" s="2"/>
      <c r="L125" s="2"/>
      <c r="M125" s="2"/>
      <c r="N125" s="2"/>
      <c r="O125" s="2"/>
      <c r="P125" s="2"/>
      <c r="Q125" s="2"/>
      <c r="R125" s="3"/>
      <c r="S125" s="3"/>
      <c r="T125" s="3"/>
      <c r="U125" s="3"/>
      <c r="V125" s="4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</row>
    <row r="126" spans="10:33" s="6" customFormat="1" ht="15" customHeight="1">
      <c r="J126" s="2"/>
      <c r="K126" s="2"/>
      <c r="L126" s="2"/>
      <c r="M126" s="2"/>
      <c r="N126" s="2"/>
      <c r="O126" s="2"/>
      <c r="P126" s="2"/>
      <c r="Q126" s="2"/>
      <c r="R126" s="3"/>
      <c r="S126" s="3"/>
      <c r="T126" s="3"/>
      <c r="U126" s="3"/>
      <c r="V126" s="4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</row>
    <row r="127" spans="10:33" s="6" customFormat="1" ht="15" customHeight="1">
      <c r="J127" s="2"/>
      <c r="K127" s="2"/>
      <c r="L127" s="2"/>
      <c r="M127" s="2"/>
      <c r="N127" s="2"/>
      <c r="O127" s="2"/>
      <c r="P127" s="2"/>
      <c r="Q127" s="2"/>
      <c r="R127" s="3"/>
      <c r="S127" s="3"/>
      <c r="T127" s="3"/>
      <c r="U127" s="3"/>
      <c r="V127" s="4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</row>
    <row r="128" spans="10:33" s="6" customFormat="1" ht="15" customHeight="1">
      <c r="J128" s="2"/>
      <c r="K128" s="2"/>
      <c r="L128" s="2"/>
      <c r="M128" s="2"/>
      <c r="N128" s="2"/>
      <c r="O128" s="2"/>
      <c r="P128" s="2"/>
      <c r="Q128" s="2"/>
      <c r="R128" s="3"/>
      <c r="S128" s="3"/>
      <c r="T128" s="3"/>
      <c r="U128" s="3"/>
      <c r="V128" s="4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</row>
    <row r="129" spans="10:33" s="6" customFormat="1" ht="15" customHeight="1">
      <c r="J129" s="2"/>
      <c r="K129" s="2"/>
      <c r="L129" s="2"/>
      <c r="M129" s="2"/>
      <c r="N129" s="2"/>
      <c r="O129" s="2"/>
      <c r="P129" s="2"/>
      <c r="Q129" s="2"/>
      <c r="R129" s="3"/>
      <c r="S129" s="3"/>
      <c r="T129" s="3"/>
      <c r="U129" s="3"/>
      <c r="V129" s="4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</row>
    <row r="130" spans="10:33" s="6" customFormat="1" ht="15" customHeight="1">
      <c r="J130" s="2"/>
      <c r="K130" s="2"/>
      <c r="L130" s="2"/>
      <c r="M130" s="2"/>
      <c r="N130" s="2"/>
      <c r="O130" s="2"/>
      <c r="P130" s="2"/>
      <c r="Q130" s="2"/>
      <c r="R130" s="3"/>
      <c r="S130" s="3"/>
      <c r="T130" s="3"/>
      <c r="U130" s="3"/>
      <c r="V130" s="4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</row>
    <row r="131" spans="10:33" s="6" customFormat="1" ht="15" customHeight="1">
      <c r="J131" s="2"/>
      <c r="K131" s="2"/>
      <c r="L131" s="2"/>
      <c r="M131" s="2"/>
      <c r="N131" s="2"/>
      <c r="O131" s="2"/>
      <c r="P131" s="2"/>
      <c r="Q131" s="2"/>
      <c r="R131" s="3"/>
      <c r="S131" s="3"/>
      <c r="T131" s="3"/>
      <c r="U131" s="3"/>
      <c r="V131" s="4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</row>
    <row r="132" spans="10:33" s="6" customFormat="1" ht="15" customHeight="1">
      <c r="J132" s="2"/>
      <c r="K132" s="2"/>
      <c r="L132" s="2"/>
      <c r="M132" s="2"/>
      <c r="N132" s="2"/>
      <c r="O132" s="2"/>
      <c r="P132" s="2"/>
      <c r="Q132" s="2"/>
      <c r="R132" s="3"/>
      <c r="S132" s="3"/>
      <c r="T132" s="3"/>
      <c r="U132" s="3"/>
      <c r="V132" s="4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</row>
    <row r="133" spans="10:33" s="6" customFormat="1" ht="15" customHeight="1">
      <c r="J133" s="2"/>
      <c r="K133" s="2"/>
      <c r="L133" s="2"/>
      <c r="M133" s="2"/>
      <c r="N133" s="2"/>
      <c r="O133" s="2"/>
      <c r="P133" s="2"/>
      <c r="Q133" s="2"/>
      <c r="R133" s="3"/>
      <c r="S133" s="3"/>
      <c r="T133" s="3"/>
      <c r="U133" s="3"/>
      <c r="V133" s="4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</row>
    <row r="134" spans="10:33" s="6" customFormat="1" ht="15" customHeight="1">
      <c r="J134" s="2"/>
      <c r="K134" s="2"/>
      <c r="L134" s="2"/>
      <c r="M134" s="2"/>
      <c r="N134" s="2"/>
      <c r="O134" s="2"/>
      <c r="P134" s="2"/>
      <c r="Q134" s="2"/>
      <c r="R134" s="3"/>
      <c r="S134" s="3"/>
      <c r="T134" s="3"/>
      <c r="U134" s="3"/>
      <c r="V134" s="4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</row>
    <row r="135" spans="10:33" s="6" customFormat="1" ht="15" customHeight="1">
      <c r="J135" s="2"/>
      <c r="K135" s="2"/>
      <c r="L135" s="2"/>
      <c r="M135" s="2"/>
      <c r="N135" s="2"/>
      <c r="O135" s="2"/>
      <c r="P135" s="2"/>
      <c r="Q135" s="2"/>
      <c r="R135" s="3"/>
      <c r="S135" s="3"/>
      <c r="T135" s="3"/>
      <c r="U135" s="3"/>
      <c r="V135" s="4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</row>
    <row r="136" spans="10:33" s="6" customFormat="1" ht="15" customHeight="1">
      <c r="J136" s="2"/>
      <c r="K136" s="2"/>
      <c r="L136" s="2"/>
      <c r="M136" s="2"/>
      <c r="N136" s="2"/>
      <c r="O136" s="2"/>
      <c r="P136" s="2"/>
      <c r="Q136" s="2"/>
      <c r="R136" s="3"/>
      <c r="S136" s="3"/>
      <c r="T136" s="3"/>
      <c r="U136" s="3"/>
      <c r="V136" s="4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</row>
    <row r="137" spans="10:33" s="6" customFormat="1" ht="15" customHeight="1">
      <c r="J137" s="2"/>
      <c r="K137" s="2"/>
      <c r="L137" s="2"/>
      <c r="M137" s="2"/>
      <c r="N137" s="2"/>
      <c r="O137" s="2"/>
      <c r="P137" s="2"/>
      <c r="Q137" s="2"/>
      <c r="R137" s="3"/>
      <c r="S137" s="3"/>
      <c r="T137" s="3"/>
      <c r="U137" s="3"/>
      <c r="V137" s="4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</row>
    <row r="138" spans="10:33" s="6" customFormat="1" ht="15" customHeight="1">
      <c r="J138" s="2"/>
      <c r="K138" s="2"/>
      <c r="L138" s="2"/>
      <c r="M138" s="2"/>
      <c r="N138" s="2"/>
      <c r="O138" s="2"/>
      <c r="P138" s="2"/>
      <c r="Q138" s="2"/>
      <c r="R138" s="3"/>
      <c r="S138" s="3"/>
      <c r="T138" s="3"/>
      <c r="U138" s="3"/>
      <c r="V138" s="4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</row>
    <row r="139" spans="10:33" s="6" customFormat="1" ht="15" customHeight="1">
      <c r="J139" s="2"/>
      <c r="K139" s="2"/>
      <c r="L139" s="2"/>
      <c r="M139" s="2"/>
      <c r="N139" s="2"/>
      <c r="O139" s="2"/>
      <c r="P139" s="2"/>
      <c r="Q139" s="2"/>
      <c r="R139" s="3"/>
      <c r="S139" s="3"/>
      <c r="T139" s="3"/>
      <c r="U139" s="3"/>
      <c r="V139" s="4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</row>
    <row r="140" spans="10:33" s="6" customFormat="1" ht="15" customHeight="1">
      <c r="J140" s="2"/>
      <c r="K140" s="2"/>
      <c r="L140" s="2"/>
      <c r="M140" s="2"/>
      <c r="N140" s="2"/>
      <c r="O140" s="2"/>
      <c r="P140" s="2"/>
      <c r="Q140" s="2"/>
      <c r="R140" s="3"/>
      <c r="S140" s="3"/>
      <c r="T140" s="3"/>
      <c r="U140" s="3"/>
      <c r="V140" s="4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</row>
    <row r="141" spans="10:33" s="6" customFormat="1" ht="15" customHeight="1">
      <c r="J141" s="2"/>
      <c r="K141" s="2"/>
      <c r="L141" s="2"/>
      <c r="M141" s="2"/>
      <c r="N141" s="2"/>
      <c r="O141" s="2"/>
      <c r="P141" s="2"/>
      <c r="Q141" s="2"/>
      <c r="R141" s="3"/>
      <c r="S141" s="3"/>
      <c r="T141" s="3"/>
      <c r="U141" s="3"/>
      <c r="V141" s="4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</row>
    <row r="142" spans="10:33" s="6" customFormat="1" ht="15" customHeight="1">
      <c r="J142" s="2"/>
      <c r="K142" s="2"/>
      <c r="L142" s="2"/>
      <c r="M142" s="2"/>
      <c r="N142" s="2"/>
      <c r="O142" s="2"/>
      <c r="P142" s="2"/>
      <c r="Q142" s="2"/>
      <c r="R142" s="3"/>
      <c r="S142" s="3"/>
      <c r="T142" s="3"/>
      <c r="U142" s="3"/>
      <c r="V142" s="4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</row>
    <row r="143" spans="10:33" s="6" customFormat="1" ht="15" customHeight="1">
      <c r="J143" s="2"/>
      <c r="K143" s="2"/>
      <c r="L143" s="2"/>
      <c r="M143" s="2"/>
      <c r="N143" s="2"/>
      <c r="O143" s="2"/>
      <c r="P143" s="2"/>
      <c r="Q143" s="2"/>
      <c r="R143" s="3"/>
      <c r="S143" s="3"/>
      <c r="T143" s="3"/>
      <c r="U143" s="3"/>
      <c r="V143" s="4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</row>
    <row r="144" spans="10:33" s="6" customFormat="1" ht="15" customHeight="1">
      <c r="J144" s="2"/>
      <c r="K144" s="2"/>
      <c r="L144" s="2"/>
      <c r="M144" s="2"/>
      <c r="N144" s="2"/>
      <c r="O144" s="2"/>
      <c r="P144" s="2"/>
      <c r="Q144" s="2"/>
      <c r="R144" s="3"/>
      <c r="S144" s="3"/>
      <c r="T144" s="3"/>
      <c r="U144" s="3"/>
      <c r="V144" s="4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</row>
    <row r="145" spans="10:33" s="6" customFormat="1" ht="15" customHeight="1">
      <c r="J145" s="2"/>
      <c r="K145" s="2"/>
      <c r="L145" s="2"/>
      <c r="M145" s="2"/>
      <c r="N145" s="2"/>
      <c r="O145" s="2"/>
      <c r="P145" s="2"/>
      <c r="Q145" s="2"/>
      <c r="R145" s="3"/>
      <c r="S145" s="3"/>
      <c r="T145" s="3"/>
      <c r="U145" s="3"/>
      <c r="V145" s="4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</row>
    <row r="146" spans="10:33" s="6" customFormat="1" ht="15" customHeight="1">
      <c r="J146" s="2"/>
      <c r="K146" s="2"/>
      <c r="L146" s="2"/>
      <c r="M146" s="2"/>
      <c r="N146" s="2"/>
      <c r="O146" s="2"/>
      <c r="P146" s="2"/>
      <c r="Q146" s="2"/>
      <c r="R146" s="3"/>
      <c r="S146" s="3"/>
      <c r="T146" s="3"/>
      <c r="U146" s="3"/>
      <c r="V146" s="4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</row>
    <row r="147" spans="10:33" s="6" customFormat="1" ht="15" customHeight="1">
      <c r="J147" s="2"/>
      <c r="K147" s="2"/>
      <c r="L147" s="2"/>
      <c r="M147" s="2"/>
      <c r="N147" s="2"/>
      <c r="O147" s="2"/>
      <c r="P147" s="2"/>
      <c r="Q147" s="2"/>
      <c r="R147" s="3"/>
      <c r="S147" s="3"/>
      <c r="T147" s="3"/>
      <c r="U147" s="3"/>
      <c r="V147" s="4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</row>
    <row r="148" spans="10:33" s="6" customFormat="1" ht="15" customHeight="1">
      <c r="J148" s="2"/>
      <c r="K148" s="2"/>
      <c r="L148" s="2"/>
      <c r="M148" s="2"/>
      <c r="N148" s="2"/>
      <c r="O148" s="2"/>
      <c r="P148" s="2"/>
      <c r="Q148" s="2"/>
      <c r="R148" s="3"/>
      <c r="S148" s="3"/>
      <c r="T148" s="3"/>
      <c r="U148" s="3"/>
      <c r="V148" s="4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</row>
    <row r="149" spans="10:33" s="6" customFormat="1" ht="15" customHeight="1">
      <c r="J149" s="2"/>
      <c r="K149" s="2"/>
      <c r="L149" s="2"/>
      <c r="M149" s="2"/>
      <c r="N149" s="2"/>
      <c r="O149" s="2"/>
      <c r="P149" s="2"/>
      <c r="Q149" s="2"/>
      <c r="R149" s="3"/>
      <c r="S149" s="3"/>
      <c r="T149" s="3"/>
      <c r="U149" s="3"/>
      <c r="V149" s="4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</row>
    <row r="150" spans="10:33" s="6" customFormat="1" ht="15" customHeight="1">
      <c r="J150" s="2"/>
      <c r="K150" s="2"/>
      <c r="L150" s="2"/>
      <c r="M150" s="2"/>
      <c r="N150" s="2"/>
      <c r="O150" s="2"/>
      <c r="P150" s="2"/>
      <c r="Q150" s="2"/>
      <c r="R150" s="3"/>
      <c r="S150" s="3"/>
      <c r="T150" s="3"/>
      <c r="U150" s="3"/>
      <c r="V150" s="4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</row>
    <row r="151" spans="10:33" s="6" customFormat="1" ht="15" customHeight="1">
      <c r="J151" s="2"/>
      <c r="K151" s="2"/>
      <c r="L151" s="2"/>
      <c r="M151" s="2"/>
      <c r="N151" s="2"/>
      <c r="O151" s="2"/>
      <c r="P151" s="2"/>
      <c r="Q151" s="2"/>
      <c r="R151" s="3"/>
      <c r="S151" s="3"/>
      <c r="T151" s="3"/>
      <c r="U151" s="3"/>
      <c r="V151" s="4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0:33" s="6" customFormat="1" ht="15" customHeight="1">
      <c r="J152" s="2"/>
      <c r="K152" s="2"/>
      <c r="L152" s="2"/>
      <c r="M152" s="2"/>
      <c r="N152" s="2"/>
      <c r="O152" s="2"/>
      <c r="P152" s="2"/>
      <c r="Q152" s="2"/>
      <c r="R152" s="3"/>
      <c r="S152" s="3"/>
      <c r="T152" s="3"/>
      <c r="U152" s="3"/>
      <c r="V152" s="4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</row>
    <row r="153" spans="10:33" s="6" customFormat="1" ht="15" customHeight="1">
      <c r="J153" s="2"/>
      <c r="K153" s="2"/>
      <c r="L153" s="2"/>
      <c r="M153" s="2"/>
      <c r="N153" s="2"/>
      <c r="O153" s="2"/>
      <c r="P153" s="2"/>
      <c r="Q153" s="2"/>
      <c r="R153" s="3"/>
      <c r="S153" s="3"/>
      <c r="T153" s="3"/>
      <c r="U153" s="3"/>
      <c r="V153" s="4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</row>
    <row r="154" spans="10:33" s="6" customFormat="1" ht="15" customHeight="1">
      <c r="J154" s="2"/>
      <c r="K154" s="2"/>
      <c r="L154" s="2"/>
      <c r="M154" s="2"/>
      <c r="N154" s="2"/>
      <c r="O154" s="2"/>
      <c r="P154" s="2"/>
      <c r="Q154" s="2"/>
      <c r="R154" s="3"/>
      <c r="S154" s="3"/>
      <c r="T154" s="3"/>
      <c r="U154" s="3"/>
      <c r="V154" s="4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</row>
    <row r="155" spans="10:33" s="6" customFormat="1" ht="15" customHeight="1">
      <c r="J155" s="2"/>
      <c r="K155" s="2"/>
      <c r="L155" s="2"/>
      <c r="M155" s="2"/>
      <c r="N155" s="2"/>
      <c r="O155" s="2"/>
      <c r="P155" s="2"/>
      <c r="Q155" s="2"/>
      <c r="R155" s="3"/>
      <c r="S155" s="3"/>
      <c r="T155" s="3"/>
      <c r="U155" s="3"/>
      <c r="V155" s="4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</row>
    <row r="156" spans="10:33" s="6" customFormat="1" ht="15" customHeight="1">
      <c r="J156" s="2"/>
      <c r="K156" s="2"/>
      <c r="L156" s="2"/>
      <c r="M156" s="2"/>
      <c r="N156" s="2"/>
      <c r="O156" s="2"/>
      <c r="P156" s="2"/>
      <c r="Q156" s="2"/>
      <c r="R156" s="3"/>
      <c r="S156" s="3"/>
      <c r="T156" s="3"/>
      <c r="U156" s="3"/>
      <c r="V156" s="4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</row>
    <row r="157" spans="10:33" s="6" customFormat="1" ht="15" customHeight="1">
      <c r="J157" s="2"/>
      <c r="K157" s="2"/>
      <c r="L157" s="2"/>
      <c r="M157" s="2"/>
      <c r="N157" s="2"/>
      <c r="O157" s="2"/>
      <c r="P157" s="2"/>
      <c r="Q157" s="2"/>
      <c r="R157" s="3"/>
      <c r="S157" s="3"/>
      <c r="T157" s="3"/>
      <c r="U157" s="3"/>
      <c r="V157" s="4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</row>
    <row r="158" spans="10:33" s="6" customFormat="1" ht="15" customHeight="1">
      <c r="J158" s="2"/>
      <c r="K158" s="2"/>
      <c r="L158" s="2"/>
      <c r="M158" s="2"/>
      <c r="N158" s="2"/>
      <c r="O158" s="2"/>
      <c r="P158" s="2"/>
      <c r="Q158" s="2"/>
      <c r="R158" s="3"/>
      <c r="S158" s="3"/>
      <c r="T158" s="3"/>
      <c r="U158" s="3"/>
      <c r="V158" s="4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</row>
    <row r="159" spans="10:33" s="6" customFormat="1" ht="15" customHeight="1">
      <c r="J159" s="2"/>
      <c r="K159" s="2"/>
      <c r="L159" s="2"/>
      <c r="M159" s="2"/>
      <c r="N159" s="2"/>
      <c r="O159" s="2"/>
      <c r="P159" s="2"/>
      <c r="Q159" s="2"/>
      <c r="R159" s="3"/>
      <c r="S159" s="3"/>
      <c r="T159" s="3"/>
      <c r="U159" s="3"/>
      <c r="V159" s="4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</row>
    <row r="160" spans="10:33" s="6" customFormat="1" ht="15" customHeight="1">
      <c r="J160" s="2"/>
      <c r="K160" s="2"/>
      <c r="L160" s="2"/>
      <c r="M160" s="2"/>
      <c r="N160" s="2"/>
      <c r="O160" s="2"/>
      <c r="P160" s="2"/>
      <c r="Q160" s="2"/>
      <c r="R160" s="3"/>
      <c r="S160" s="3"/>
      <c r="T160" s="3"/>
      <c r="U160" s="3"/>
      <c r="V160" s="4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</row>
    <row r="161" spans="10:33" s="6" customFormat="1" ht="15" customHeight="1">
      <c r="J161" s="2"/>
      <c r="K161" s="2"/>
      <c r="L161" s="2"/>
      <c r="M161" s="2"/>
      <c r="N161" s="2"/>
      <c r="O161" s="2"/>
      <c r="P161" s="2"/>
      <c r="Q161" s="2"/>
      <c r="R161" s="3"/>
      <c r="S161" s="3"/>
      <c r="T161" s="3"/>
      <c r="U161" s="3"/>
      <c r="V161" s="4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</row>
    <row r="162" spans="10:33" s="6" customFormat="1" ht="15" customHeight="1">
      <c r="J162" s="2"/>
      <c r="K162" s="2"/>
      <c r="L162" s="2"/>
      <c r="M162" s="2"/>
      <c r="N162" s="2"/>
      <c r="O162" s="2"/>
      <c r="P162" s="2"/>
      <c r="Q162" s="2"/>
      <c r="R162" s="3"/>
      <c r="S162" s="3"/>
      <c r="T162" s="3"/>
      <c r="U162" s="3"/>
      <c r="V162" s="4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</row>
    <row r="163" spans="10:33" s="6" customFormat="1" ht="15" customHeight="1">
      <c r="J163" s="2"/>
      <c r="K163" s="2"/>
      <c r="L163" s="2"/>
      <c r="M163" s="2"/>
      <c r="N163" s="2"/>
      <c r="O163" s="2"/>
      <c r="P163" s="2"/>
      <c r="Q163" s="2"/>
      <c r="R163" s="3"/>
      <c r="S163" s="3"/>
      <c r="T163" s="3"/>
      <c r="U163" s="3"/>
      <c r="V163" s="4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</row>
    <row r="164" spans="10:33" s="6" customFormat="1" ht="15" customHeight="1">
      <c r="J164" s="2"/>
      <c r="K164" s="2"/>
      <c r="L164" s="2"/>
      <c r="M164" s="2"/>
      <c r="N164" s="2"/>
      <c r="O164" s="2"/>
      <c r="P164" s="2"/>
      <c r="Q164" s="2"/>
      <c r="R164" s="3"/>
      <c r="S164" s="3"/>
      <c r="T164" s="3"/>
      <c r="U164" s="3"/>
      <c r="V164" s="4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</row>
    <row r="165" spans="10:33" s="6" customFormat="1" ht="15" customHeight="1">
      <c r="J165" s="2"/>
      <c r="K165" s="2"/>
      <c r="L165" s="2"/>
      <c r="M165" s="2"/>
      <c r="N165" s="2"/>
      <c r="O165" s="2"/>
      <c r="P165" s="2"/>
      <c r="Q165" s="2"/>
      <c r="R165" s="3"/>
      <c r="S165" s="3"/>
      <c r="T165" s="3"/>
      <c r="U165" s="3"/>
      <c r="V165" s="4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</row>
    <row r="166" spans="10:33" s="6" customFormat="1" ht="15" customHeight="1">
      <c r="J166" s="2"/>
      <c r="K166" s="2"/>
      <c r="L166" s="2"/>
      <c r="M166" s="2"/>
      <c r="N166" s="2"/>
      <c r="O166" s="2"/>
      <c r="P166" s="2"/>
      <c r="Q166" s="2"/>
      <c r="R166" s="3"/>
      <c r="S166" s="3"/>
      <c r="T166" s="3"/>
      <c r="U166" s="3"/>
      <c r="V166" s="4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</row>
    <row r="167" spans="10:33" s="6" customFormat="1" ht="15" customHeight="1">
      <c r="J167" s="2"/>
      <c r="K167" s="2"/>
      <c r="L167" s="2"/>
      <c r="M167" s="2"/>
      <c r="N167" s="2"/>
      <c r="O167" s="2"/>
      <c r="P167" s="2"/>
      <c r="Q167" s="2"/>
      <c r="R167" s="3"/>
      <c r="S167" s="3"/>
      <c r="T167" s="3"/>
      <c r="U167" s="3"/>
      <c r="V167" s="4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</row>
    <row r="168" spans="10:33" s="6" customFormat="1" ht="15" customHeight="1">
      <c r="J168" s="2"/>
      <c r="K168" s="2"/>
      <c r="L168" s="2"/>
      <c r="M168" s="2"/>
      <c r="N168" s="2"/>
      <c r="O168" s="2"/>
      <c r="P168" s="2"/>
      <c r="Q168" s="2"/>
      <c r="R168" s="3"/>
      <c r="S168" s="3"/>
      <c r="T168" s="3"/>
      <c r="U168" s="3"/>
      <c r="V168" s="4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</row>
    <row r="169" spans="10:33" s="6" customFormat="1" ht="15" customHeight="1">
      <c r="J169" s="2"/>
      <c r="K169" s="2"/>
      <c r="L169" s="2"/>
      <c r="M169" s="2"/>
      <c r="N169" s="2"/>
      <c r="O169" s="2"/>
      <c r="P169" s="2"/>
      <c r="Q169" s="2"/>
      <c r="R169" s="3"/>
      <c r="S169" s="3"/>
      <c r="T169" s="3"/>
      <c r="U169" s="3"/>
      <c r="V169" s="4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</row>
    <row r="170" spans="10:33" s="6" customFormat="1" ht="15" customHeight="1">
      <c r="J170" s="2"/>
      <c r="K170" s="2"/>
      <c r="L170" s="2"/>
      <c r="M170" s="2"/>
      <c r="N170" s="2"/>
      <c r="O170" s="2"/>
      <c r="P170" s="2"/>
      <c r="Q170" s="2"/>
      <c r="R170" s="3"/>
      <c r="S170" s="3"/>
      <c r="T170" s="3"/>
      <c r="U170" s="3"/>
      <c r="V170" s="4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</row>
    <row r="171" spans="10:33" s="6" customFormat="1" ht="15" customHeight="1">
      <c r="J171" s="2"/>
      <c r="K171" s="2"/>
      <c r="L171" s="2"/>
      <c r="M171" s="2"/>
      <c r="N171" s="2"/>
      <c r="O171" s="2"/>
      <c r="P171" s="2"/>
      <c r="Q171" s="2"/>
      <c r="R171" s="3"/>
      <c r="S171" s="3"/>
      <c r="T171" s="3"/>
      <c r="U171" s="3"/>
      <c r="V171" s="4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</row>
    <row r="172" spans="10:33" s="6" customFormat="1" ht="15" customHeight="1">
      <c r="J172" s="2"/>
      <c r="K172" s="2"/>
      <c r="L172" s="2"/>
      <c r="M172" s="2"/>
      <c r="N172" s="2"/>
      <c r="O172" s="2"/>
      <c r="P172" s="2"/>
      <c r="Q172" s="2"/>
      <c r="R172" s="3"/>
      <c r="S172" s="3"/>
      <c r="T172" s="3"/>
      <c r="U172" s="3"/>
      <c r="V172" s="4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</row>
    <row r="173" spans="10:33" s="6" customFormat="1" ht="15" customHeight="1">
      <c r="J173" s="2"/>
      <c r="K173" s="2"/>
      <c r="L173" s="2"/>
      <c r="M173" s="2"/>
      <c r="N173" s="2"/>
      <c r="O173" s="2"/>
      <c r="P173" s="2"/>
      <c r="Q173" s="2"/>
      <c r="R173" s="3"/>
      <c r="S173" s="3"/>
      <c r="T173" s="3"/>
      <c r="U173" s="3"/>
      <c r="V173" s="4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</row>
    <row r="174" spans="10:33" s="6" customFormat="1" ht="15" customHeight="1">
      <c r="J174" s="2"/>
      <c r="K174" s="2"/>
      <c r="L174" s="2"/>
      <c r="M174" s="2"/>
      <c r="N174" s="2"/>
      <c r="O174" s="2"/>
      <c r="P174" s="2"/>
      <c r="Q174" s="2"/>
      <c r="R174" s="3"/>
      <c r="S174" s="3"/>
      <c r="T174" s="3"/>
      <c r="U174" s="3"/>
      <c r="V174" s="4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</row>
    <row r="175" spans="10:33" s="6" customFormat="1" ht="15" customHeight="1">
      <c r="J175" s="2"/>
      <c r="K175" s="2"/>
      <c r="L175" s="2"/>
      <c r="M175" s="2"/>
      <c r="N175" s="2"/>
      <c r="O175" s="2"/>
      <c r="P175" s="2"/>
      <c r="Q175" s="2"/>
      <c r="R175" s="3"/>
      <c r="S175" s="3"/>
      <c r="T175" s="3"/>
      <c r="U175" s="3"/>
      <c r="V175" s="4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</row>
    <row r="176" spans="10:33" s="6" customFormat="1" ht="15" customHeight="1">
      <c r="J176" s="2"/>
      <c r="K176" s="2"/>
      <c r="L176" s="2"/>
      <c r="M176" s="2"/>
      <c r="N176" s="2"/>
      <c r="O176" s="2"/>
      <c r="P176" s="2"/>
      <c r="Q176" s="2"/>
      <c r="R176" s="3"/>
      <c r="S176" s="3"/>
      <c r="T176" s="3"/>
      <c r="U176" s="3"/>
      <c r="V176" s="4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</row>
    <row r="177" spans="10:33" s="6" customFormat="1" ht="15" customHeight="1">
      <c r="J177" s="2"/>
      <c r="K177" s="2"/>
      <c r="L177" s="2"/>
      <c r="M177" s="2"/>
      <c r="N177" s="2"/>
      <c r="O177" s="2"/>
      <c r="P177" s="2"/>
      <c r="Q177" s="2"/>
      <c r="R177" s="3"/>
      <c r="S177" s="3"/>
      <c r="T177" s="3"/>
      <c r="U177" s="3"/>
      <c r="V177" s="4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</row>
    <row r="178" spans="10:33" s="6" customFormat="1" ht="15" customHeight="1">
      <c r="J178" s="2"/>
      <c r="K178" s="2"/>
      <c r="L178" s="2"/>
      <c r="M178" s="2"/>
      <c r="N178" s="2"/>
      <c r="O178" s="2"/>
      <c r="P178" s="2"/>
      <c r="Q178" s="2"/>
      <c r="R178" s="3"/>
      <c r="S178" s="3"/>
      <c r="T178" s="3"/>
      <c r="U178" s="3"/>
      <c r="V178" s="4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</row>
    <row r="179" spans="10:33" s="6" customFormat="1" ht="15" customHeight="1">
      <c r="J179" s="2"/>
      <c r="K179" s="2"/>
      <c r="L179" s="2"/>
      <c r="M179" s="2"/>
      <c r="N179" s="2"/>
      <c r="O179" s="2"/>
      <c r="P179" s="2"/>
      <c r="Q179" s="2"/>
      <c r="R179" s="3"/>
      <c r="S179" s="3"/>
      <c r="T179" s="3"/>
      <c r="U179" s="3"/>
      <c r="V179" s="4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</row>
    <row r="180" spans="10:33" s="6" customFormat="1" ht="15" customHeight="1">
      <c r="J180" s="2"/>
      <c r="K180" s="2"/>
      <c r="L180" s="2"/>
      <c r="M180" s="2"/>
      <c r="N180" s="2"/>
      <c r="O180" s="2"/>
      <c r="P180" s="2"/>
      <c r="Q180" s="2"/>
      <c r="R180" s="3"/>
      <c r="S180" s="3"/>
      <c r="T180" s="3"/>
      <c r="U180" s="3"/>
      <c r="V180" s="4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</row>
    <row r="181" spans="10:33" s="6" customFormat="1" ht="15" customHeight="1">
      <c r="J181" s="2"/>
      <c r="K181" s="2"/>
      <c r="L181" s="2"/>
      <c r="M181" s="2"/>
      <c r="N181" s="2"/>
      <c r="O181" s="2"/>
      <c r="P181" s="2"/>
      <c r="Q181" s="2"/>
      <c r="R181" s="3"/>
      <c r="S181" s="3"/>
      <c r="T181" s="3"/>
      <c r="U181" s="3"/>
      <c r="V181" s="4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</row>
    <row r="182" spans="10:33" s="6" customFormat="1" ht="15" customHeight="1">
      <c r="J182" s="2"/>
      <c r="K182" s="2"/>
      <c r="L182" s="2"/>
      <c r="M182" s="2"/>
      <c r="N182" s="2"/>
      <c r="O182" s="2"/>
      <c r="P182" s="2"/>
      <c r="Q182" s="2"/>
      <c r="R182" s="3"/>
      <c r="S182" s="3"/>
      <c r="T182" s="3"/>
      <c r="U182" s="3"/>
      <c r="V182" s="4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</row>
    <row r="183" spans="10:33" s="6" customFormat="1" ht="15" customHeight="1">
      <c r="J183" s="2"/>
      <c r="K183" s="2"/>
      <c r="L183" s="2"/>
      <c r="M183" s="2"/>
      <c r="N183" s="2"/>
      <c r="O183" s="2"/>
      <c r="P183" s="2"/>
      <c r="Q183" s="2"/>
      <c r="R183" s="3"/>
      <c r="S183" s="3"/>
      <c r="T183" s="3"/>
      <c r="U183" s="3"/>
      <c r="V183" s="4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</row>
    <row r="184" spans="10:33" s="6" customFormat="1" ht="15" customHeight="1">
      <c r="J184" s="2"/>
      <c r="K184" s="2"/>
      <c r="L184" s="2"/>
      <c r="M184" s="2"/>
      <c r="N184" s="2"/>
      <c r="O184" s="2"/>
      <c r="P184" s="2"/>
      <c r="Q184" s="2"/>
      <c r="R184" s="3"/>
      <c r="S184" s="3"/>
      <c r="T184" s="3"/>
      <c r="U184" s="3"/>
      <c r="V184" s="4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</row>
    <row r="185" spans="10:33" s="6" customFormat="1" ht="15" customHeight="1">
      <c r="J185" s="2"/>
      <c r="K185" s="2"/>
      <c r="L185" s="2"/>
      <c r="M185" s="2"/>
      <c r="N185" s="2"/>
      <c r="O185" s="2"/>
      <c r="P185" s="2"/>
      <c r="Q185" s="2"/>
      <c r="R185" s="3"/>
      <c r="S185" s="3"/>
      <c r="T185" s="3"/>
      <c r="U185" s="3"/>
      <c r="V185" s="4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</row>
    <row r="186" spans="10:33" s="6" customFormat="1" ht="15" customHeight="1">
      <c r="J186" s="2"/>
      <c r="K186" s="2"/>
      <c r="L186" s="2"/>
      <c r="M186" s="2"/>
      <c r="N186" s="2"/>
      <c r="O186" s="2"/>
      <c r="P186" s="2"/>
      <c r="Q186" s="2"/>
      <c r="R186" s="3"/>
      <c r="S186" s="3"/>
      <c r="T186" s="3"/>
      <c r="U186" s="3"/>
      <c r="V186" s="4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</row>
    <row r="187" spans="10:33" s="6" customFormat="1" ht="15" customHeight="1">
      <c r="J187" s="2"/>
      <c r="K187" s="2"/>
      <c r="L187" s="2"/>
      <c r="M187" s="2"/>
      <c r="N187" s="2"/>
      <c r="O187" s="2"/>
      <c r="P187" s="2"/>
      <c r="Q187" s="2"/>
      <c r="R187" s="3"/>
      <c r="S187" s="3"/>
      <c r="T187" s="3"/>
      <c r="U187" s="3"/>
      <c r="V187" s="4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0:33" s="6" customFormat="1" ht="15" customHeight="1">
      <c r="J188" s="2"/>
      <c r="K188" s="2"/>
      <c r="L188" s="2"/>
      <c r="M188" s="2"/>
      <c r="N188" s="2"/>
      <c r="O188" s="2"/>
      <c r="P188" s="2"/>
      <c r="Q188" s="2"/>
      <c r="R188" s="3"/>
      <c r="S188" s="3"/>
      <c r="T188" s="3"/>
      <c r="U188" s="3"/>
      <c r="V188" s="4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0:33" s="6" customFormat="1" ht="15" customHeight="1">
      <c r="J189" s="2"/>
      <c r="K189" s="2"/>
      <c r="L189" s="2"/>
      <c r="M189" s="2"/>
      <c r="N189" s="2"/>
      <c r="O189" s="2"/>
      <c r="P189" s="2"/>
      <c r="Q189" s="2"/>
      <c r="R189" s="3"/>
      <c r="S189" s="3"/>
      <c r="T189" s="3"/>
      <c r="U189" s="3"/>
      <c r="V189" s="4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0:33" s="6" customFormat="1" ht="15" customHeight="1">
      <c r="J190" s="2"/>
      <c r="K190" s="2"/>
      <c r="L190" s="2"/>
      <c r="M190" s="2"/>
      <c r="N190" s="2"/>
      <c r="O190" s="2"/>
      <c r="P190" s="2"/>
      <c r="Q190" s="2"/>
      <c r="R190" s="3"/>
      <c r="S190" s="3"/>
      <c r="T190" s="3"/>
      <c r="U190" s="3"/>
      <c r="V190" s="4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0:33" s="6" customFormat="1" ht="15" customHeight="1">
      <c r="J191" s="2"/>
      <c r="K191" s="2"/>
      <c r="L191" s="2"/>
      <c r="M191" s="2"/>
      <c r="N191" s="2"/>
      <c r="O191" s="2"/>
      <c r="P191" s="2"/>
      <c r="Q191" s="2"/>
      <c r="R191" s="3"/>
      <c r="S191" s="3"/>
      <c r="T191" s="3"/>
      <c r="U191" s="3"/>
      <c r="V191" s="4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0:33" s="6" customFormat="1" ht="15" customHeight="1">
      <c r="J192" s="2"/>
      <c r="K192" s="2"/>
      <c r="L192" s="2"/>
      <c r="M192" s="2"/>
      <c r="N192" s="2"/>
      <c r="O192" s="2"/>
      <c r="P192" s="2"/>
      <c r="Q192" s="2"/>
      <c r="R192" s="3"/>
      <c r="S192" s="3"/>
      <c r="T192" s="3"/>
      <c r="U192" s="3"/>
      <c r="V192" s="4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0:33" s="6" customFormat="1" ht="15" customHeight="1">
      <c r="J193" s="2"/>
      <c r="K193" s="2"/>
      <c r="L193" s="2"/>
      <c r="M193" s="2"/>
      <c r="N193" s="2"/>
      <c r="O193" s="2"/>
      <c r="P193" s="2"/>
      <c r="Q193" s="2"/>
      <c r="R193" s="3"/>
      <c r="S193" s="3"/>
      <c r="T193" s="3"/>
      <c r="U193" s="3"/>
      <c r="V193" s="4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0:33" s="6" customFormat="1" ht="15" customHeight="1">
      <c r="J194" s="2"/>
      <c r="K194" s="2"/>
      <c r="L194" s="2"/>
      <c r="M194" s="2"/>
      <c r="N194" s="2"/>
      <c r="O194" s="2"/>
      <c r="P194" s="2"/>
      <c r="Q194" s="2"/>
      <c r="R194" s="3"/>
      <c r="S194" s="3"/>
      <c r="T194" s="3"/>
      <c r="U194" s="3"/>
      <c r="V194" s="4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0:33" s="6" customFormat="1" ht="15" customHeight="1">
      <c r="J195" s="2"/>
      <c r="K195" s="2"/>
      <c r="L195" s="2"/>
      <c r="M195" s="2"/>
      <c r="N195" s="2"/>
      <c r="O195" s="2"/>
      <c r="P195" s="2"/>
      <c r="Q195" s="2"/>
      <c r="R195" s="3"/>
      <c r="S195" s="3"/>
      <c r="T195" s="3"/>
      <c r="U195" s="3"/>
      <c r="V195" s="4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0:33" s="6" customFormat="1" ht="15" customHeight="1">
      <c r="J196" s="2"/>
      <c r="K196" s="2"/>
      <c r="L196" s="2"/>
      <c r="M196" s="2"/>
      <c r="N196" s="2"/>
      <c r="O196" s="2"/>
      <c r="P196" s="2"/>
      <c r="Q196" s="2"/>
      <c r="R196" s="3"/>
      <c r="S196" s="3"/>
      <c r="T196" s="3"/>
      <c r="U196" s="3"/>
      <c r="V196" s="4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0:33" s="6" customFormat="1" ht="15" customHeight="1">
      <c r="J197" s="2"/>
      <c r="K197" s="2"/>
      <c r="L197" s="2"/>
      <c r="M197" s="2"/>
      <c r="N197" s="2"/>
      <c r="O197" s="2"/>
      <c r="P197" s="2"/>
      <c r="Q197" s="2"/>
      <c r="R197" s="3"/>
      <c r="S197" s="3"/>
      <c r="T197" s="3"/>
      <c r="U197" s="3"/>
      <c r="V197" s="4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0:33" s="6" customFormat="1" ht="15" customHeight="1">
      <c r="J198" s="2"/>
      <c r="K198" s="2"/>
      <c r="L198" s="2"/>
      <c r="M198" s="2"/>
      <c r="N198" s="2"/>
      <c r="O198" s="2"/>
      <c r="P198" s="2"/>
      <c r="Q198" s="2"/>
      <c r="R198" s="3"/>
      <c r="S198" s="3"/>
      <c r="T198" s="3"/>
      <c r="U198" s="3"/>
      <c r="V198" s="4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0:33" s="6" customFormat="1" ht="15" customHeight="1">
      <c r="J199" s="2"/>
      <c r="K199" s="2"/>
      <c r="L199" s="2"/>
      <c r="M199" s="2"/>
      <c r="N199" s="2"/>
      <c r="O199" s="2"/>
      <c r="P199" s="2"/>
      <c r="Q199" s="2"/>
      <c r="R199" s="3"/>
      <c r="S199" s="3"/>
      <c r="T199" s="3"/>
      <c r="U199" s="3"/>
      <c r="V199" s="4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0:33" s="6" customFormat="1" ht="15" customHeight="1">
      <c r="J200" s="2"/>
      <c r="K200" s="2"/>
      <c r="L200" s="2"/>
      <c r="M200" s="2"/>
      <c r="N200" s="2"/>
      <c r="O200" s="2"/>
      <c r="P200" s="2"/>
      <c r="Q200" s="2"/>
      <c r="R200" s="3"/>
      <c r="S200" s="3"/>
      <c r="T200" s="3"/>
      <c r="U200" s="3"/>
      <c r="V200" s="4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0:33" s="6" customFormat="1" ht="15" customHeight="1">
      <c r="J201" s="2"/>
      <c r="K201" s="2"/>
      <c r="L201" s="2"/>
      <c r="M201" s="2"/>
      <c r="N201" s="2"/>
      <c r="O201" s="2"/>
      <c r="P201" s="2"/>
      <c r="Q201" s="2"/>
      <c r="R201" s="3"/>
      <c r="S201" s="3"/>
      <c r="T201" s="3"/>
      <c r="U201" s="3"/>
      <c r="V201" s="4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0:33" s="6" customFormat="1" ht="15" customHeight="1">
      <c r="J202" s="2"/>
      <c r="K202" s="2"/>
      <c r="L202" s="2"/>
      <c r="M202" s="2"/>
      <c r="N202" s="2"/>
      <c r="O202" s="2"/>
      <c r="P202" s="2"/>
      <c r="Q202" s="2"/>
      <c r="R202" s="3"/>
      <c r="S202" s="3"/>
      <c r="T202" s="3"/>
      <c r="U202" s="3"/>
      <c r="V202" s="4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0:33" s="6" customFormat="1" ht="15" customHeight="1">
      <c r="J203" s="2"/>
      <c r="K203" s="2"/>
      <c r="L203" s="2"/>
      <c r="M203" s="2"/>
      <c r="N203" s="2"/>
      <c r="O203" s="2"/>
      <c r="P203" s="2"/>
      <c r="Q203" s="2"/>
      <c r="R203" s="3"/>
      <c r="S203" s="3"/>
      <c r="T203" s="3"/>
      <c r="U203" s="3"/>
      <c r="V203" s="4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0:33" s="6" customFormat="1" ht="15" customHeight="1">
      <c r="J204" s="2"/>
      <c r="K204" s="2"/>
      <c r="L204" s="2"/>
      <c r="M204" s="2"/>
      <c r="N204" s="2"/>
      <c r="O204" s="2"/>
      <c r="P204" s="2"/>
      <c r="Q204" s="2"/>
      <c r="R204" s="3"/>
      <c r="S204" s="3"/>
      <c r="T204" s="3"/>
      <c r="U204" s="3"/>
      <c r="V204" s="4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0:33" s="6" customFormat="1" ht="15" customHeight="1">
      <c r="J205" s="2"/>
      <c r="K205" s="2"/>
      <c r="L205" s="2"/>
      <c r="M205" s="2"/>
      <c r="N205" s="2"/>
      <c r="O205" s="2"/>
      <c r="P205" s="2"/>
      <c r="Q205" s="2"/>
      <c r="R205" s="3"/>
      <c r="S205" s="3"/>
      <c r="T205" s="3"/>
      <c r="U205" s="3"/>
      <c r="V205" s="4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0:33" s="6" customFormat="1" ht="15" customHeight="1">
      <c r="J206" s="2"/>
      <c r="K206" s="2"/>
      <c r="L206" s="2"/>
      <c r="M206" s="2"/>
      <c r="N206" s="2"/>
      <c r="O206" s="2"/>
      <c r="P206" s="2"/>
      <c r="Q206" s="2"/>
      <c r="R206" s="3"/>
      <c r="S206" s="3"/>
      <c r="T206" s="3"/>
      <c r="U206" s="3"/>
      <c r="V206" s="4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0:33" s="6" customFormat="1" ht="15" customHeight="1">
      <c r="J207" s="2"/>
      <c r="K207" s="2"/>
      <c r="L207" s="2"/>
      <c r="M207" s="2"/>
      <c r="N207" s="2"/>
      <c r="O207" s="2"/>
      <c r="P207" s="2"/>
      <c r="Q207" s="2"/>
      <c r="R207" s="3"/>
      <c r="S207" s="3"/>
      <c r="T207" s="3"/>
      <c r="U207" s="3"/>
      <c r="V207" s="4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0:33" s="6" customFormat="1" ht="15" customHeight="1">
      <c r="J208" s="2"/>
      <c r="K208" s="2"/>
      <c r="L208" s="2"/>
      <c r="M208" s="2"/>
      <c r="N208" s="2"/>
      <c r="O208" s="2"/>
      <c r="P208" s="2"/>
      <c r="Q208" s="2"/>
      <c r="R208" s="3"/>
      <c r="S208" s="3"/>
      <c r="T208" s="3"/>
      <c r="U208" s="3"/>
      <c r="V208" s="4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0:33" s="6" customFormat="1" ht="15" customHeight="1">
      <c r="J209" s="2"/>
      <c r="K209" s="2"/>
      <c r="L209" s="2"/>
      <c r="M209" s="2"/>
      <c r="N209" s="2"/>
      <c r="O209" s="2"/>
      <c r="P209" s="2"/>
      <c r="Q209" s="2"/>
      <c r="R209" s="3"/>
      <c r="S209" s="3"/>
      <c r="T209" s="3"/>
      <c r="U209" s="3"/>
      <c r="V209" s="4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0:33" s="6" customFormat="1" ht="15" customHeight="1">
      <c r="J210" s="2"/>
      <c r="K210" s="2"/>
      <c r="L210" s="2"/>
      <c r="M210" s="2"/>
      <c r="N210" s="2"/>
      <c r="O210" s="2"/>
      <c r="P210" s="2"/>
      <c r="Q210" s="2"/>
      <c r="R210" s="3"/>
      <c r="S210" s="3"/>
      <c r="T210" s="3"/>
      <c r="U210" s="3"/>
      <c r="V210" s="4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0:33" s="6" customFormat="1" ht="15" customHeight="1">
      <c r="J211" s="2"/>
      <c r="K211" s="2"/>
      <c r="L211" s="2"/>
      <c r="M211" s="2"/>
      <c r="N211" s="2"/>
      <c r="O211" s="2"/>
      <c r="P211" s="2"/>
      <c r="Q211" s="2"/>
      <c r="R211" s="3"/>
      <c r="S211" s="3"/>
      <c r="T211" s="3"/>
      <c r="U211" s="3"/>
      <c r="V211" s="4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0:33" s="6" customFormat="1" ht="15" customHeight="1">
      <c r="J212" s="2"/>
      <c r="K212" s="2"/>
      <c r="L212" s="2"/>
      <c r="M212" s="2"/>
      <c r="N212" s="2"/>
      <c r="O212" s="2"/>
      <c r="P212" s="2"/>
      <c r="Q212" s="2"/>
      <c r="R212" s="3"/>
      <c r="S212" s="3"/>
      <c r="T212" s="3"/>
      <c r="U212" s="3"/>
      <c r="V212" s="4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0:33" s="6" customFormat="1" ht="15" customHeight="1">
      <c r="J213" s="2"/>
      <c r="K213" s="2"/>
      <c r="L213" s="2"/>
      <c r="M213" s="2"/>
      <c r="N213" s="2"/>
      <c r="O213" s="2"/>
      <c r="P213" s="2"/>
      <c r="Q213" s="2"/>
      <c r="R213" s="3"/>
      <c r="S213" s="3"/>
      <c r="T213" s="3"/>
      <c r="U213" s="3"/>
      <c r="V213" s="4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</row>
    <row r="214" spans="10:33" s="6" customFormat="1" ht="15" customHeight="1">
      <c r="J214" s="2"/>
      <c r="K214" s="2"/>
      <c r="L214" s="2"/>
      <c r="M214" s="2"/>
      <c r="N214" s="2"/>
      <c r="O214" s="2"/>
      <c r="P214" s="2"/>
      <c r="Q214" s="2"/>
      <c r="R214" s="3"/>
      <c r="S214" s="3"/>
      <c r="T214" s="3"/>
      <c r="U214" s="3"/>
      <c r="V214" s="4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</row>
    <row r="215" spans="10:33" s="6" customFormat="1" ht="15" customHeight="1">
      <c r="J215" s="2"/>
      <c r="K215" s="2"/>
      <c r="L215" s="2"/>
      <c r="M215" s="2"/>
      <c r="N215" s="2"/>
      <c r="O215" s="2"/>
      <c r="P215" s="2"/>
      <c r="Q215" s="2"/>
      <c r="R215" s="3"/>
      <c r="S215" s="3"/>
      <c r="T215" s="3"/>
      <c r="U215" s="3"/>
      <c r="V215" s="4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</row>
    <row r="216" spans="10:33" s="6" customFormat="1" ht="15" customHeight="1">
      <c r="J216" s="2"/>
      <c r="K216" s="2"/>
      <c r="L216" s="2"/>
      <c r="M216" s="2"/>
      <c r="N216" s="2"/>
      <c r="O216" s="2"/>
      <c r="P216" s="2"/>
      <c r="Q216" s="2"/>
      <c r="R216" s="3"/>
      <c r="S216" s="3"/>
      <c r="T216" s="3"/>
      <c r="U216" s="3"/>
      <c r="V216" s="4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</row>
    <row r="217" spans="10:33" s="6" customFormat="1" ht="15" customHeight="1">
      <c r="J217" s="2"/>
      <c r="K217" s="2"/>
      <c r="L217" s="2"/>
      <c r="M217" s="2"/>
      <c r="N217" s="2"/>
      <c r="O217" s="2"/>
      <c r="P217" s="2"/>
      <c r="Q217" s="2"/>
      <c r="R217" s="3"/>
      <c r="S217" s="3"/>
      <c r="T217" s="3"/>
      <c r="U217" s="3"/>
      <c r="V217" s="4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</row>
    <row r="218" spans="10:33" s="6" customFormat="1" ht="15" customHeight="1">
      <c r="J218" s="2"/>
      <c r="K218" s="2"/>
      <c r="L218" s="2"/>
      <c r="M218" s="2"/>
      <c r="N218" s="2"/>
      <c r="O218" s="2"/>
      <c r="P218" s="2"/>
      <c r="Q218" s="2"/>
      <c r="R218" s="3"/>
      <c r="S218" s="3"/>
      <c r="T218" s="3"/>
      <c r="U218" s="3"/>
      <c r="V218" s="4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</row>
    <row r="219" spans="10:33" s="6" customFormat="1" ht="15" customHeight="1">
      <c r="J219" s="2"/>
      <c r="K219" s="2"/>
      <c r="L219" s="2"/>
      <c r="M219" s="2"/>
      <c r="N219" s="2"/>
      <c r="O219" s="2"/>
      <c r="P219" s="2"/>
      <c r="Q219" s="2"/>
      <c r="R219" s="3"/>
      <c r="S219" s="3"/>
      <c r="T219" s="3"/>
      <c r="U219" s="3"/>
      <c r="V219" s="4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0:33" s="6" customFormat="1" ht="15" customHeight="1">
      <c r="J220" s="2"/>
      <c r="K220" s="2"/>
      <c r="L220" s="2"/>
      <c r="M220" s="2"/>
      <c r="N220" s="2"/>
      <c r="O220" s="2"/>
      <c r="P220" s="2"/>
      <c r="Q220" s="2"/>
      <c r="R220" s="3"/>
      <c r="S220" s="3"/>
      <c r="T220" s="3"/>
      <c r="U220" s="3"/>
      <c r="V220" s="4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0:33" s="6" customFormat="1" ht="15" customHeight="1">
      <c r="J221" s="2"/>
      <c r="K221" s="2"/>
      <c r="L221" s="2"/>
      <c r="M221" s="2"/>
      <c r="N221" s="2"/>
      <c r="O221" s="2"/>
      <c r="P221" s="2"/>
      <c r="Q221" s="2"/>
      <c r="R221" s="3"/>
      <c r="S221" s="3"/>
      <c r="T221" s="3"/>
      <c r="U221" s="3"/>
      <c r="V221" s="4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0:33" s="6" customFormat="1" ht="15" customHeight="1">
      <c r="J222" s="2"/>
      <c r="K222" s="2"/>
      <c r="L222" s="2"/>
      <c r="M222" s="2"/>
      <c r="N222" s="2"/>
      <c r="O222" s="2"/>
      <c r="P222" s="2"/>
      <c r="Q222" s="2"/>
      <c r="R222" s="3"/>
      <c r="S222" s="3"/>
      <c r="T222" s="3"/>
      <c r="U222" s="3"/>
      <c r="V222" s="4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0:33" s="6" customFormat="1" ht="15" customHeight="1">
      <c r="J223" s="2"/>
      <c r="K223" s="2"/>
      <c r="L223" s="2"/>
      <c r="M223" s="2"/>
      <c r="N223" s="2"/>
      <c r="O223" s="2"/>
      <c r="P223" s="2"/>
      <c r="Q223" s="2"/>
      <c r="R223" s="3"/>
      <c r="S223" s="3"/>
      <c r="T223" s="3"/>
      <c r="U223" s="3"/>
      <c r="V223" s="4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0:33" s="6" customFormat="1" ht="15" customHeight="1">
      <c r="J224" s="2"/>
      <c r="K224" s="2"/>
      <c r="L224" s="2"/>
      <c r="M224" s="2"/>
      <c r="N224" s="2"/>
      <c r="O224" s="2"/>
      <c r="P224" s="2"/>
      <c r="Q224" s="2"/>
      <c r="R224" s="3"/>
      <c r="S224" s="3"/>
      <c r="T224" s="3"/>
      <c r="U224" s="3"/>
      <c r="V224" s="4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10:33" s="6" customFormat="1" ht="15" customHeight="1">
      <c r="J225" s="2"/>
      <c r="K225" s="2"/>
      <c r="L225" s="2"/>
      <c r="M225" s="2"/>
      <c r="N225" s="2"/>
      <c r="O225" s="2"/>
      <c r="P225" s="2"/>
      <c r="Q225" s="2"/>
      <c r="R225" s="3"/>
      <c r="S225" s="3"/>
      <c r="T225" s="3"/>
      <c r="U225" s="3"/>
      <c r="V225" s="4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10:33" s="6" customFormat="1" ht="15" customHeight="1">
      <c r="J226" s="2"/>
      <c r="K226" s="2"/>
      <c r="L226" s="2"/>
      <c r="M226" s="2"/>
      <c r="N226" s="2"/>
      <c r="O226" s="2"/>
      <c r="P226" s="2"/>
      <c r="Q226" s="2"/>
      <c r="R226" s="3"/>
      <c r="S226" s="3"/>
      <c r="T226" s="3"/>
      <c r="U226" s="3"/>
      <c r="V226" s="4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10:33" s="6" customFormat="1" ht="15" customHeight="1">
      <c r="J227" s="2"/>
      <c r="K227" s="2"/>
      <c r="L227" s="2"/>
      <c r="M227" s="2"/>
      <c r="N227" s="2"/>
      <c r="O227" s="2"/>
      <c r="P227" s="2"/>
      <c r="Q227" s="2"/>
      <c r="R227" s="3"/>
      <c r="S227" s="3"/>
      <c r="T227" s="3"/>
      <c r="U227" s="3"/>
      <c r="V227" s="4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10:33" s="6" customFormat="1" ht="15" customHeight="1">
      <c r="J228" s="2"/>
      <c r="K228" s="2"/>
      <c r="L228" s="2"/>
      <c r="M228" s="2"/>
      <c r="N228" s="2"/>
      <c r="O228" s="2"/>
      <c r="P228" s="2"/>
      <c r="Q228" s="2"/>
      <c r="R228" s="3"/>
      <c r="S228" s="3"/>
      <c r="T228" s="3"/>
      <c r="U228" s="3"/>
      <c r="V228" s="4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10:33" s="6" customFormat="1" ht="15" customHeight="1">
      <c r="J229" s="2"/>
      <c r="K229" s="2"/>
      <c r="L229" s="2"/>
      <c r="M229" s="2"/>
      <c r="N229" s="2"/>
      <c r="O229" s="2"/>
      <c r="P229" s="2"/>
      <c r="Q229" s="2"/>
      <c r="R229" s="3"/>
      <c r="S229" s="3"/>
      <c r="T229" s="3"/>
      <c r="U229" s="3"/>
      <c r="V229" s="4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10:33" s="6" customFormat="1" ht="15" customHeight="1">
      <c r="J230" s="2"/>
      <c r="K230" s="2"/>
      <c r="L230" s="2"/>
      <c r="M230" s="2"/>
      <c r="N230" s="2"/>
      <c r="O230" s="2"/>
      <c r="P230" s="2"/>
      <c r="Q230" s="2"/>
      <c r="R230" s="3"/>
      <c r="S230" s="3"/>
      <c r="T230" s="3"/>
      <c r="U230" s="3"/>
      <c r="V230" s="4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10:33" s="6" customFormat="1" ht="15" customHeight="1">
      <c r="J231" s="2"/>
      <c r="K231" s="2"/>
      <c r="L231" s="2"/>
      <c r="M231" s="2"/>
      <c r="N231" s="2"/>
      <c r="O231" s="2"/>
      <c r="P231" s="2"/>
      <c r="Q231" s="2"/>
      <c r="R231" s="3"/>
      <c r="S231" s="3"/>
      <c r="T231" s="3"/>
      <c r="U231" s="3"/>
      <c r="V231" s="4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10:33" s="6" customFormat="1" ht="15" customHeight="1">
      <c r="J232" s="2"/>
      <c r="K232" s="2"/>
      <c r="L232" s="2"/>
      <c r="M232" s="2"/>
      <c r="N232" s="2"/>
      <c r="O232" s="2"/>
      <c r="P232" s="2"/>
      <c r="Q232" s="2"/>
      <c r="R232" s="3"/>
      <c r="S232" s="3"/>
      <c r="T232" s="3"/>
      <c r="U232" s="3"/>
      <c r="V232" s="4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10:33" s="6" customFormat="1" ht="15" customHeight="1">
      <c r="J233" s="2"/>
      <c r="K233" s="2"/>
      <c r="L233" s="2"/>
      <c r="M233" s="2"/>
      <c r="N233" s="2"/>
      <c r="O233" s="2"/>
      <c r="P233" s="2"/>
      <c r="Q233" s="2"/>
      <c r="R233" s="3"/>
      <c r="S233" s="3"/>
      <c r="T233" s="3"/>
      <c r="U233" s="3"/>
      <c r="V233" s="4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10:33" s="6" customFormat="1" ht="15" customHeight="1">
      <c r="J234" s="2"/>
      <c r="K234" s="2"/>
      <c r="L234" s="2"/>
      <c r="M234" s="2"/>
      <c r="N234" s="2"/>
      <c r="O234" s="2"/>
      <c r="P234" s="2"/>
      <c r="Q234" s="2"/>
      <c r="R234" s="3"/>
      <c r="S234" s="3"/>
      <c r="T234" s="3"/>
      <c r="U234" s="3"/>
      <c r="V234" s="4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10:33" s="6" customFormat="1" ht="15" customHeight="1">
      <c r="J235" s="2"/>
      <c r="K235" s="2"/>
      <c r="L235" s="2"/>
      <c r="M235" s="2"/>
      <c r="N235" s="2"/>
      <c r="O235" s="2"/>
      <c r="P235" s="2"/>
      <c r="Q235" s="2"/>
      <c r="R235" s="3"/>
      <c r="S235" s="3"/>
      <c r="T235" s="3"/>
      <c r="U235" s="3"/>
      <c r="V235" s="4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10:33" s="6" customFormat="1" ht="15" customHeight="1">
      <c r="J236" s="2"/>
      <c r="K236" s="2"/>
      <c r="L236" s="2"/>
      <c r="M236" s="2"/>
      <c r="N236" s="2"/>
      <c r="O236" s="2"/>
      <c r="P236" s="2"/>
      <c r="Q236" s="2"/>
      <c r="R236" s="3"/>
      <c r="S236" s="3"/>
      <c r="T236" s="3"/>
      <c r="U236" s="3"/>
      <c r="V236" s="4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10:33" s="6" customFormat="1" ht="15" customHeight="1">
      <c r="J237" s="2"/>
      <c r="K237" s="2"/>
      <c r="L237" s="2"/>
      <c r="M237" s="2"/>
      <c r="N237" s="2"/>
      <c r="O237" s="2"/>
      <c r="P237" s="2"/>
      <c r="Q237" s="2"/>
      <c r="R237" s="3"/>
      <c r="S237" s="3"/>
      <c r="T237" s="3"/>
      <c r="U237" s="3"/>
      <c r="V237" s="4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10:33" s="6" customFormat="1" ht="15" customHeight="1">
      <c r="J238" s="2"/>
      <c r="K238" s="2"/>
      <c r="L238" s="2"/>
      <c r="M238" s="2"/>
      <c r="N238" s="2"/>
      <c r="O238" s="2"/>
      <c r="P238" s="2"/>
      <c r="Q238" s="2"/>
      <c r="R238" s="3"/>
      <c r="S238" s="3"/>
      <c r="T238" s="3"/>
      <c r="U238" s="3"/>
      <c r="V238" s="4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10:33" s="6" customFormat="1" ht="15" customHeight="1">
      <c r="J239" s="2"/>
      <c r="K239" s="2"/>
      <c r="L239" s="2"/>
      <c r="M239" s="2"/>
      <c r="N239" s="2"/>
      <c r="O239" s="2"/>
      <c r="P239" s="2"/>
      <c r="Q239" s="2"/>
      <c r="R239" s="3"/>
      <c r="S239" s="3"/>
      <c r="T239" s="3"/>
      <c r="U239" s="3"/>
      <c r="V239" s="4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10:33" s="6" customFormat="1" ht="15" customHeight="1">
      <c r="J240" s="2"/>
      <c r="K240" s="2"/>
      <c r="L240" s="2"/>
      <c r="M240" s="2"/>
      <c r="N240" s="2"/>
      <c r="O240" s="2"/>
      <c r="P240" s="2"/>
      <c r="Q240" s="2"/>
      <c r="R240" s="3"/>
      <c r="S240" s="3"/>
      <c r="T240" s="3"/>
      <c r="U240" s="3"/>
      <c r="V240" s="4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10:33" s="6" customFormat="1" ht="15" customHeight="1">
      <c r="J241" s="2"/>
      <c r="K241" s="2"/>
      <c r="L241" s="2"/>
      <c r="M241" s="2"/>
      <c r="N241" s="2"/>
      <c r="O241" s="2"/>
      <c r="P241" s="2"/>
      <c r="Q241" s="2"/>
      <c r="R241" s="3"/>
      <c r="S241" s="3"/>
      <c r="T241" s="3"/>
      <c r="U241" s="3"/>
      <c r="V241" s="4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10:33" s="6" customFormat="1" ht="15" customHeight="1">
      <c r="J242" s="2"/>
      <c r="K242" s="2"/>
      <c r="L242" s="2"/>
      <c r="M242" s="2"/>
      <c r="N242" s="2"/>
      <c r="O242" s="2"/>
      <c r="P242" s="2"/>
      <c r="Q242" s="2"/>
      <c r="R242" s="3"/>
      <c r="S242" s="3"/>
      <c r="T242" s="3"/>
      <c r="U242" s="3"/>
      <c r="V242" s="4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10:33" s="6" customFormat="1" ht="15" customHeight="1">
      <c r="J243" s="2"/>
      <c r="K243" s="2"/>
      <c r="L243" s="2"/>
      <c r="M243" s="2"/>
      <c r="N243" s="2"/>
      <c r="O243" s="2"/>
      <c r="P243" s="2"/>
      <c r="Q243" s="2"/>
      <c r="R243" s="3"/>
      <c r="S243" s="3"/>
      <c r="T243" s="3"/>
      <c r="U243" s="3"/>
      <c r="V243" s="4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10:33" s="6" customFormat="1" ht="15" customHeight="1">
      <c r="J244" s="2"/>
      <c r="K244" s="2"/>
      <c r="L244" s="2"/>
      <c r="M244" s="2"/>
      <c r="N244" s="2"/>
      <c r="O244" s="2"/>
      <c r="P244" s="2"/>
      <c r="Q244" s="2"/>
      <c r="R244" s="3"/>
      <c r="S244" s="3"/>
      <c r="T244" s="3"/>
      <c r="U244" s="3"/>
      <c r="V244" s="4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10:33" s="6" customFormat="1" ht="15" customHeight="1">
      <c r="J245" s="2"/>
      <c r="K245" s="2"/>
      <c r="L245" s="2"/>
      <c r="M245" s="2"/>
      <c r="N245" s="2"/>
      <c r="O245" s="2"/>
      <c r="P245" s="2"/>
      <c r="Q245" s="2"/>
      <c r="R245" s="3"/>
      <c r="S245" s="3"/>
      <c r="T245" s="3"/>
      <c r="U245" s="3"/>
      <c r="V245" s="4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10:33" s="6" customFormat="1" ht="15" customHeight="1">
      <c r="J246" s="2"/>
      <c r="K246" s="2"/>
      <c r="L246" s="2"/>
      <c r="M246" s="2"/>
      <c r="N246" s="2"/>
      <c r="O246" s="2"/>
      <c r="P246" s="2"/>
      <c r="Q246" s="2"/>
      <c r="R246" s="3"/>
      <c r="S246" s="3"/>
      <c r="T246" s="3"/>
      <c r="U246" s="3"/>
      <c r="V246" s="4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10:33" s="6" customFormat="1" ht="15" customHeight="1">
      <c r="J247" s="2"/>
      <c r="K247" s="2"/>
      <c r="L247" s="2"/>
      <c r="M247" s="2"/>
      <c r="N247" s="2"/>
      <c r="O247" s="2"/>
      <c r="P247" s="2"/>
      <c r="Q247" s="2"/>
      <c r="R247" s="3"/>
      <c r="S247" s="3"/>
      <c r="T247" s="3"/>
      <c r="U247" s="3"/>
      <c r="V247" s="4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10:33" s="6" customFormat="1" ht="15" customHeight="1">
      <c r="J248" s="2"/>
      <c r="K248" s="2"/>
      <c r="L248" s="2"/>
      <c r="M248" s="2"/>
      <c r="N248" s="2"/>
      <c r="O248" s="2"/>
      <c r="P248" s="2"/>
      <c r="Q248" s="2"/>
      <c r="R248" s="3"/>
      <c r="S248" s="3"/>
      <c r="T248" s="3"/>
      <c r="U248" s="3"/>
      <c r="V248" s="4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10:33" s="6" customFormat="1" ht="15" customHeight="1">
      <c r="J249" s="2"/>
      <c r="K249" s="2"/>
      <c r="L249" s="2"/>
      <c r="M249" s="2"/>
      <c r="N249" s="2"/>
      <c r="O249" s="2"/>
      <c r="P249" s="2"/>
      <c r="Q249" s="2"/>
      <c r="R249" s="3"/>
      <c r="S249" s="3"/>
      <c r="T249" s="3"/>
      <c r="U249" s="3"/>
      <c r="V249" s="4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10:33" s="6" customFormat="1" ht="15" customHeight="1">
      <c r="J250" s="2"/>
      <c r="K250" s="2"/>
      <c r="L250" s="2"/>
      <c r="M250" s="2"/>
      <c r="N250" s="2"/>
      <c r="O250" s="2"/>
      <c r="P250" s="2"/>
      <c r="Q250" s="2"/>
      <c r="R250" s="3"/>
      <c r="S250" s="3"/>
      <c r="T250" s="3"/>
      <c r="U250" s="3"/>
      <c r="V250" s="4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10:33" s="6" customFormat="1" ht="15" customHeight="1">
      <c r="J251" s="2"/>
      <c r="K251" s="2"/>
      <c r="L251" s="2"/>
      <c r="M251" s="2"/>
      <c r="N251" s="2"/>
      <c r="O251" s="2"/>
      <c r="P251" s="2"/>
      <c r="Q251" s="2"/>
      <c r="R251" s="3"/>
      <c r="S251" s="3"/>
      <c r="T251" s="3"/>
      <c r="U251" s="3"/>
      <c r="V251" s="4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10:33" s="6" customFormat="1" ht="15" customHeight="1">
      <c r="J252" s="2"/>
      <c r="K252" s="2"/>
      <c r="L252" s="2"/>
      <c r="M252" s="2"/>
      <c r="N252" s="2"/>
      <c r="O252" s="2"/>
      <c r="P252" s="2"/>
      <c r="Q252" s="2"/>
      <c r="R252" s="3"/>
      <c r="S252" s="3"/>
      <c r="T252" s="3"/>
      <c r="U252" s="3"/>
      <c r="V252" s="4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10:33" s="6" customFormat="1" ht="15" customHeight="1">
      <c r="J253" s="2"/>
      <c r="K253" s="2"/>
      <c r="L253" s="2"/>
      <c r="M253" s="2"/>
      <c r="N253" s="2"/>
      <c r="O253" s="2"/>
      <c r="P253" s="2"/>
      <c r="Q253" s="2"/>
      <c r="R253" s="3"/>
      <c r="S253" s="3"/>
      <c r="T253" s="3"/>
      <c r="U253" s="3"/>
      <c r="V253" s="4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10:33" s="6" customFormat="1" ht="12.85">
      <c r="J254" s="2"/>
      <c r="K254" s="2"/>
      <c r="L254" s="2"/>
      <c r="M254" s="2"/>
      <c r="N254" s="2"/>
      <c r="O254" s="2"/>
      <c r="P254" s="2"/>
      <c r="Q254" s="2"/>
      <c r="R254" s="3"/>
      <c r="S254" s="3"/>
      <c r="T254" s="3"/>
      <c r="U254" s="3"/>
      <c r="V254" s="4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10:33" s="6" customFormat="1" ht="12.85">
      <c r="J255" s="2"/>
      <c r="K255" s="2"/>
      <c r="L255" s="2"/>
      <c r="M255" s="2"/>
      <c r="N255" s="2"/>
      <c r="O255" s="2"/>
      <c r="P255" s="2"/>
      <c r="Q255" s="2"/>
      <c r="R255" s="3"/>
      <c r="S255" s="3"/>
      <c r="T255" s="3"/>
      <c r="U255" s="3"/>
      <c r="V255" s="4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10:33" s="6" customFormat="1" ht="12.85">
      <c r="J256" s="2"/>
      <c r="K256" s="2"/>
      <c r="L256" s="2"/>
      <c r="M256" s="2"/>
      <c r="N256" s="2"/>
      <c r="O256" s="2"/>
      <c r="P256" s="2"/>
      <c r="Q256" s="2"/>
      <c r="R256" s="3"/>
      <c r="S256" s="3"/>
      <c r="T256" s="3"/>
      <c r="U256" s="3"/>
      <c r="V256" s="4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10:33" s="6" customFormat="1" ht="12.85">
      <c r="J257" s="2"/>
      <c r="K257" s="2"/>
      <c r="L257" s="2"/>
      <c r="M257" s="2"/>
      <c r="N257" s="2"/>
      <c r="O257" s="2"/>
      <c r="P257" s="2"/>
      <c r="Q257" s="2"/>
      <c r="R257" s="3"/>
      <c r="S257" s="3"/>
      <c r="T257" s="3"/>
      <c r="U257" s="3"/>
      <c r="V257" s="4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10:33" s="6" customFormat="1" ht="12.85">
      <c r="J258" s="2"/>
      <c r="K258" s="2"/>
      <c r="L258" s="2"/>
      <c r="M258" s="2"/>
      <c r="N258" s="2"/>
      <c r="O258" s="2"/>
      <c r="P258" s="2"/>
      <c r="Q258" s="2"/>
      <c r="R258" s="3"/>
      <c r="S258" s="3"/>
      <c r="T258" s="3"/>
      <c r="U258" s="3"/>
      <c r="V258" s="4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10:33" s="6" customFormat="1" ht="12.85">
      <c r="J259" s="2"/>
      <c r="K259" s="2"/>
      <c r="L259" s="2"/>
      <c r="M259" s="2"/>
      <c r="N259" s="2"/>
      <c r="O259" s="2"/>
      <c r="P259" s="2"/>
      <c r="Q259" s="2"/>
      <c r="R259" s="3"/>
      <c r="S259" s="3"/>
      <c r="T259" s="3"/>
      <c r="U259" s="3"/>
      <c r="V259" s="4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10:33" s="6" customFormat="1" ht="12.85">
      <c r="J260" s="2"/>
      <c r="K260" s="2"/>
      <c r="L260" s="2"/>
      <c r="M260" s="2"/>
      <c r="N260" s="2"/>
      <c r="O260" s="2"/>
      <c r="P260" s="2"/>
      <c r="Q260" s="2"/>
      <c r="R260" s="3"/>
      <c r="S260" s="3"/>
      <c r="T260" s="3"/>
      <c r="U260" s="3"/>
      <c r="V260" s="4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10:33" s="6" customFormat="1" ht="12.85">
      <c r="J261" s="2"/>
      <c r="K261" s="2"/>
      <c r="L261" s="2"/>
      <c r="M261" s="2"/>
      <c r="N261" s="2"/>
      <c r="O261" s="2"/>
      <c r="P261" s="2"/>
      <c r="Q261" s="2"/>
      <c r="R261" s="3"/>
      <c r="S261" s="3"/>
      <c r="T261" s="3"/>
      <c r="U261" s="3"/>
      <c r="V261" s="4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10:33" s="6" customFormat="1" ht="12.85">
      <c r="J262" s="2"/>
      <c r="K262" s="2"/>
      <c r="L262" s="2"/>
      <c r="M262" s="2"/>
      <c r="N262" s="2"/>
      <c r="O262" s="2"/>
      <c r="P262" s="2"/>
      <c r="Q262" s="2"/>
      <c r="R262" s="3"/>
      <c r="S262" s="3"/>
      <c r="T262" s="3"/>
      <c r="U262" s="3"/>
      <c r="V262" s="4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10:33" s="6" customFormat="1" ht="12.85">
      <c r="J263" s="2"/>
      <c r="K263" s="2"/>
      <c r="L263" s="2"/>
      <c r="M263" s="2"/>
      <c r="N263" s="2"/>
      <c r="O263" s="2"/>
      <c r="P263" s="2"/>
      <c r="Q263" s="2"/>
      <c r="R263" s="3"/>
      <c r="S263" s="3"/>
      <c r="T263" s="3"/>
      <c r="U263" s="3"/>
      <c r="V263" s="4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10:33" s="6" customFormat="1" ht="12.85">
      <c r="J264" s="2"/>
      <c r="K264" s="2"/>
      <c r="L264" s="2"/>
      <c r="M264" s="2"/>
      <c r="N264" s="2"/>
      <c r="O264" s="2"/>
      <c r="P264" s="2"/>
      <c r="Q264" s="2"/>
      <c r="R264" s="3"/>
      <c r="S264" s="3"/>
      <c r="T264" s="3"/>
      <c r="U264" s="3"/>
      <c r="V264" s="4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10:33" s="6" customFormat="1" ht="12.85">
      <c r="J265" s="2"/>
      <c r="K265" s="2"/>
      <c r="L265" s="2"/>
      <c r="M265" s="2"/>
      <c r="N265" s="2"/>
      <c r="O265" s="2"/>
      <c r="P265" s="2"/>
      <c r="Q265" s="2"/>
      <c r="R265" s="3"/>
      <c r="S265" s="3"/>
      <c r="T265" s="3"/>
      <c r="U265" s="3"/>
      <c r="V265" s="4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10:33" s="6" customFormat="1" ht="12.85">
      <c r="J266" s="2"/>
      <c r="K266" s="2"/>
      <c r="L266" s="2"/>
      <c r="M266" s="2"/>
      <c r="N266" s="2"/>
      <c r="O266" s="2"/>
      <c r="P266" s="2"/>
      <c r="Q266" s="2"/>
      <c r="R266" s="3"/>
      <c r="S266" s="3"/>
      <c r="T266" s="3"/>
      <c r="U266" s="3"/>
      <c r="V266" s="4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10:33" s="6" customFormat="1" ht="12.85">
      <c r="J267" s="2"/>
      <c r="K267" s="2"/>
      <c r="L267" s="2"/>
      <c r="M267" s="2"/>
      <c r="N267" s="2"/>
      <c r="O267" s="2"/>
      <c r="P267" s="2"/>
      <c r="Q267" s="2"/>
      <c r="R267" s="3"/>
      <c r="S267" s="3"/>
      <c r="T267" s="3"/>
      <c r="U267" s="3"/>
      <c r="V267" s="4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10:33" s="6" customFormat="1" ht="12.85">
      <c r="J268" s="2"/>
      <c r="K268" s="2"/>
      <c r="L268" s="2"/>
      <c r="M268" s="2"/>
      <c r="N268" s="2"/>
      <c r="O268" s="2"/>
      <c r="P268" s="2"/>
      <c r="Q268" s="2"/>
      <c r="R268" s="3"/>
      <c r="S268" s="3"/>
      <c r="T268" s="3"/>
      <c r="U268" s="3"/>
      <c r="V268" s="4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10:33" s="6" customFormat="1" ht="12.85">
      <c r="J269" s="2"/>
      <c r="K269" s="2"/>
      <c r="L269" s="2"/>
      <c r="M269" s="2"/>
      <c r="N269" s="2"/>
      <c r="O269" s="2"/>
      <c r="P269" s="2"/>
      <c r="Q269" s="2"/>
      <c r="R269" s="3"/>
      <c r="S269" s="3"/>
      <c r="T269" s="3"/>
      <c r="U269" s="3"/>
      <c r="V269" s="4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10:33" s="6" customFormat="1" ht="12.85">
      <c r="J270" s="2"/>
      <c r="K270" s="2"/>
      <c r="L270" s="2"/>
      <c r="M270" s="2"/>
      <c r="N270" s="2"/>
      <c r="O270" s="2"/>
      <c r="P270" s="2"/>
      <c r="Q270" s="2"/>
      <c r="R270" s="3"/>
      <c r="S270" s="3"/>
      <c r="T270" s="3"/>
      <c r="U270" s="3"/>
      <c r="V270" s="4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10:33" s="6" customFormat="1" ht="12.85">
      <c r="J271" s="2"/>
      <c r="K271" s="2"/>
      <c r="L271" s="2"/>
      <c r="M271" s="2"/>
      <c r="N271" s="2"/>
      <c r="O271" s="2"/>
      <c r="P271" s="2"/>
      <c r="Q271" s="2"/>
      <c r="R271" s="3"/>
      <c r="S271" s="3"/>
      <c r="T271" s="3"/>
      <c r="U271" s="3"/>
      <c r="V271" s="4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10:33" s="6" customFormat="1" ht="12.85">
      <c r="J272" s="2"/>
      <c r="K272" s="2"/>
      <c r="L272" s="2"/>
      <c r="M272" s="2"/>
      <c r="N272" s="2"/>
      <c r="O272" s="2"/>
      <c r="P272" s="2"/>
      <c r="Q272" s="2"/>
      <c r="R272" s="3"/>
      <c r="S272" s="3"/>
      <c r="T272" s="3"/>
      <c r="U272" s="3"/>
      <c r="V272" s="4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10:33" s="6" customFormat="1" ht="12.85">
      <c r="J273" s="2"/>
      <c r="K273" s="2"/>
      <c r="L273" s="2"/>
      <c r="M273" s="2"/>
      <c r="N273" s="2"/>
      <c r="O273" s="2"/>
      <c r="P273" s="2"/>
      <c r="Q273" s="2"/>
      <c r="R273" s="3"/>
      <c r="S273" s="3"/>
      <c r="T273" s="3"/>
      <c r="U273" s="3"/>
      <c r="V273" s="4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10:33" s="6" customFormat="1" ht="12.85">
      <c r="J274" s="2"/>
      <c r="K274" s="2"/>
      <c r="L274" s="2"/>
      <c r="M274" s="2"/>
      <c r="N274" s="2"/>
      <c r="O274" s="2"/>
      <c r="P274" s="2"/>
      <c r="Q274" s="2"/>
      <c r="R274" s="3"/>
      <c r="S274" s="3"/>
      <c r="T274" s="3"/>
      <c r="U274" s="3"/>
      <c r="V274" s="4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10:33" s="6" customFormat="1" ht="12.85">
      <c r="J275" s="2"/>
      <c r="K275" s="2"/>
      <c r="L275" s="2"/>
      <c r="M275" s="2"/>
      <c r="N275" s="2"/>
      <c r="O275" s="2"/>
      <c r="P275" s="2"/>
      <c r="Q275" s="2"/>
      <c r="R275" s="3"/>
      <c r="S275" s="3"/>
      <c r="T275" s="3"/>
      <c r="U275" s="3"/>
      <c r="V275" s="4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10:33" s="6" customFormat="1" ht="12.85">
      <c r="J276" s="2"/>
      <c r="K276" s="2"/>
      <c r="L276" s="2"/>
      <c r="M276" s="2"/>
      <c r="N276" s="2"/>
      <c r="O276" s="2"/>
      <c r="P276" s="2"/>
      <c r="Q276" s="2"/>
      <c r="R276" s="3"/>
      <c r="S276" s="3"/>
      <c r="T276" s="3"/>
      <c r="U276" s="3"/>
      <c r="V276" s="4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10:33" s="6" customFormat="1" ht="12.85">
      <c r="J277" s="2"/>
      <c r="K277" s="2"/>
      <c r="L277" s="2"/>
      <c r="M277" s="2"/>
      <c r="N277" s="2"/>
      <c r="O277" s="2"/>
      <c r="P277" s="2"/>
      <c r="Q277" s="2"/>
      <c r="R277" s="3"/>
      <c r="S277" s="3"/>
      <c r="T277" s="3"/>
      <c r="U277" s="3"/>
      <c r="V277" s="4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10:33" s="6" customFormat="1" ht="12.85">
      <c r="J278" s="2"/>
      <c r="K278" s="2"/>
      <c r="L278" s="2"/>
      <c r="M278" s="2"/>
      <c r="N278" s="2"/>
      <c r="O278" s="2"/>
      <c r="P278" s="2"/>
      <c r="Q278" s="2"/>
      <c r="R278" s="3"/>
      <c r="S278" s="3"/>
      <c r="T278" s="3"/>
      <c r="U278" s="3"/>
      <c r="V278" s="4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10:33" s="6" customFormat="1" ht="12.85">
      <c r="J279" s="2"/>
      <c r="K279" s="2"/>
      <c r="L279" s="2"/>
      <c r="M279" s="2"/>
      <c r="N279" s="2"/>
      <c r="O279" s="2"/>
      <c r="P279" s="2"/>
      <c r="Q279" s="2"/>
      <c r="R279" s="3"/>
      <c r="S279" s="3"/>
      <c r="T279" s="3"/>
      <c r="U279" s="3"/>
      <c r="V279" s="4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10:33" s="6" customFormat="1" ht="12.85">
      <c r="J280" s="2"/>
      <c r="K280" s="2"/>
      <c r="L280" s="2"/>
      <c r="M280" s="2"/>
      <c r="N280" s="2"/>
      <c r="O280" s="2"/>
      <c r="P280" s="2"/>
      <c r="Q280" s="2"/>
      <c r="R280" s="3"/>
      <c r="S280" s="3"/>
      <c r="T280" s="3"/>
      <c r="U280" s="3"/>
      <c r="V280" s="4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10:33" s="6" customFormat="1" ht="12.85">
      <c r="J281" s="2"/>
      <c r="K281" s="2"/>
      <c r="L281" s="2"/>
      <c r="M281" s="2"/>
      <c r="N281" s="2"/>
      <c r="O281" s="2"/>
      <c r="P281" s="2"/>
      <c r="Q281" s="2"/>
      <c r="R281" s="3"/>
      <c r="S281" s="3"/>
      <c r="T281" s="3"/>
      <c r="U281" s="3"/>
      <c r="V281" s="4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10:33" s="6" customFormat="1" ht="12.85">
      <c r="J282" s="2"/>
      <c r="K282" s="2"/>
      <c r="L282" s="2"/>
      <c r="M282" s="2"/>
      <c r="N282" s="2"/>
      <c r="O282" s="2"/>
      <c r="P282" s="2"/>
      <c r="Q282" s="2"/>
      <c r="R282" s="3"/>
      <c r="S282" s="3"/>
      <c r="T282" s="3"/>
      <c r="U282" s="3"/>
      <c r="V282" s="4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10:33" s="6" customFormat="1" ht="12.85">
      <c r="J283" s="2"/>
      <c r="K283" s="2"/>
      <c r="L283" s="2"/>
      <c r="M283" s="2"/>
      <c r="N283" s="2"/>
      <c r="O283" s="2"/>
      <c r="P283" s="2"/>
      <c r="Q283" s="2"/>
      <c r="R283" s="3"/>
      <c r="S283" s="3"/>
      <c r="T283" s="3"/>
      <c r="U283" s="3"/>
      <c r="V283" s="4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10:33" s="6" customFormat="1" ht="12.85">
      <c r="J284" s="2"/>
      <c r="K284" s="2"/>
      <c r="L284" s="2"/>
      <c r="M284" s="2"/>
      <c r="N284" s="2"/>
      <c r="O284" s="2"/>
      <c r="P284" s="2"/>
      <c r="Q284" s="2"/>
      <c r="R284" s="3"/>
      <c r="S284" s="3"/>
      <c r="T284" s="3"/>
      <c r="U284" s="3"/>
      <c r="V284" s="4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10:33" s="6" customFormat="1" ht="12.85">
      <c r="J285" s="2"/>
      <c r="K285" s="2"/>
      <c r="L285" s="2"/>
      <c r="M285" s="2"/>
      <c r="N285" s="2"/>
      <c r="O285" s="2"/>
      <c r="P285" s="2"/>
      <c r="Q285" s="2"/>
      <c r="R285" s="3"/>
      <c r="S285" s="3"/>
      <c r="T285" s="3"/>
      <c r="U285" s="3"/>
      <c r="V285" s="4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10:33" s="6" customFormat="1" ht="12.85">
      <c r="J286" s="2"/>
      <c r="K286" s="2"/>
      <c r="L286" s="2"/>
      <c r="M286" s="2"/>
      <c r="N286" s="2"/>
      <c r="O286" s="2"/>
      <c r="P286" s="2"/>
      <c r="Q286" s="2"/>
      <c r="R286" s="3"/>
      <c r="S286" s="3"/>
      <c r="T286" s="3"/>
      <c r="U286" s="3"/>
      <c r="V286" s="4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10:33" s="6" customFormat="1" ht="12.85">
      <c r="J287" s="2"/>
      <c r="K287" s="2"/>
      <c r="L287" s="2"/>
      <c r="M287" s="2"/>
      <c r="N287" s="2"/>
      <c r="O287" s="2"/>
      <c r="P287" s="2"/>
      <c r="Q287" s="2"/>
      <c r="R287" s="3"/>
      <c r="S287" s="3"/>
      <c r="T287" s="3"/>
      <c r="U287" s="3"/>
      <c r="V287" s="4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10:33" s="6" customFormat="1" ht="12.85">
      <c r="J288" s="2"/>
      <c r="K288" s="2"/>
      <c r="L288" s="2"/>
      <c r="M288" s="2"/>
      <c r="N288" s="2"/>
      <c r="O288" s="2"/>
      <c r="P288" s="2"/>
      <c r="Q288" s="2"/>
      <c r="R288" s="3"/>
      <c r="S288" s="3"/>
      <c r="T288" s="3"/>
      <c r="U288" s="3"/>
      <c r="V288" s="4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10:33" s="6" customFormat="1" ht="12.85">
      <c r="J289" s="2"/>
      <c r="K289" s="2"/>
      <c r="L289" s="2"/>
      <c r="M289" s="2"/>
      <c r="N289" s="2"/>
      <c r="O289" s="2"/>
      <c r="P289" s="2"/>
      <c r="Q289" s="2"/>
      <c r="R289" s="3"/>
      <c r="S289" s="3"/>
      <c r="T289" s="3"/>
      <c r="U289" s="3"/>
      <c r="V289" s="4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10:33" s="6" customFormat="1" ht="12.85">
      <c r="J290" s="2"/>
      <c r="K290" s="2"/>
      <c r="L290" s="2"/>
      <c r="M290" s="2"/>
      <c r="N290" s="2"/>
      <c r="O290" s="2"/>
      <c r="P290" s="2"/>
      <c r="Q290" s="2"/>
      <c r="R290" s="3"/>
      <c r="S290" s="3"/>
      <c r="T290" s="3"/>
      <c r="U290" s="3"/>
      <c r="V290" s="4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10:33" s="6" customFormat="1" ht="12.85">
      <c r="J291" s="2"/>
      <c r="K291" s="2"/>
      <c r="L291" s="2"/>
      <c r="M291" s="2"/>
      <c r="N291" s="2"/>
      <c r="O291" s="2"/>
      <c r="P291" s="2"/>
      <c r="Q291" s="2"/>
      <c r="R291" s="3"/>
      <c r="S291" s="3"/>
      <c r="T291" s="3"/>
      <c r="U291" s="3"/>
      <c r="V291" s="4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10:33" s="6" customFormat="1" ht="12.85">
      <c r="J292" s="2"/>
      <c r="K292" s="2"/>
      <c r="L292" s="2"/>
      <c r="M292" s="2"/>
      <c r="N292" s="2"/>
      <c r="O292" s="2"/>
      <c r="P292" s="2"/>
      <c r="Q292" s="2"/>
      <c r="R292" s="3"/>
      <c r="S292" s="3"/>
      <c r="T292" s="3"/>
      <c r="U292" s="3"/>
      <c r="V292" s="4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10:33" s="6" customFormat="1" ht="12.85">
      <c r="J293" s="2"/>
      <c r="K293" s="2"/>
      <c r="L293" s="2"/>
      <c r="M293" s="2"/>
      <c r="N293" s="2"/>
      <c r="O293" s="2"/>
      <c r="P293" s="2"/>
      <c r="Q293" s="2"/>
      <c r="R293" s="3"/>
      <c r="S293" s="3"/>
      <c r="T293" s="3"/>
      <c r="U293" s="3"/>
      <c r="V293" s="4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10:33" s="6" customFormat="1" ht="12.85">
      <c r="J294" s="2"/>
      <c r="K294" s="2"/>
      <c r="L294" s="2"/>
      <c r="M294" s="2"/>
      <c r="N294" s="2"/>
      <c r="O294" s="2"/>
      <c r="P294" s="2"/>
      <c r="Q294" s="2"/>
      <c r="R294" s="3"/>
      <c r="S294" s="3"/>
      <c r="T294" s="3"/>
      <c r="U294" s="3"/>
      <c r="V294" s="4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10:33" s="6" customFormat="1" ht="12.85">
      <c r="J295" s="2"/>
      <c r="K295" s="2"/>
      <c r="L295" s="2"/>
      <c r="M295" s="2"/>
      <c r="N295" s="2"/>
      <c r="O295" s="2"/>
      <c r="P295" s="2"/>
      <c r="Q295" s="2"/>
      <c r="R295" s="3"/>
      <c r="S295" s="3"/>
      <c r="T295" s="3"/>
      <c r="U295" s="3"/>
      <c r="V295" s="4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10:33" s="6" customFormat="1" ht="12.85">
      <c r="J296" s="2"/>
      <c r="K296" s="2"/>
      <c r="L296" s="2"/>
      <c r="M296" s="2"/>
      <c r="N296" s="2"/>
      <c r="O296" s="2"/>
      <c r="P296" s="2"/>
      <c r="Q296" s="2"/>
      <c r="R296" s="3"/>
      <c r="S296" s="3"/>
      <c r="T296" s="3"/>
      <c r="U296" s="3"/>
      <c r="V296" s="4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10:33" s="6" customFormat="1" ht="12.85">
      <c r="J297" s="2"/>
      <c r="K297" s="2"/>
      <c r="L297" s="2"/>
      <c r="M297" s="2"/>
      <c r="N297" s="2"/>
      <c r="O297" s="2"/>
      <c r="P297" s="2"/>
      <c r="Q297" s="2"/>
      <c r="R297" s="3"/>
      <c r="S297" s="3"/>
      <c r="T297" s="3"/>
      <c r="U297" s="3"/>
      <c r="V297" s="4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10:33" s="6" customFormat="1" ht="12.85">
      <c r="J298" s="2"/>
      <c r="K298" s="2"/>
      <c r="L298" s="2"/>
      <c r="M298" s="2"/>
      <c r="N298" s="2"/>
      <c r="O298" s="2"/>
      <c r="P298" s="2"/>
      <c r="Q298" s="2"/>
      <c r="R298" s="3"/>
      <c r="S298" s="3"/>
      <c r="T298" s="3"/>
      <c r="U298" s="3"/>
      <c r="V298" s="4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10:33" s="6" customFormat="1" ht="12.85">
      <c r="J299" s="2"/>
      <c r="K299" s="2"/>
      <c r="L299" s="2"/>
      <c r="M299" s="2"/>
      <c r="N299" s="2"/>
      <c r="O299" s="2"/>
      <c r="P299" s="2"/>
      <c r="Q299" s="2"/>
      <c r="R299" s="3"/>
      <c r="S299" s="3"/>
      <c r="T299" s="3"/>
      <c r="U299" s="3"/>
      <c r="V299" s="4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10:33" s="6" customFormat="1" ht="12.85">
      <c r="J300" s="2"/>
      <c r="K300" s="2"/>
      <c r="L300" s="2"/>
      <c r="M300" s="2"/>
      <c r="N300" s="2"/>
      <c r="O300" s="2"/>
      <c r="P300" s="2"/>
      <c r="Q300" s="2"/>
      <c r="R300" s="3"/>
      <c r="S300" s="3"/>
      <c r="T300" s="3"/>
      <c r="U300" s="3"/>
      <c r="V300" s="4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10:33" s="6" customFormat="1" ht="12.85">
      <c r="J301" s="2"/>
      <c r="K301" s="2"/>
      <c r="L301" s="2"/>
      <c r="M301" s="2"/>
      <c r="N301" s="2"/>
      <c r="O301" s="2"/>
      <c r="P301" s="2"/>
      <c r="Q301" s="2"/>
      <c r="R301" s="3"/>
      <c r="S301" s="3"/>
      <c r="T301" s="3"/>
      <c r="U301" s="3"/>
      <c r="V301" s="4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10:33" s="6" customFormat="1" ht="12.85">
      <c r="J302" s="2"/>
      <c r="K302" s="2"/>
      <c r="L302" s="2"/>
      <c r="M302" s="2"/>
      <c r="N302" s="2"/>
      <c r="O302" s="2"/>
      <c r="P302" s="2"/>
      <c r="Q302" s="2"/>
      <c r="R302" s="3"/>
      <c r="S302" s="3"/>
      <c r="T302" s="3"/>
      <c r="U302" s="3"/>
      <c r="V302" s="4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10:33" s="6" customFormat="1" ht="12.85">
      <c r="J303" s="2"/>
      <c r="K303" s="2"/>
      <c r="L303" s="2"/>
      <c r="M303" s="2"/>
      <c r="N303" s="2"/>
      <c r="O303" s="2"/>
      <c r="P303" s="2"/>
      <c r="Q303" s="2"/>
      <c r="R303" s="3"/>
      <c r="S303" s="3"/>
      <c r="T303" s="3"/>
      <c r="U303" s="3"/>
      <c r="V303" s="4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10:33" s="6" customFormat="1" ht="12.85">
      <c r="J304" s="2"/>
      <c r="K304" s="2"/>
      <c r="L304" s="2"/>
      <c r="M304" s="2"/>
      <c r="N304" s="2"/>
      <c r="O304" s="2"/>
      <c r="P304" s="2"/>
      <c r="Q304" s="2"/>
      <c r="R304" s="3"/>
      <c r="S304" s="3"/>
      <c r="T304" s="3"/>
      <c r="U304" s="3"/>
      <c r="V304" s="4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10:33" s="6" customFormat="1" ht="12.85">
      <c r="J305" s="2"/>
      <c r="K305" s="2"/>
      <c r="L305" s="2"/>
      <c r="M305" s="2"/>
      <c r="N305" s="2"/>
      <c r="O305" s="2"/>
      <c r="P305" s="2"/>
      <c r="Q305" s="2"/>
      <c r="R305" s="3"/>
      <c r="S305" s="3"/>
      <c r="T305" s="3"/>
      <c r="U305" s="3"/>
      <c r="V305" s="4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10:33" s="6" customFormat="1" ht="12.85">
      <c r="J306" s="2"/>
      <c r="K306" s="2"/>
      <c r="L306" s="2"/>
      <c r="M306" s="2"/>
      <c r="N306" s="2"/>
      <c r="O306" s="2"/>
      <c r="P306" s="2"/>
      <c r="Q306" s="2"/>
      <c r="R306" s="3"/>
      <c r="S306" s="3"/>
      <c r="T306" s="3"/>
      <c r="U306" s="3"/>
      <c r="V306" s="4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10:33" s="6" customFormat="1" ht="12.85">
      <c r="J307" s="2"/>
      <c r="K307" s="2"/>
      <c r="L307" s="2"/>
      <c r="M307" s="2"/>
      <c r="N307" s="2"/>
      <c r="O307" s="2"/>
      <c r="P307" s="2"/>
      <c r="Q307" s="2"/>
      <c r="R307" s="3"/>
      <c r="S307" s="3"/>
      <c r="T307" s="3"/>
      <c r="U307" s="3"/>
      <c r="V307" s="4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10:33" s="6" customFormat="1" ht="12.85">
      <c r="J308" s="2"/>
      <c r="K308" s="2"/>
      <c r="L308" s="2"/>
      <c r="M308" s="2"/>
      <c r="N308" s="2"/>
      <c r="O308" s="2"/>
      <c r="P308" s="2"/>
      <c r="Q308" s="2"/>
      <c r="R308" s="3"/>
      <c r="S308" s="3"/>
      <c r="T308" s="3"/>
      <c r="U308" s="3"/>
      <c r="V308" s="4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</sheetData>
  <hyperlinks>
    <hyperlink ref="O41" r:id="rId1"/>
  </hyperlinks>
  <pageMargins left="0.7" right="0.7" top="0.75" bottom="0.75" header="0.3" footer="0.3"/>
  <pageSetup scale="7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Calcs</vt:lpstr>
      <vt:lpstr>Calcs!Print_Area</vt:lpstr>
      <vt:lpstr>Calcs!Print_Titles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MColecchia</dc:creator>
  <cp:lastModifiedBy>TPXTINT</cp:lastModifiedBy>
  <cp:lastPrinted>2012-09-07T21:40:10Z</cp:lastPrinted>
  <dcterms:created xsi:type="dcterms:W3CDTF">2005-08-08T20:32:48Z</dcterms:created>
  <dcterms:modified xsi:type="dcterms:W3CDTF">2012-09-07T21:58:54Z</dcterms:modified>
</cp:coreProperties>
</file>